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1.xml" ContentType="application/vnd.openxmlformats-officedocument.drawing+xml"/>
  <Override PartName="/xl/tables/table7.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tables/table8.xml" ContentType="application/vnd.openxmlformats-officedocument.spreadsheetml.table+xml"/>
  <Override PartName="/xl/drawings/drawing4.xml" ContentType="application/vnd.openxmlformats-officedocument.drawing+xml"/>
  <Override PartName="/xl/tables/table9.xml" ContentType="application/vnd.openxmlformats-officedocument.spreadsheetml.table+xml"/>
  <Override PartName="/xl/slicers/slicer1.xml" ContentType="application/vnd.ms-excel.slicer+xml"/>
  <Override PartName="/xl/drawings/drawing5.xml" ContentType="application/vnd.openxmlformats-officedocument.drawing+xml"/>
  <Override PartName="/xl/tables/table10.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D:\Utile\Projects\2021\2104 FBE Calculator\"/>
    </mc:Choice>
  </mc:AlternateContent>
  <xr:revisionPtr revIDLastSave="0" documentId="13_ncr:1_{F2730086-619E-495A-A452-067B3261B9FD}" xr6:coauthVersionLast="47" xr6:coauthVersionMax="47" xr10:uidLastSave="{00000000-0000-0000-0000-000000000000}"/>
  <workbookProtection workbookAlgorithmName="SHA-512" workbookHashValue="MJfHIxXYQ/AgQ0uEUAb8Q8iKj9zVff4Z7NXYxo+cxWUN4x9Js3g3X8XGjrpFEvNe/t5gtfpNb90ImOr4LQUIMg==" workbookSaltValue="Hb94G5zjUII490YMek/SNw==" workbookSpinCount="100000" lockStructure="1"/>
  <bookViews>
    <workbookView xWindow="-120" yWindow="-120" windowWidth="29040" windowHeight="15840" firstSheet="2" activeTab="2" xr2:uid="{00000000-000D-0000-FFFF-FFFF00000000}"/>
  </bookViews>
  <sheets>
    <sheet name="GRID" sheetId="8" state="veryHidden" r:id="rId1"/>
    <sheet name="Classes" sheetId="2" state="veryHidden" r:id="rId2"/>
    <sheet name="Income&amp;Cost" sheetId="7" r:id="rId3"/>
    <sheet name="Profitability" sheetId="13" r:id="rId4"/>
    <sheet name="Categories ID" sheetId="14" r:id="rId5"/>
    <sheet name="Storage" sheetId="4" state="veryHidden" r:id="rId6"/>
    <sheet name="FBE Fees" sheetId="1" r:id="rId7"/>
    <sheet name="XChange" sheetId="5" r:id="rId8"/>
  </sheets>
  <definedNames>
    <definedName name="_xlnm._FilterDatabase" localSheetId="4" hidden="1">'Categories ID'!$G$19:$M$1937</definedName>
    <definedName name="_xlnm._FilterDatabase" localSheetId="0" hidden="1">GRID!$A$1:$R$1988</definedName>
    <definedName name="ExternalData_1" localSheetId="7" hidden="1">XChange!$B$7:$E$39</definedName>
    <definedName name="_xlnm.Print_Area" localSheetId="6">'FBE Fees'!$A$1:$N$127</definedName>
    <definedName name="_xlnm.Print_Area" localSheetId="2">'Income&amp;Cost'!$D$6:$AS$16</definedName>
    <definedName name="Slicer_Girth">#N/A</definedName>
    <definedName name="Slicer_Height">#N/A</definedName>
    <definedName name="Slicer_Length">#N/A</definedName>
    <definedName name="Slicer_PLC_Name">#N/A</definedName>
    <definedName name="Slicer_Weight">#N/A</definedName>
    <definedName name="Slicer_Width">#N/A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4:slicerCache r:id="rId10"/>
        <x14:slicerCache r:id="rId11"/>
        <x14:slicerCache r:id="rId12"/>
        <x14:slicerCache r:id="rId13"/>
        <x14:slicerCache r:id="rId1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1" i="7" l="1"/>
  <c r="AC19" i="7"/>
  <c r="G6" i="4"/>
  <c r="G7" i="4"/>
  <c r="G8" i="4"/>
  <c r="G9" i="4"/>
  <c r="P21" i="7" l="1"/>
  <c r="P22" i="7"/>
  <c r="P23" i="7"/>
  <c r="P24" i="7"/>
  <c r="P25" i="7"/>
  <c r="P26" i="7"/>
  <c r="P27" i="7"/>
  <c r="P28" i="7"/>
  <c r="P29" i="7"/>
  <c r="P30" i="7"/>
  <c r="P31" i="7"/>
  <c r="P32" i="7"/>
  <c r="P33" i="7"/>
  <c r="P34" i="7"/>
  <c r="P35" i="7"/>
  <c r="P36" i="7"/>
  <c r="P37" i="7"/>
  <c r="P38" i="7"/>
  <c r="P39" i="7"/>
  <c r="P40" i="7"/>
  <c r="P41" i="7"/>
  <c r="P42" i="7"/>
  <c r="P43" i="7"/>
  <c r="P44" i="7"/>
  <c r="P45" i="7"/>
  <c r="P46" i="7"/>
  <c r="Q21" i="7"/>
  <c r="Q22" i="7"/>
  <c r="Q23" i="7"/>
  <c r="Q24" i="7"/>
  <c r="Q25" i="7"/>
  <c r="Q26" i="7"/>
  <c r="Q27" i="7"/>
  <c r="Q28" i="7"/>
  <c r="Q29" i="7"/>
  <c r="Q30" i="7"/>
  <c r="Q31" i="7"/>
  <c r="Q32" i="7"/>
  <c r="Q33" i="7"/>
  <c r="Q34" i="7"/>
  <c r="Q35" i="7"/>
  <c r="Q36" i="7"/>
  <c r="Q37" i="7"/>
  <c r="Q38" i="7"/>
  <c r="Q39" i="7"/>
  <c r="Q40" i="7"/>
  <c r="Q41" i="7"/>
  <c r="Q42" i="7"/>
  <c r="Q43" i="7"/>
  <c r="Q44" i="7"/>
  <c r="Q45" i="7"/>
  <c r="Q46" i="7"/>
  <c r="R21" i="7"/>
  <c r="R22" i="7"/>
  <c r="R23" i="7"/>
  <c r="R24" i="7"/>
  <c r="R25" i="7"/>
  <c r="R26" i="7"/>
  <c r="R27" i="7"/>
  <c r="R28" i="7"/>
  <c r="R29" i="7"/>
  <c r="R30" i="7"/>
  <c r="R31" i="7"/>
  <c r="R32" i="7"/>
  <c r="R33" i="7"/>
  <c r="R34" i="7"/>
  <c r="R35" i="7"/>
  <c r="R36" i="7"/>
  <c r="R37" i="7"/>
  <c r="R38" i="7"/>
  <c r="R39" i="7"/>
  <c r="R40" i="7"/>
  <c r="R41" i="7"/>
  <c r="R42" i="7"/>
  <c r="R43" i="7"/>
  <c r="R44" i="7"/>
  <c r="R45" i="7"/>
  <c r="R46" i="7"/>
  <c r="S21" i="7"/>
  <c r="S22" i="7"/>
  <c r="S23" i="7"/>
  <c r="S24" i="7"/>
  <c r="S25" i="7"/>
  <c r="S26" i="7"/>
  <c r="S27" i="7"/>
  <c r="S28" i="7"/>
  <c r="S29" i="7"/>
  <c r="S30" i="7"/>
  <c r="S31" i="7"/>
  <c r="S32" i="7"/>
  <c r="S33" i="7"/>
  <c r="S34" i="7"/>
  <c r="S35" i="7"/>
  <c r="S36" i="7"/>
  <c r="S37" i="7"/>
  <c r="S38" i="7"/>
  <c r="S39" i="7"/>
  <c r="S40" i="7"/>
  <c r="S41" i="7"/>
  <c r="S42" i="7"/>
  <c r="S43" i="7"/>
  <c r="S44" i="7"/>
  <c r="S45" i="7"/>
  <c r="S46" i="7"/>
  <c r="U21" i="7"/>
  <c r="U22" i="7"/>
  <c r="U23" i="7"/>
  <c r="U24" i="7"/>
  <c r="U25" i="7"/>
  <c r="U26" i="7"/>
  <c r="U27" i="7"/>
  <c r="U28" i="7"/>
  <c r="U29" i="7"/>
  <c r="U30" i="7"/>
  <c r="U31" i="7"/>
  <c r="U32" i="7"/>
  <c r="U33" i="7"/>
  <c r="U34" i="7"/>
  <c r="U35" i="7"/>
  <c r="U36" i="7"/>
  <c r="U37" i="7"/>
  <c r="U38" i="7"/>
  <c r="U39" i="7"/>
  <c r="U40" i="7"/>
  <c r="U41" i="7"/>
  <c r="U42" i="7"/>
  <c r="U43" i="7"/>
  <c r="U44" i="7"/>
  <c r="U45" i="7"/>
  <c r="U46" i="7"/>
  <c r="V21" i="7"/>
  <c r="V22" i="7"/>
  <c r="V23" i="7"/>
  <c r="V24" i="7"/>
  <c r="V25" i="7"/>
  <c r="V26" i="7"/>
  <c r="V27" i="7"/>
  <c r="V28" i="7"/>
  <c r="V29" i="7"/>
  <c r="V30" i="7"/>
  <c r="V31" i="7"/>
  <c r="V32" i="7"/>
  <c r="V33" i="7"/>
  <c r="V34" i="7"/>
  <c r="V35" i="7"/>
  <c r="V36" i="7"/>
  <c r="V37" i="7"/>
  <c r="V38" i="7"/>
  <c r="V39" i="7"/>
  <c r="V40" i="7"/>
  <c r="V41" i="7"/>
  <c r="V42" i="7"/>
  <c r="V43" i="7"/>
  <c r="V44" i="7"/>
  <c r="V45" i="7"/>
  <c r="V46" i="7"/>
  <c r="W21" i="7"/>
  <c r="W22" i="7"/>
  <c r="W23" i="7"/>
  <c r="W24" i="7"/>
  <c r="W25" i="7"/>
  <c r="W26" i="7"/>
  <c r="W27" i="7"/>
  <c r="W28" i="7"/>
  <c r="W29" i="7"/>
  <c r="W30" i="7"/>
  <c r="W31" i="7"/>
  <c r="W32" i="7"/>
  <c r="W33" i="7"/>
  <c r="W34" i="7"/>
  <c r="W35" i="7"/>
  <c r="W36" i="7"/>
  <c r="W37" i="7"/>
  <c r="W38" i="7"/>
  <c r="W39" i="7"/>
  <c r="W40" i="7"/>
  <c r="W41" i="7"/>
  <c r="W42" i="7"/>
  <c r="W43" i="7"/>
  <c r="W44" i="7"/>
  <c r="W45" i="7"/>
  <c r="W46" i="7"/>
  <c r="X21" i="7"/>
  <c r="X22" i="7"/>
  <c r="X23" i="7"/>
  <c r="X24" i="7"/>
  <c r="X25" i="7"/>
  <c r="X26" i="7"/>
  <c r="X27" i="7"/>
  <c r="X28" i="7"/>
  <c r="X29" i="7"/>
  <c r="X30" i="7"/>
  <c r="X31" i="7"/>
  <c r="X32" i="7"/>
  <c r="X33" i="7"/>
  <c r="X34" i="7"/>
  <c r="X35" i="7"/>
  <c r="X36" i="7"/>
  <c r="X37" i="7"/>
  <c r="X38" i="7"/>
  <c r="X39" i="7"/>
  <c r="X40" i="7"/>
  <c r="X41" i="7"/>
  <c r="X42" i="7"/>
  <c r="X43" i="7"/>
  <c r="X44" i="7"/>
  <c r="X45" i="7"/>
  <c r="X46" i="7"/>
  <c r="Y21" i="7"/>
  <c r="Z21" i="7" s="1"/>
  <c r="AA21" i="7" s="1"/>
  <c r="T21" i="7" s="1"/>
  <c r="Y22" i="7"/>
  <c r="Z22" i="7" s="1"/>
  <c r="AA22" i="7" s="1"/>
  <c r="T22" i="7" s="1"/>
  <c r="Y23" i="7"/>
  <c r="Y24" i="7"/>
  <c r="Y25" i="7"/>
  <c r="Y26" i="7"/>
  <c r="Y27" i="7"/>
  <c r="Z27" i="7" s="1"/>
  <c r="AA27" i="7" s="1"/>
  <c r="T27" i="7" s="1"/>
  <c r="Y28" i="7"/>
  <c r="Y29" i="7"/>
  <c r="Z29" i="7" s="1"/>
  <c r="AA29" i="7" s="1"/>
  <c r="T29" i="7" s="1"/>
  <c r="AS29" i="7" s="1"/>
  <c r="Y30" i="7"/>
  <c r="Y31" i="7"/>
  <c r="Y32" i="7"/>
  <c r="Y33" i="7"/>
  <c r="Z33" i="7" s="1"/>
  <c r="AA33" i="7" s="1"/>
  <c r="T33" i="7" s="1"/>
  <c r="AS33" i="7" s="1"/>
  <c r="Y34" i="7"/>
  <c r="Y35" i="7"/>
  <c r="Y36" i="7"/>
  <c r="Y37" i="7"/>
  <c r="Z37" i="7" s="1"/>
  <c r="AA37" i="7" s="1"/>
  <c r="T37" i="7" s="1"/>
  <c r="AS37" i="7" s="1"/>
  <c r="Y38" i="7"/>
  <c r="Y39" i="7"/>
  <c r="Y40" i="7"/>
  <c r="Y41" i="7"/>
  <c r="Z41" i="7" s="1"/>
  <c r="AA41" i="7" s="1"/>
  <c r="T41" i="7" s="1"/>
  <c r="AS41" i="7" s="1"/>
  <c r="Y42" i="7"/>
  <c r="Y43" i="7"/>
  <c r="Y44" i="7"/>
  <c r="Y45" i="7"/>
  <c r="Z45" i="7" s="1"/>
  <c r="AA45" i="7" s="1"/>
  <c r="T45" i="7" s="1"/>
  <c r="AS45" i="7" s="1"/>
  <c r="Y46" i="7"/>
  <c r="Z23" i="7"/>
  <c r="Z24" i="7"/>
  <c r="Z25" i="7"/>
  <c r="Z26" i="7"/>
  <c r="Z28" i="7"/>
  <c r="Z30" i="7"/>
  <c r="AA30" i="7" s="1"/>
  <c r="T30" i="7" s="1"/>
  <c r="AR30" i="7" s="1"/>
  <c r="Z31" i="7"/>
  <c r="Z32" i="7"/>
  <c r="Z34" i="7"/>
  <c r="AA34" i="7" s="1"/>
  <c r="T34" i="7" s="1"/>
  <c r="AR34" i="7" s="1"/>
  <c r="Z35" i="7"/>
  <c r="Z36" i="7"/>
  <c r="Z38" i="7"/>
  <c r="AA38" i="7" s="1"/>
  <c r="T38" i="7" s="1"/>
  <c r="AR38" i="7" s="1"/>
  <c r="Z39" i="7"/>
  <c r="Z40" i="7"/>
  <c r="Z42" i="7"/>
  <c r="AA42" i="7" s="1"/>
  <c r="T42" i="7" s="1"/>
  <c r="AR42" i="7" s="1"/>
  <c r="Z43" i="7"/>
  <c r="Z44" i="7"/>
  <c r="Z46" i="7"/>
  <c r="AA46" i="7" s="1"/>
  <c r="T46" i="7" s="1"/>
  <c r="AR46" i="7" s="1"/>
  <c r="AA23" i="7"/>
  <c r="T23" i="7" s="1"/>
  <c r="AA24" i="7"/>
  <c r="T24" i="7" s="1"/>
  <c r="AA25" i="7"/>
  <c r="T25" i="7" s="1"/>
  <c r="AA26" i="7"/>
  <c r="T26" i="7" s="1"/>
  <c r="AA28" i="7"/>
  <c r="AA31" i="7"/>
  <c r="T31" i="7" s="1"/>
  <c r="AA32" i="7"/>
  <c r="AA35" i="7"/>
  <c r="T35" i="7" s="1"/>
  <c r="AA36" i="7"/>
  <c r="AA39" i="7"/>
  <c r="T39" i="7" s="1"/>
  <c r="AA40" i="7"/>
  <c r="AA43" i="7"/>
  <c r="T43" i="7" s="1"/>
  <c r="AA44" i="7"/>
  <c r="AB21" i="7"/>
  <c r="AK21" i="7" s="1"/>
  <c r="AB22" i="7"/>
  <c r="AK22" i="7" s="1"/>
  <c r="AB23" i="7"/>
  <c r="AK23" i="7" s="1"/>
  <c r="AB24" i="7"/>
  <c r="AK24" i="7" s="1"/>
  <c r="AB25" i="7"/>
  <c r="AK25" i="7" s="1"/>
  <c r="AB26" i="7"/>
  <c r="AB27" i="7"/>
  <c r="AB28" i="7"/>
  <c r="AK28" i="7" s="1"/>
  <c r="AB29" i="7"/>
  <c r="AK29" i="7" s="1"/>
  <c r="AB30" i="7"/>
  <c r="AB31" i="7"/>
  <c r="AK31" i="7" s="1"/>
  <c r="AB32" i="7"/>
  <c r="AK32" i="7" s="1"/>
  <c r="AB33" i="7"/>
  <c r="AK33" i="7" s="1"/>
  <c r="AB34" i="7"/>
  <c r="AB35" i="7"/>
  <c r="AB36" i="7"/>
  <c r="AK36" i="7" s="1"/>
  <c r="AB37" i="7"/>
  <c r="AK37" i="7" s="1"/>
  <c r="AB38" i="7"/>
  <c r="AB39" i="7"/>
  <c r="AK39" i="7" s="1"/>
  <c r="AB40" i="7"/>
  <c r="AK40" i="7" s="1"/>
  <c r="AB41" i="7"/>
  <c r="AK41" i="7" s="1"/>
  <c r="AB42" i="7"/>
  <c r="AB43" i="7"/>
  <c r="AK43" i="7" s="1"/>
  <c r="AB44" i="7"/>
  <c r="AK44" i="7" s="1"/>
  <c r="AB45" i="7"/>
  <c r="AK45" i="7" s="1"/>
  <c r="AB46" i="7"/>
  <c r="AC22" i="7"/>
  <c r="AC23" i="7"/>
  <c r="AC24" i="7"/>
  <c r="AC25" i="7"/>
  <c r="AC26" i="7"/>
  <c r="AC27" i="7"/>
  <c r="AC28" i="7"/>
  <c r="AC29" i="7"/>
  <c r="AC30" i="7"/>
  <c r="AC31" i="7"/>
  <c r="AC32" i="7"/>
  <c r="AC33" i="7"/>
  <c r="AC34" i="7"/>
  <c r="AC35" i="7"/>
  <c r="AC36" i="7"/>
  <c r="AC37" i="7"/>
  <c r="AC38" i="7"/>
  <c r="AC39" i="7"/>
  <c r="AC40" i="7"/>
  <c r="AC41" i="7"/>
  <c r="AC42" i="7"/>
  <c r="AC43" i="7"/>
  <c r="AC44" i="7"/>
  <c r="AC45" i="7"/>
  <c r="AC46" i="7"/>
  <c r="AK26" i="7"/>
  <c r="AK27" i="7"/>
  <c r="AK30" i="7"/>
  <c r="AK34" i="7"/>
  <c r="AK35" i="7"/>
  <c r="AK38" i="7"/>
  <c r="AK42" i="7"/>
  <c r="AK46" i="7"/>
  <c r="AR29" i="7"/>
  <c r="AR41" i="7"/>
  <c r="AR45" i="7"/>
  <c r="AS34" i="7"/>
  <c r="AS38" i="7"/>
  <c r="AS42" i="7"/>
  <c r="P48" i="7"/>
  <c r="P49" i="7"/>
  <c r="P50" i="7"/>
  <c r="P51" i="7"/>
  <c r="P52" i="7"/>
  <c r="P53" i="7"/>
  <c r="P54" i="7"/>
  <c r="P55" i="7"/>
  <c r="P56" i="7"/>
  <c r="P57" i="7"/>
  <c r="P58" i="7"/>
  <c r="P59" i="7"/>
  <c r="P60" i="7"/>
  <c r="P61" i="7"/>
  <c r="P62" i="7"/>
  <c r="Q48" i="7"/>
  <c r="Q49" i="7"/>
  <c r="Q50" i="7"/>
  <c r="Q51" i="7"/>
  <c r="Q52" i="7"/>
  <c r="Q53" i="7"/>
  <c r="Q54" i="7"/>
  <c r="Q55" i="7"/>
  <c r="Q56" i="7"/>
  <c r="Q57" i="7"/>
  <c r="Q58" i="7"/>
  <c r="Q59" i="7"/>
  <c r="Q60" i="7"/>
  <c r="Q61" i="7"/>
  <c r="Q62" i="7"/>
  <c r="R48" i="7"/>
  <c r="R49" i="7"/>
  <c r="R50" i="7"/>
  <c r="R51" i="7"/>
  <c r="R52" i="7"/>
  <c r="R53" i="7"/>
  <c r="R54" i="7"/>
  <c r="R55" i="7"/>
  <c r="R56" i="7"/>
  <c r="R57" i="7"/>
  <c r="R58" i="7"/>
  <c r="R59" i="7"/>
  <c r="R60" i="7"/>
  <c r="R61" i="7"/>
  <c r="R62" i="7"/>
  <c r="S48" i="7"/>
  <c r="S49" i="7"/>
  <c r="S50" i="7"/>
  <c r="S51" i="7"/>
  <c r="S52" i="7"/>
  <c r="S53" i="7"/>
  <c r="S54" i="7"/>
  <c r="S55" i="7"/>
  <c r="S56" i="7"/>
  <c r="S57" i="7"/>
  <c r="S58" i="7"/>
  <c r="S59" i="7"/>
  <c r="S60" i="7"/>
  <c r="S61" i="7"/>
  <c r="S62" i="7"/>
  <c r="U48" i="7"/>
  <c r="U49" i="7"/>
  <c r="U50" i="7"/>
  <c r="U51" i="7"/>
  <c r="U52" i="7"/>
  <c r="U53" i="7"/>
  <c r="U54" i="7"/>
  <c r="U55" i="7"/>
  <c r="U56" i="7"/>
  <c r="U57" i="7"/>
  <c r="U58" i="7"/>
  <c r="U59" i="7"/>
  <c r="U60" i="7"/>
  <c r="U61" i="7"/>
  <c r="U62" i="7"/>
  <c r="V48" i="7"/>
  <c r="V49" i="7"/>
  <c r="V50" i="7"/>
  <c r="V51" i="7"/>
  <c r="V52" i="7"/>
  <c r="V53" i="7"/>
  <c r="V54" i="7"/>
  <c r="V55" i="7"/>
  <c r="V56" i="7"/>
  <c r="V57" i="7"/>
  <c r="V58" i="7"/>
  <c r="V59" i="7"/>
  <c r="V60" i="7"/>
  <c r="V61" i="7"/>
  <c r="V62" i="7"/>
  <c r="W48" i="7"/>
  <c r="W49" i="7"/>
  <c r="W50" i="7"/>
  <c r="W51" i="7"/>
  <c r="W52" i="7"/>
  <c r="W53" i="7"/>
  <c r="W54" i="7"/>
  <c r="W55" i="7"/>
  <c r="W56" i="7"/>
  <c r="W57" i="7"/>
  <c r="W58" i="7"/>
  <c r="W59" i="7"/>
  <c r="W60" i="7"/>
  <c r="W61" i="7"/>
  <c r="W62" i="7"/>
  <c r="X48" i="7"/>
  <c r="X49" i="7"/>
  <c r="X50" i="7"/>
  <c r="X51" i="7"/>
  <c r="X52" i="7"/>
  <c r="X53" i="7"/>
  <c r="X54" i="7"/>
  <c r="X55" i="7"/>
  <c r="X56" i="7"/>
  <c r="X57" i="7"/>
  <c r="X58" i="7"/>
  <c r="X59" i="7"/>
  <c r="X60" i="7"/>
  <c r="X61" i="7"/>
  <c r="X62" i="7"/>
  <c r="Y48" i="7"/>
  <c r="Z48" i="7" s="1"/>
  <c r="AA48" i="7" s="1"/>
  <c r="T48" i="7" s="1"/>
  <c r="AR48" i="7" s="1"/>
  <c r="Y49" i="7"/>
  <c r="Y50" i="7"/>
  <c r="Z50" i="7" s="1"/>
  <c r="Y51" i="7"/>
  <c r="Y52" i="7"/>
  <c r="Z52" i="7" s="1"/>
  <c r="AA52" i="7" s="1"/>
  <c r="T52" i="7" s="1"/>
  <c r="AR52" i="7" s="1"/>
  <c r="Y53" i="7"/>
  <c r="Y54" i="7"/>
  <c r="Z54" i="7" s="1"/>
  <c r="AA54" i="7" s="1"/>
  <c r="T54" i="7" s="1"/>
  <c r="Y55" i="7"/>
  <c r="Y56" i="7"/>
  <c r="Z56" i="7" s="1"/>
  <c r="AA56" i="7" s="1"/>
  <c r="T56" i="7" s="1"/>
  <c r="AR56" i="7" s="1"/>
  <c r="Y57" i="7"/>
  <c r="Y58" i="7"/>
  <c r="Z58" i="7" s="1"/>
  <c r="AA58" i="7" s="1"/>
  <c r="T58" i="7" s="1"/>
  <c r="Y59" i="7"/>
  <c r="Y60" i="7"/>
  <c r="Z60" i="7" s="1"/>
  <c r="AA60" i="7" s="1"/>
  <c r="T60" i="7" s="1"/>
  <c r="AR60" i="7" s="1"/>
  <c r="Y61" i="7"/>
  <c r="Y62" i="7"/>
  <c r="Z62" i="7" s="1"/>
  <c r="AA62" i="7" s="1"/>
  <c r="T62" i="7" s="1"/>
  <c r="Z49" i="7"/>
  <c r="AA49" i="7" s="1"/>
  <c r="T49" i="7" s="1"/>
  <c r="Z51" i="7"/>
  <c r="AA51" i="7" s="1"/>
  <c r="T51" i="7" s="1"/>
  <c r="Z53" i="7"/>
  <c r="AA53" i="7" s="1"/>
  <c r="T53" i="7" s="1"/>
  <c r="Z55" i="7"/>
  <c r="AA55" i="7" s="1"/>
  <c r="T55" i="7" s="1"/>
  <c r="Z57" i="7"/>
  <c r="AA57" i="7" s="1"/>
  <c r="T57" i="7" s="1"/>
  <c r="Z59" i="7"/>
  <c r="AA59" i="7" s="1"/>
  <c r="T59" i="7" s="1"/>
  <c r="Z61" i="7"/>
  <c r="AA61" i="7" s="1"/>
  <c r="T61" i="7" s="1"/>
  <c r="AA50" i="7"/>
  <c r="T50" i="7" s="1"/>
  <c r="AB48" i="7"/>
  <c r="AK48" i="7" s="1"/>
  <c r="AB49" i="7"/>
  <c r="AB50" i="7"/>
  <c r="AK50" i="7" s="1"/>
  <c r="AB51" i="7"/>
  <c r="AK51" i="7" s="1"/>
  <c r="AB52" i="7"/>
  <c r="AK52" i="7" s="1"/>
  <c r="AB53" i="7"/>
  <c r="AK53" i="7" s="1"/>
  <c r="AB54" i="7"/>
  <c r="AK54" i="7" s="1"/>
  <c r="AB55" i="7"/>
  <c r="AK55" i="7" s="1"/>
  <c r="AB56" i="7"/>
  <c r="AK56" i="7" s="1"/>
  <c r="AB57" i="7"/>
  <c r="AK57" i="7" s="1"/>
  <c r="AB58" i="7"/>
  <c r="AK58" i="7" s="1"/>
  <c r="AB59" i="7"/>
  <c r="AK59" i="7" s="1"/>
  <c r="AB60" i="7"/>
  <c r="AK60" i="7" s="1"/>
  <c r="AB61" i="7"/>
  <c r="AB62" i="7"/>
  <c r="AK62" i="7" s="1"/>
  <c r="AC48" i="7"/>
  <c r="AC49" i="7"/>
  <c r="AC50" i="7"/>
  <c r="AC51" i="7"/>
  <c r="AC52" i="7"/>
  <c r="AC53" i="7"/>
  <c r="AC54" i="7"/>
  <c r="AC55" i="7"/>
  <c r="AC56" i="7"/>
  <c r="AC57" i="7"/>
  <c r="AC58" i="7"/>
  <c r="AC59" i="7"/>
  <c r="AC60" i="7"/>
  <c r="AC61" i="7"/>
  <c r="AC62" i="7"/>
  <c r="AK49" i="7"/>
  <c r="AK61" i="7"/>
  <c r="AS52" i="7"/>
  <c r="AS56" i="7"/>
  <c r="AS60" i="7"/>
  <c r="P63" i="7"/>
  <c r="P64" i="7"/>
  <c r="P65" i="7"/>
  <c r="P66" i="7"/>
  <c r="P67" i="7"/>
  <c r="P68" i="7"/>
  <c r="P69" i="7"/>
  <c r="P70" i="7"/>
  <c r="P71" i="7"/>
  <c r="P72" i="7"/>
  <c r="P73" i="7"/>
  <c r="P74" i="7"/>
  <c r="P75" i="7"/>
  <c r="P76" i="7"/>
  <c r="P77" i="7"/>
  <c r="Q63" i="7"/>
  <c r="Q64" i="7"/>
  <c r="Q65" i="7"/>
  <c r="Q66" i="7"/>
  <c r="Q67" i="7"/>
  <c r="Q68" i="7"/>
  <c r="Q69" i="7"/>
  <c r="Q70" i="7"/>
  <c r="Q71" i="7"/>
  <c r="Q72" i="7"/>
  <c r="Q73" i="7"/>
  <c r="Q74" i="7"/>
  <c r="Q75" i="7"/>
  <c r="Q76" i="7"/>
  <c r="Q77" i="7"/>
  <c r="R63" i="7"/>
  <c r="R64" i="7"/>
  <c r="R65" i="7"/>
  <c r="R66" i="7"/>
  <c r="R67" i="7"/>
  <c r="R68" i="7"/>
  <c r="R69" i="7"/>
  <c r="R70" i="7"/>
  <c r="R71" i="7"/>
  <c r="R72" i="7"/>
  <c r="R73" i="7"/>
  <c r="R74" i="7"/>
  <c r="R75" i="7"/>
  <c r="R76" i="7"/>
  <c r="R77" i="7"/>
  <c r="S63" i="7"/>
  <c r="S64" i="7"/>
  <c r="S65" i="7"/>
  <c r="S66" i="7"/>
  <c r="S67" i="7"/>
  <c r="S68" i="7"/>
  <c r="S69" i="7"/>
  <c r="S70" i="7"/>
  <c r="S71" i="7"/>
  <c r="S72" i="7"/>
  <c r="S73" i="7"/>
  <c r="S74" i="7"/>
  <c r="S75" i="7"/>
  <c r="S76" i="7"/>
  <c r="S77" i="7"/>
  <c r="U63" i="7"/>
  <c r="U64" i="7"/>
  <c r="U65" i="7"/>
  <c r="U66" i="7"/>
  <c r="U67" i="7"/>
  <c r="U68" i="7"/>
  <c r="U69" i="7"/>
  <c r="U70" i="7"/>
  <c r="U71" i="7"/>
  <c r="U72" i="7"/>
  <c r="U73" i="7"/>
  <c r="U74" i="7"/>
  <c r="U75" i="7"/>
  <c r="U76" i="7"/>
  <c r="U77" i="7"/>
  <c r="V63" i="7"/>
  <c r="V64" i="7"/>
  <c r="V65" i="7"/>
  <c r="V66" i="7"/>
  <c r="V67" i="7"/>
  <c r="V68" i="7"/>
  <c r="V69" i="7"/>
  <c r="V70" i="7"/>
  <c r="V71" i="7"/>
  <c r="V72" i="7"/>
  <c r="V73" i="7"/>
  <c r="V74" i="7"/>
  <c r="V75" i="7"/>
  <c r="V76" i="7"/>
  <c r="V77" i="7"/>
  <c r="W63" i="7"/>
  <c r="W64" i="7"/>
  <c r="W65" i="7"/>
  <c r="W66" i="7"/>
  <c r="W67" i="7"/>
  <c r="W68" i="7"/>
  <c r="W69" i="7"/>
  <c r="W70" i="7"/>
  <c r="W71" i="7"/>
  <c r="W72" i="7"/>
  <c r="W73" i="7"/>
  <c r="W74" i="7"/>
  <c r="W75" i="7"/>
  <c r="W76" i="7"/>
  <c r="W77" i="7"/>
  <c r="X63" i="7"/>
  <c r="X64" i="7"/>
  <c r="X65" i="7"/>
  <c r="X66" i="7"/>
  <c r="X67" i="7"/>
  <c r="X68" i="7"/>
  <c r="X69" i="7"/>
  <c r="X70" i="7"/>
  <c r="X71" i="7"/>
  <c r="X72" i="7"/>
  <c r="X73" i="7"/>
  <c r="X74" i="7"/>
  <c r="X75" i="7"/>
  <c r="X76" i="7"/>
  <c r="X77" i="7"/>
  <c r="Y63" i="7"/>
  <c r="Z63" i="7" s="1"/>
  <c r="Y64" i="7"/>
  <c r="Y65" i="7"/>
  <c r="Z65" i="7" s="1"/>
  <c r="AA65" i="7" s="1"/>
  <c r="T65" i="7" s="1"/>
  <c r="Y66" i="7"/>
  <c r="Y67" i="7"/>
  <c r="Z67" i="7" s="1"/>
  <c r="Y68" i="7"/>
  <c r="Y69" i="7"/>
  <c r="Z69" i="7" s="1"/>
  <c r="AA69" i="7" s="1"/>
  <c r="T69" i="7" s="1"/>
  <c r="Y70" i="7"/>
  <c r="Y71" i="7"/>
  <c r="Z71" i="7" s="1"/>
  <c r="Y72" i="7"/>
  <c r="Y73" i="7"/>
  <c r="Z73" i="7" s="1"/>
  <c r="AA73" i="7" s="1"/>
  <c r="T73" i="7" s="1"/>
  <c r="Y74" i="7"/>
  <c r="Y75" i="7"/>
  <c r="Z75" i="7" s="1"/>
  <c r="Y76" i="7"/>
  <c r="Y77" i="7"/>
  <c r="Z77" i="7" s="1"/>
  <c r="AA77" i="7" s="1"/>
  <c r="T77" i="7" s="1"/>
  <c r="Z64" i="7"/>
  <c r="AA64" i="7" s="1"/>
  <c r="T64" i="7" s="1"/>
  <c r="Z66" i="7"/>
  <c r="AA66" i="7" s="1"/>
  <c r="T66" i="7" s="1"/>
  <c r="Z68" i="7"/>
  <c r="AA68" i="7" s="1"/>
  <c r="T68" i="7" s="1"/>
  <c r="Z70" i="7"/>
  <c r="AA70" i="7" s="1"/>
  <c r="T70" i="7" s="1"/>
  <c r="Z72" i="7"/>
  <c r="AA72" i="7" s="1"/>
  <c r="T72" i="7" s="1"/>
  <c r="Z74" i="7"/>
  <c r="AA74" i="7" s="1"/>
  <c r="T74" i="7" s="1"/>
  <c r="Z76" i="7"/>
  <c r="AA76" i="7" s="1"/>
  <c r="T76" i="7" s="1"/>
  <c r="AA63" i="7"/>
  <c r="T63" i="7" s="1"/>
  <c r="AS63" i="7" s="1"/>
  <c r="AA67" i="7"/>
  <c r="T67" i="7" s="1"/>
  <c r="AS67" i="7" s="1"/>
  <c r="AA71" i="7"/>
  <c r="T71" i="7" s="1"/>
  <c r="AS71" i="7" s="1"/>
  <c r="AA75" i="7"/>
  <c r="T75" i="7" s="1"/>
  <c r="AS75" i="7" s="1"/>
  <c r="AB63" i="7"/>
  <c r="AK63" i="7" s="1"/>
  <c r="AB64" i="7"/>
  <c r="AK64" i="7" s="1"/>
  <c r="AB65" i="7"/>
  <c r="AB66" i="7"/>
  <c r="AK66" i="7" s="1"/>
  <c r="AB67" i="7"/>
  <c r="AK67" i="7" s="1"/>
  <c r="AB68" i="7"/>
  <c r="AK68" i="7" s="1"/>
  <c r="AB69" i="7"/>
  <c r="AK69" i="7" s="1"/>
  <c r="AB70" i="7"/>
  <c r="AK70" i="7" s="1"/>
  <c r="AB71" i="7"/>
  <c r="AK71" i="7" s="1"/>
  <c r="AB72" i="7"/>
  <c r="AK72" i="7" s="1"/>
  <c r="AB73" i="7"/>
  <c r="AK73" i="7" s="1"/>
  <c r="AB74" i="7"/>
  <c r="AK74" i="7" s="1"/>
  <c r="AB75" i="7"/>
  <c r="AK75" i="7" s="1"/>
  <c r="AB76" i="7"/>
  <c r="AK76" i="7" s="1"/>
  <c r="AB77" i="7"/>
  <c r="AK77" i="7" s="1"/>
  <c r="AC63" i="7"/>
  <c r="AC64" i="7"/>
  <c r="AC65" i="7"/>
  <c r="AC66" i="7"/>
  <c r="AC67" i="7"/>
  <c r="AC68" i="7"/>
  <c r="AC69" i="7"/>
  <c r="AC70" i="7"/>
  <c r="AC71" i="7"/>
  <c r="AC72" i="7"/>
  <c r="AC73" i="7"/>
  <c r="AC74" i="7"/>
  <c r="AC75" i="7"/>
  <c r="AC76" i="7"/>
  <c r="AC77" i="7"/>
  <c r="AK65" i="7"/>
  <c r="AR71" i="7"/>
  <c r="P78" i="7"/>
  <c r="P79" i="7"/>
  <c r="P80" i="7"/>
  <c r="P81" i="7"/>
  <c r="P82" i="7"/>
  <c r="P83" i="7"/>
  <c r="P84" i="7"/>
  <c r="P85" i="7"/>
  <c r="P86" i="7"/>
  <c r="P87" i="7"/>
  <c r="P88" i="7"/>
  <c r="P89" i="7"/>
  <c r="P90" i="7"/>
  <c r="P91" i="7"/>
  <c r="P92" i="7"/>
  <c r="Q78" i="7"/>
  <c r="Q79" i="7"/>
  <c r="Q80" i="7"/>
  <c r="Q81" i="7"/>
  <c r="Q82" i="7"/>
  <c r="Q83" i="7"/>
  <c r="Q84" i="7"/>
  <c r="Q85" i="7"/>
  <c r="Q86" i="7"/>
  <c r="Q87" i="7"/>
  <c r="Q88" i="7"/>
  <c r="Q89" i="7"/>
  <c r="Q90" i="7"/>
  <c r="Q91" i="7"/>
  <c r="Q92" i="7"/>
  <c r="R78" i="7"/>
  <c r="R79" i="7"/>
  <c r="R80" i="7"/>
  <c r="R81" i="7"/>
  <c r="R82" i="7"/>
  <c r="R83" i="7"/>
  <c r="R84" i="7"/>
  <c r="R85" i="7"/>
  <c r="R86" i="7"/>
  <c r="R87" i="7"/>
  <c r="R88" i="7"/>
  <c r="R89" i="7"/>
  <c r="R90" i="7"/>
  <c r="R91" i="7"/>
  <c r="R92" i="7"/>
  <c r="S78" i="7"/>
  <c r="S79" i="7"/>
  <c r="S80" i="7"/>
  <c r="S81" i="7"/>
  <c r="S82" i="7"/>
  <c r="S83" i="7"/>
  <c r="S84" i="7"/>
  <c r="S85" i="7"/>
  <c r="S86" i="7"/>
  <c r="S87" i="7"/>
  <c r="S88" i="7"/>
  <c r="S89" i="7"/>
  <c r="S90" i="7"/>
  <c r="S91" i="7"/>
  <c r="S92" i="7"/>
  <c r="T88" i="7"/>
  <c r="AR88" i="7" s="1"/>
  <c r="U78" i="7"/>
  <c r="U79" i="7"/>
  <c r="U80" i="7"/>
  <c r="U81" i="7"/>
  <c r="U82" i="7"/>
  <c r="U83" i="7"/>
  <c r="U84" i="7"/>
  <c r="U85" i="7"/>
  <c r="U86" i="7"/>
  <c r="U87" i="7"/>
  <c r="U88" i="7"/>
  <c r="U89" i="7"/>
  <c r="U90" i="7"/>
  <c r="U91" i="7"/>
  <c r="U92" i="7"/>
  <c r="V78" i="7"/>
  <c r="V79" i="7"/>
  <c r="V80" i="7"/>
  <c r="V81" i="7"/>
  <c r="V82" i="7"/>
  <c r="V83" i="7"/>
  <c r="V84" i="7"/>
  <c r="V85" i="7"/>
  <c r="V86" i="7"/>
  <c r="V87" i="7"/>
  <c r="V88" i="7"/>
  <c r="V89" i="7"/>
  <c r="V90" i="7"/>
  <c r="V91" i="7"/>
  <c r="V92" i="7"/>
  <c r="W78" i="7"/>
  <c r="W79" i="7"/>
  <c r="W80" i="7"/>
  <c r="W81" i="7"/>
  <c r="W82" i="7"/>
  <c r="W83" i="7"/>
  <c r="W84" i="7"/>
  <c r="W85" i="7"/>
  <c r="W86" i="7"/>
  <c r="W87" i="7"/>
  <c r="W88" i="7"/>
  <c r="W89" i="7"/>
  <c r="W90" i="7"/>
  <c r="W91" i="7"/>
  <c r="W92" i="7"/>
  <c r="X78" i="7"/>
  <c r="X79" i="7"/>
  <c r="X80" i="7"/>
  <c r="X81" i="7"/>
  <c r="X82" i="7"/>
  <c r="X83" i="7"/>
  <c r="X84" i="7"/>
  <c r="X85" i="7"/>
  <c r="X86" i="7"/>
  <c r="X87" i="7"/>
  <c r="X88" i="7"/>
  <c r="X89" i="7"/>
  <c r="X90" i="7"/>
  <c r="X91" i="7"/>
  <c r="X92" i="7"/>
  <c r="Y78" i="7"/>
  <c r="Y79" i="7"/>
  <c r="Z79" i="7" s="1"/>
  <c r="Y80" i="7"/>
  <c r="Y81" i="7"/>
  <c r="Z81" i="7" s="1"/>
  <c r="AA81" i="7" s="1"/>
  <c r="T81" i="7" s="1"/>
  <c r="Y82" i="7"/>
  <c r="Y83" i="7"/>
  <c r="Z83" i="7" s="1"/>
  <c r="Y84" i="7"/>
  <c r="Y85" i="7"/>
  <c r="Z85" i="7" s="1"/>
  <c r="AA85" i="7" s="1"/>
  <c r="T85" i="7" s="1"/>
  <c r="Y86" i="7"/>
  <c r="Y87" i="7"/>
  <c r="Z87" i="7" s="1"/>
  <c r="Y88" i="7"/>
  <c r="Y89" i="7"/>
  <c r="Z89" i="7" s="1"/>
  <c r="AA89" i="7" s="1"/>
  <c r="T89" i="7" s="1"/>
  <c r="Y90" i="7"/>
  <c r="Y91" i="7"/>
  <c r="Z91" i="7" s="1"/>
  <c r="Y92" i="7"/>
  <c r="Z78" i="7"/>
  <c r="AA78" i="7" s="1"/>
  <c r="T78" i="7" s="1"/>
  <c r="Z80" i="7"/>
  <c r="AA80" i="7" s="1"/>
  <c r="T80" i="7" s="1"/>
  <c r="Z82" i="7"/>
  <c r="AA82" i="7" s="1"/>
  <c r="T82" i="7" s="1"/>
  <c r="Z84" i="7"/>
  <c r="AA84" i="7" s="1"/>
  <c r="T84" i="7" s="1"/>
  <c r="Z86" i="7"/>
  <c r="AA86" i="7" s="1"/>
  <c r="T86" i="7" s="1"/>
  <c r="Z88" i="7"/>
  <c r="AA88" i="7" s="1"/>
  <c r="Z90" i="7"/>
  <c r="AA90" i="7" s="1"/>
  <c r="T90" i="7" s="1"/>
  <c r="Z92" i="7"/>
  <c r="AA92" i="7" s="1"/>
  <c r="T92" i="7" s="1"/>
  <c r="AA79" i="7"/>
  <c r="T79" i="7" s="1"/>
  <c r="AS79" i="7" s="1"/>
  <c r="AA83" i="7"/>
  <c r="T83" i="7" s="1"/>
  <c r="AS83" i="7" s="1"/>
  <c r="AA87" i="7"/>
  <c r="T87" i="7" s="1"/>
  <c r="AS87" i="7" s="1"/>
  <c r="AA91" i="7"/>
  <c r="T91" i="7" s="1"/>
  <c r="AS91" i="7" s="1"/>
  <c r="AB78" i="7"/>
  <c r="AK78" i="7" s="1"/>
  <c r="AB79" i="7"/>
  <c r="AK79" i="7" s="1"/>
  <c r="AB80" i="7"/>
  <c r="AB81" i="7"/>
  <c r="AK81" i="7" s="1"/>
  <c r="AB82" i="7"/>
  <c r="AK82" i="7" s="1"/>
  <c r="AB83" i="7"/>
  <c r="AK83" i="7" s="1"/>
  <c r="AB84" i="7"/>
  <c r="AK84" i="7" s="1"/>
  <c r="AB85" i="7"/>
  <c r="AK85" i="7" s="1"/>
  <c r="AB86" i="7"/>
  <c r="AK86" i="7" s="1"/>
  <c r="AB87" i="7"/>
  <c r="AK87" i="7" s="1"/>
  <c r="AB88" i="7"/>
  <c r="AK88" i="7" s="1"/>
  <c r="AB89" i="7"/>
  <c r="AK89" i="7" s="1"/>
  <c r="AB90" i="7"/>
  <c r="AK90" i="7" s="1"/>
  <c r="AB91" i="7"/>
  <c r="AK91" i="7" s="1"/>
  <c r="AB92" i="7"/>
  <c r="AK92" i="7" s="1"/>
  <c r="AC78" i="7"/>
  <c r="AC79" i="7"/>
  <c r="AC80" i="7"/>
  <c r="AC81" i="7"/>
  <c r="AC82" i="7"/>
  <c r="AC83" i="7"/>
  <c r="AC84" i="7"/>
  <c r="AC85" i="7"/>
  <c r="AC86" i="7"/>
  <c r="AC87" i="7"/>
  <c r="AC88" i="7"/>
  <c r="AC89" i="7"/>
  <c r="AC90" i="7"/>
  <c r="AC91" i="7"/>
  <c r="AC92" i="7"/>
  <c r="AK80" i="7"/>
  <c r="AR79" i="7"/>
  <c r="AR83" i="7"/>
  <c r="AR87" i="7"/>
  <c r="P93" i="7"/>
  <c r="P94" i="7"/>
  <c r="P95" i="7"/>
  <c r="P96" i="7"/>
  <c r="P97" i="7"/>
  <c r="P98" i="7"/>
  <c r="P99" i="7"/>
  <c r="P100" i="7"/>
  <c r="P101" i="7"/>
  <c r="P102" i="7"/>
  <c r="P103" i="7"/>
  <c r="P104" i="7"/>
  <c r="P105" i="7"/>
  <c r="P106" i="7"/>
  <c r="P107" i="7"/>
  <c r="Q93" i="7"/>
  <c r="Q94" i="7"/>
  <c r="Q95" i="7"/>
  <c r="Q96" i="7"/>
  <c r="Q97" i="7"/>
  <c r="Q98" i="7"/>
  <c r="Q99" i="7"/>
  <c r="Q100" i="7"/>
  <c r="Q101" i="7"/>
  <c r="Q102" i="7"/>
  <c r="Q103" i="7"/>
  <c r="Q104" i="7"/>
  <c r="Q105" i="7"/>
  <c r="Q106" i="7"/>
  <c r="Q107" i="7"/>
  <c r="R93" i="7"/>
  <c r="R94" i="7"/>
  <c r="R95" i="7"/>
  <c r="R96" i="7"/>
  <c r="R97" i="7"/>
  <c r="R98" i="7"/>
  <c r="R99" i="7"/>
  <c r="R100" i="7"/>
  <c r="R101" i="7"/>
  <c r="R102" i="7"/>
  <c r="R103" i="7"/>
  <c r="R104" i="7"/>
  <c r="R105" i="7"/>
  <c r="R106" i="7"/>
  <c r="R107" i="7"/>
  <c r="S93" i="7"/>
  <c r="S94" i="7"/>
  <c r="S95" i="7"/>
  <c r="S96" i="7"/>
  <c r="S97" i="7"/>
  <c r="S98" i="7"/>
  <c r="S99" i="7"/>
  <c r="S100" i="7"/>
  <c r="S101" i="7"/>
  <c r="S102" i="7"/>
  <c r="S103" i="7"/>
  <c r="S104" i="7"/>
  <c r="S105" i="7"/>
  <c r="S106" i="7"/>
  <c r="S107" i="7"/>
  <c r="U93" i="7"/>
  <c r="U94" i="7"/>
  <c r="U95" i="7"/>
  <c r="U96" i="7"/>
  <c r="U97" i="7"/>
  <c r="U98" i="7"/>
  <c r="U99" i="7"/>
  <c r="U100" i="7"/>
  <c r="U101" i="7"/>
  <c r="U102" i="7"/>
  <c r="U103" i="7"/>
  <c r="U104" i="7"/>
  <c r="U105" i="7"/>
  <c r="U106" i="7"/>
  <c r="U107" i="7"/>
  <c r="V93" i="7"/>
  <c r="V94" i="7"/>
  <c r="V95" i="7"/>
  <c r="V96" i="7"/>
  <c r="V97" i="7"/>
  <c r="V98" i="7"/>
  <c r="V99" i="7"/>
  <c r="V100" i="7"/>
  <c r="V101" i="7"/>
  <c r="V102" i="7"/>
  <c r="V103" i="7"/>
  <c r="V104" i="7"/>
  <c r="V105" i="7"/>
  <c r="V106" i="7"/>
  <c r="V107" i="7"/>
  <c r="W93" i="7"/>
  <c r="W94" i="7"/>
  <c r="W95" i="7"/>
  <c r="W96" i="7"/>
  <c r="W97" i="7"/>
  <c r="W98" i="7"/>
  <c r="W99" i="7"/>
  <c r="W100" i="7"/>
  <c r="W101" i="7"/>
  <c r="W102" i="7"/>
  <c r="W103" i="7"/>
  <c r="W104" i="7"/>
  <c r="W105" i="7"/>
  <c r="W106" i="7"/>
  <c r="W107" i="7"/>
  <c r="X93" i="7"/>
  <c r="X94" i="7"/>
  <c r="X95" i="7"/>
  <c r="X96" i="7"/>
  <c r="X97" i="7"/>
  <c r="X98" i="7"/>
  <c r="X99" i="7"/>
  <c r="X100" i="7"/>
  <c r="X101" i="7"/>
  <c r="X102" i="7"/>
  <c r="X103" i="7"/>
  <c r="X104" i="7"/>
  <c r="X105" i="7"/>
  <c r="X106" i="7"/>
  <c r="X107" i="7"/>
  <c r="Y93" i="7"/>
  <c r="Y94" i="7"/>
  <c r="Z94" i="7" s="1"/>
  <c r="AA94" i="7" s="1"/>
  <c r="T94" i="7" s="1"/>
  <c r="Y95" i="7"/>
  <c r="Y96" i="7"/>
  <c r="Y97" i="7"/>
  <c r="Y98" i="7"/>
  <c r="Z98" i="7" s="1"/>
  <c r="AA98" i="7" s="1"/>
  <c r="T98" i="7" s="1"/>
  <c r="Y99" i="7"/>
  <c r="Y100" i="7"/>
  <c r="Y101" i="7"/>
  <c r="Y102" i="7"/>
  <c r="Z102" i="7" s="1"/>
  <c r="AA102" i="7" s="1"/>
  <c r="T102" i="7" s="1"/>
  <c r="Y103" i="7"/>
  <c r="Y104" i="7"/>
  <c r="Y105" i="7"/>
  <c r="Y106" i="7"/>
  <c r="Z106" i="7" s="1"/>
  <c r="AA106" i="7" s="1"/>
  <c r="T106" i="7" s="1"/>
  <c r="Y107" i="7"/>
  <c r="Z93" i="7"/>
  <c r="Z95" i="7"/>
  <c r="AA95" i="7" s="1"/>
  <c r="T95" i="7" s="1"/>
  <c r="Z96" i="7"/>
  <c r="Z97" i="7"/>
  <c r="Z99" i="7"/>
  <c r="AA99" i="7" s="1"/>
  <c r="T99" i="7" s="1"/>
  <c r="Z100" i="7"/>
  <c r="Z101" i="7"/>
  <c r="Z103" i="7"/>
  <c r="AA103" i="7" s="1"/>
  <c r="T103" i="7" s="1"/>
  <c r="Z104" i="7"/>
  <c r="Z105" i="7"/>
  <c r="Z107" i="7"/>
  <c r="AA107" i="7" s="1"/>
  <c r="T107" i="7" s="1"/>
  <c r="AA93" i="7"/>
  <c r="T93" i="7" s="1"/>
  <c r="AR93" i="7" s="1"/>
  <c r="AA96" i="7"/>
  <c r="T96" i="7" s="1"/>
  <c r="AA97" i="7"/>
  <c r="T97" i="7" s="1"/>
  <c r="AR97" i="7" s="1"/>
  <c r="AA100" i="7"/>
  <c r="T100" i="7" s="1"/>
  <c r="AA101" i="7"/>
  <c r="T101" i="7" s="1"/>
  <c r="AR101" i="7" s="1"/>
  <c r="AA104" i="7"/>
  <c r="T104" i="7" s="1"/>
  <c r="AA105" i="7"/>
  <c r="T105" i="7" s="1"/>
  <c r="AR105" i="7" s="1"/>
  <c r="AB93" i="7"/>
  <c r="AK93" i="7" s="1"/>
  <c r="AB94" i="7"/>
  <c r="AK94" i="7" s="1"/>
  <c r="AB95" i="7"/>
  <c r="AK95" i="7" s="1"/>
  <c r="AB96" i="7"/>
  <c r="AK96" i="7" s="1"/>
  <c r="AB97" i="7"/>
  <c r="AK97" i="7" s="1"/>
  <c r="AB98" i="7"/>
  <c r="AK98" i="7" s="1"/>
  <c r="AB99" i="7"/>
  <c r="AK99" i="7" s="1"/>
  <c r="AB100" i="7"/>
  <c r="AK100" i="7" s="1"/>
  <c r="AB101" i="7"/>
  <c r="AK101" i="7" s="1"/>
  <c r="AB102" i="7"/>
  <c r="AK102" i="7" s="1"/>
  <c r="AB103" i="7"/>
  <c r="AK103" i="7" s="1"/>
  <c r="AB104" i="7"/>
  <c r="AK104" i="7" s="1"/>
  <c r="AB105" i="7"/>
  <c r="AK105" i="7" s="1"/>
  <c r="AB106" i="7"/>
  <c r="AK106" i="7" s="1"/>
  <c r="AB107" i="7"/>
  <c r="AK107" i="7" s="1"/>
  <c r="AC93" i="7"/>
  <c r="AC94" i="7"/>
  <c r="AC95" i="7"/>
  <c r="AC96" i="7"/>
  <c r="AC97" i="7"/>
  <c r="AC98" i="7"/>
  <c r="AC99" i="7"/>
  <c r="AC100" i="7"/>
  <c r="AC101" i="7"/>
  <c r="AC102" i="7"/>
  <c r="AC103" i="7"/>
  <c r="AC104" i="7"/>
  <c r="AC105" i="7"/>
  <c r="AC106" i="7"/>
  <c r="AC107" i="7"/>
  <c r="AS93" i="7"/>
  <c r="AS97" i="7"/>
  <c r="AS101" i="7"/>
  <c r="AS105" i="7"/>
  <c r="U8" i="1"/>
  <c r="K16" i="5"/>
  <c r="N8" i="7"/>
  <c r="F1937" i="14"/>
  <c r="E1937" i="14"/>
  <c r="D1937" i="14"/>
  <c r="F1936" i="14"/>
  <c r="E1936" i="14"/>
  <c r="D1936" i="14"/>
  <c r="F1935" i="14"/>
  <c r="E1935" i="14"/>
  <c r="D1935" i="14"/>
  <c r="F1934" i="14"/>
  <c r="E1934" i="14"/>
  <c r="D1934" i="14"/>
  <c r="F1933" i="14"/>
  <c r="E1933" i="14"/>
  <c r="D1933" i="14"/>
  <c r="F1932" i="14"/>
  <c r="E1932" i="14"/>
  <c r="D1932" i="14"/>
  <c r="F1931" i="14"/>
  <c r="E1931" i="14"/>
  <c r="D1931" i="14"/>
  <c r="F1930" i="14"/>
  <c r="E1930" i="14"/>
  <c r="D1930" i="14"/>
  <c r="F1929" i="14"/>
  <c r="E1929" i="14"/>
  <c r="D1929" i="14"/>
  <c r="F1928" i="14"/>
  <c r="E1928" i="14"/>
  <c r="D1928" i="14"/>
  <c r="F1927" i="14"/>
  <c r="E1927" i="14"/>
  <c r="D1927" i="14"/>
  <c r="F1926" i="14"/>
  <c r="E1926" i="14"/>
  <c r="D1926" i="14"/>
  <c r="F1925" i="14"/>
  <c r="E1925" i="14"/>
  <c r="D1925" i="14"/>
  <c r="F1924" i="14"/>
  <c r="E1924" i="14"/>
  <c r="D1924" i="14"/>
  <c r="F1923" i="14"/>
  <c r="E1923" i="14"/>
  <c r="D1923" i="14"/>
  <c r="F1922" i="14"/>
  <c r="E1922" i="14"/>
  <c r="D1922" i="14"/>
  <c r="F1921" i="14"/>
  <c r="E1921" i="14"/>
  <c r="D1921" i="14"/>
  <c r="F1920" i="14"/>
  <c r="E1920" i="14"/>
  <c r="D1920" i="14"/>
  <c r="F1919" i="14"/>
  <c r="E1919" i="14"/>
  <c r="D1919" i="14"/>
  <c r="F1918" i="14"/>
  <c r="E1918" i="14"/>
  <c r="D1918" i="14"/>
  <c r="F1917" i="14"/>
  <c r="E1917" i="14"/>
  <c r="D1917" i="14"/>
  <c r="F1916" i="14"/>
  <c r="E1916" i="14"/>
  <c r="D1916" i="14"/>
  <c r="F1915" i="14"/>
  <c r="E1915" i="14"/>
  <c r="D1915" i="14"/>
  <c r="F1914" i="14"/>
  <c r="E1914" i="14"/>
  <c r="D1914" i="14"/>
  <c r="F1913" i="14"/>
  <c r="E1913" i="14"/>
  <c r="D1913" i="14"/>
  <c r="F1912" i="14"/>
  <c r="E1912" i="14"/>
  <c r="D1912" i="14"/>
  <c r="F1911" i="14"/>
  <c r="E1911" i="14"/>
  <c r="D1911" i="14"/>
  <c r="F1910" i="14"/>
  <c r="E1910" i="14"/>
  <c r="D1910" i="14"/>
  <c r="F1909" i="14"/>
  <c r="E1909" i="14"/>
  <c r="D1909" i="14"/>
  <c r="F1908" i="14"/>
  <c r="E1908" i="14"/>
  <c r="D1908" i="14"/>
  <c r="F1907" i="14"/>
  <c r="E1907" i="14"/>
  <c r="D1907" i="14"/>
  <c r="F1906" i="14"/>
  <c r="E1906" i="14"/>
  <c r="D1906" i="14"/>
  <c r="F1905" i="14"/>
  <c r="E1905" i="14"/>
  <c r="D1905" i="14"/>
  <c r="F1904" i="14"/>
  <c r="E1904" i="14"/>
  <c r="D1904" i="14"/>
  <c r="F1903" i="14"/>
  <c r="E1903" i="14"/>
  <c r="D1903" i="14"/>
  <c r="F1902" i="14"/>
  <c r="E1902" i="14"/>
  <c r="D1902" i="14"/>
  <c r="F1901" i="14"/>
  <c r="E1901" i="14"/>
  <c r="D1901" i="14"/>
  <c r="F1900" i="14"/>
  <c r="E1900" i="14"/>
  <c r="D1900" i="14"/>
  <c r="F1899" i="14"/>
  <c r="E1899" i="14"/>
  <c r="D1899" i="14"/>
  <c r="F1898" i="14"/>
  <c r="E1898" i="14"/>
  <c r="D1898" i="14"/>
  <c r="F1897" i="14"/>
  <c r="E1897" i="14"/>
  <c r="D1897" i="14"/>
  <c r="F1896" i="14"/>
  <c r="E1896" i="14"/>
  <c r="D1896" i="14"/>
  <c r="F1895" i="14"/>
  <c r="E1895" i="14"/>
  <c r="D1895" i="14"/>
  <c r="F1894" i="14"/>
  <c r="E1894" i="14"/>
  <c r="D1894" i="14"/>
  <c r="F1893" i="14"/>
  <c r="E1893" i="14"/>
  <c r="D1893" i="14"/>
  <c r="F1892" i="14"/>
  <c r="E1892" i="14"/>
  <c r="D1892" i="14"/>
  <c r="F1891" i="14"/>
  <c r="E1891" i="14"/>
  <c r="D1891" i="14"/>
  <c r="F1890" i="14"/>
  <c r="E1890" i="14"/>
  <c r="D1890" i="14"/>
  <c r="F1889" i="14"/>
  <c r="E1889" i="14"/>
  <c r="D1889" i="14"/>
  <c r="F1888" i="14"/>
  <c r="E1888" i="14"/>
  <c r="D1888" i="14"/>
  <c r="F1887" i="14"/>
  <c r="E1887" i="14"/>
  <c r="D1887" i="14"/>
  <c r="F1886" i="14"/>
  <c r="E1886" i="14"/>
  <c r="D1886" i="14"/>
  <c r="F1885" i="14"/>
  <c r="E1885" i="14"/>
  <c r="D1885" i="14"/>
  <c r="F1884" i="14"/>
  <c r="E1884" i="14"/>
  <c r="D1884" i="14"/>
  <c r="F1883" i="14"/>
  <c r="E1883" i="14"/>
  <c r="D1883" i="14"/>
  <c r="F1882" i="14"/>
  <c r="E1882" i="14"/>
  <c r="D1882" i="14"/>
  <c r="F1881" i="14"/>
  <c r="E1881" i="14"/>
  <c r="D1881" i="14"/>
  <c r="F1880" i="14"/>
  <c r="E1880" i="14"/>
  <c r="D1880" i="14"/>
  <c r="F1879" i="14"/>
  <c r="E1879" i="14"/>
  <c r="D1879" i="14"/>
  <c r="F1878" i="14"/>
  <c r="E1878" i="14"/>
  <c r="D1878" i="14"/>
  <c r="F1877" i="14"/>
  <c r="E1877" i="14"/>
  <c r="D1877" i="14"/>
  <c r="F1876" i="14"/>
  <c r="E1876" i="14"/>
  <c r="D1876" i="14"/>
  <c r="F1875" i="14"/>
  <c r="E1875" i="14"/>
  <c r="D1875" i="14"/>
  <c r="F1874" i="14"/>
  <c r="E1874" i="14"/>
  <c r="D1874" i="14"/>
  <c r="F1873" i="14"/>
  <c r="E1873" i="14"/>
  <c r="D1873" i="14"/>
  <c r="F1872" i="14"/>
  <c r="E1872" i="14"/>
  <c r="D1872" i="14"/>
  <c r="F1871" i="14"/>
  <c r="E1871" i="14"/>
  <c r="D1871" i="14"/>
  <c r="F1870" i="14"/>
  <c r="E1870" i="14"/>
  <c r="D1870" i="14"/>
  <c r="F1869" i="14"/>
  <c r="E1869" i="14"/>
  <c r="D1869" i="14"/>
  <c r="F1868" i="14"/>
  <c r="E1868" i="14"/>
  <c r="D1868" i="14"/>
  <c r="F1867" i="14"/>
  <c r="E1867" i="14"/>
  <c r="D1867" i="14"/>
  <c r="F1866" i="14"/>
  <c r="E1866" i="14"/>
  <c r="D1866" i="14"/>
  <c r="F1865" i="14"/>
  <c r="E1865" i="14"/>
  <c r="D1865" i="14"/>
  <c r="F1864" i="14"/>
  <c r="E1864" i="14"/>
  <c r="D1864" i="14"/>
  <c r="F1863" i="14"/>
  <c r="E1863" i="14"/>
  <c r="D1863" i="14"/>
  <c r="F1862" i="14"/>
  <c r="E1862" i="14"/>
  <c r="D1862" i="14"/>
  <c r="F1861" i="14"/>
  <c r="E1861" i="14"/>
  <c r="D1861" i="14"/>
  <c r="F1860" i="14"/>
  <c r="E1860" i="14"/>
  <c r="D1860" i="14"/>
  <c r="F1859" i="14"/>
  <c r="E1859" i="14"/>
  <c r="D1859" i="14"/>
  <c r="F1858" i="14"/>
  <c r="E1858" i="14"/>
  <c r="D1858" i="14"/>
  <c r="F1857" i="14"/>
  <c r="E1857" i="14"/>
  <c r="D1857" i="14"/>
  <c r="F1856" i="14"/>
  <c r="E1856" i="14"/>
  <c r="D1856" i="14"/>
  <c r="F1855" i="14"/>
  <c r="E1855" i="14"/>
  <c r="D1855" i="14"/>
  <c r="F1854" i="14"/>
  <c r="E1854" i="14"/>
  <c r="D1854" i="14"/>
  <c r="F1853" i="14"/>
  <c r="E1853" i="14"/>
  <c r="D1853" i="14"/>
  <c r="F1852" i="14"/>
  <c r="E1852" i="14"/>
  <c r="D1852" i="14"/>
  <c r="F1851" i="14"/>
  <c r="E1851" i="14"/>
  <c r="D1851" i="14"/>
  <c r="F1850" i="14"/>
  <c r="E1850" i="14"/>
  <c r="D1850" i="14"/>
  <c r="F1849" i="14"/>
  <c r="E1849" i="14"/>
  <c r="D1849" i="14"/>
  <c r="F1848" i="14"/>
  <c r="E1848" i="14"/>
  <c r="D1848" i="14"/>
  <c r="F1847" i="14"/>
  <c r="E1847" i="14"/>
  <c r="D1847" i="14"/>
  <c r="F1846" i="14"/>
  <c r="E1846" i="14"/>
  <c r="D1846" i="14"/>
  <c r="F1845" i="14"/>
  <c r="E1845" i="14"/>
  <c r="D1845" i="14"/>
  <c r="F1844" i="14"/>
  <c r="E1844" i="14"/>
  <c r="D1844" i="14"/>
  <c r="F1843" i="14"/>
  <c r="E1843" i="14"/>
  <c r="D1843" i="14"/>
  <c r="F1842" i="14"/>
  <c r="E1842" i="14"/>
  <c r="D1842" i="14"/>
  <c r="F1841" i="14"/>
  <c r="E1841" i="14"/>
  <c r="D1841" i="14"/>
  <c r="F1840" i="14"/>
  <c r="E1840" i="14"/>
  <c r="D1840" i="14"/>
  <c r="F1839" i="14"/>
  <c r="E1839" i="14"/>
  <c r="D1839" i="14"/>
  <c r="F1838" i="14"/>
  <c r="E1838" i="14"/>
  <c r="D1838" i="14"/>
  <c r="F1837" i="14"/>
  <c r="E1837" i="14"/>
  <c r="D1837" i="14"/>
  <c r="F1836" i="14"/>
  <c r="E1836" i="14"/>
  <c r="D1836" i="14"/>
  <c r="F1835" i="14"/>
  <c r="E1835" i="14"/>
  <c r="D1835" i="14"/>
  <c r="F1834" i="14"/>
  <c r="E1834" i="14"/>
  <c r="D1834" i="14"/>
  <c r="F1833" i="14"/>
  <c r="E1833" i="14"/>
  <c r="D1833" i="14"/>
  <c r="F1832" i="14"/>
  <c r="E1832" i="14"/>
  <c r="D1832" i="14"/>
  <c r="F1831" i="14"/>
  <c r="E1831" i="14"/>
  <c r="D1831" i="14"/>
  <c r="F1830" i="14"/>
  <c r="E1830" i="14"/>
  <c r="D1830" i="14"/>
  <c r="F1829" i="14"/>
  <c r="E1829" i="14"/>
  <c r="D1829" i="14"/>
  <c r="F1828" i="14"/>
  <c r="E1828" i="14"/>
  <c r="D1828" i="14"/>
  <c r="F1827" i="14"/>
  <c r="E1827" i="14"/>
  <c r="D1827" i="14"/>
  <c r="F1826" i="14"/>
  <c r="E1826" i="14"/>
  <c r="D1826" i="14"/>
  <c r="F1825" i="14"/>
  <c r="E1825" i="14"/>
  <c r="D1825" i="14"/>
  <c r="F1824" i="14"/>
  <c r="E1824" i="14"/>
  <c r="D1824" i="14"/>
  <c r="F1823" i="14"/>
  <c r="E1823" i="14"/>
  <c r="D1823" i="14"/>
  <c r="F1822" i="14"/>
  <c r="E1822" i="14"/>
  <c r="D1822" i="14"/>
  <c r="F1821" i="14"/>
  <c r="E1821" i="14"/>
  <c r="D1821" i="14"/>
  <c r="F1820" i="14"/>
  <c r="E1820" i="14"/>
  <c r="D1820" i="14"/>
  <c r="F1819" i="14"/>
  <c r="E1819" i="14"/>
  <c r="D1819" i="14"/>
  <c r="F1818" i="14"/>
  <c r="E1818" i="14"/>
  <c r="D1818" i="14"/>
  <c r="F1817" i="14"/>
  <c r="E1817" i="14"/>
  <c r="D1817" i="14"/>
  <c r="F1816" i="14"/>
  <c r="E1816" i="14"/>
  <c r="D1816" i="14"/>
  <c r="F1815" i="14"/>
  <c r="E1815" i="14"/>
  <c r="D1815" i="14"/>
  <c r="F1814" i="14"/>
  <c r="E1814" i="14"/>
  <c r="D1814" i="14"/>
  <c r="F1813" i="14"/>
  <c r="E1813" i="14"/>
  <c r="D1813" i="14"/>
  <c r="F1812" i="14"/>
  <c r="E1812" i="14"/>
  <c r="D1812" i="14"/>
  <c r="F1811" i="14"/>
  <c r="E1811" i="14"/>
  <c r="D1811" i="14"/>
  <c r="F1810" i="14"/>
  <c r="E1810" i="14"/>
  <c r="D1810" i="14"/>
  <c r="F1809" i="14"/>
  <c r="E1809" i="14"/>
  <c r="D1809" i="14"/>
  <c r="F1808" i="14"/>
  <c r="E1808" i="14"/>
  <c r="D1808" i="14"/>
  <c r="F1807" i="14"/>
  <c r="E1807" i="14"/>
  <c r="D1807" i="14"/>
  <c r="F1806" i="14"/>
  <c r="E1806" i="14"/>
  <c r="D1806" i="14"/>
  <c r="F1805" i="14"/>
  <c r="E1805" i="14"/>
  <c r="D1805" i="14"/>
  <c r="F1804" i="14"/>
  <c r="E1804" i="14"/>
  <c r="D1804" i="14"/>
  <c r="F1803" i="14"/>
  <c r="E1803" i="14"/>
  <c r="D1803" i="14"/>
  <c r="F1802" i="14"/>
  <c r="E1802" i="14"/>
  <c r="D1802" i="14"/>
  <c r="F1801" i="14"/>
  <c r="E1801" i="14"/>
  <c r="D1801" i="14"/>
  <c r="F1800" i="14"/>
  <c r="E1800" i="14"/>
  <c r="D1800" i="14"/>
  <c r="F1799" i="14"/>
  <c r="E1799" i="14"/>
  <c r="D1799" i="14"/>
  <c r="F1798" i="14"/>
  <c r="E1798" i="14"/>
  <c r="D1798" i="14"/>
  <c r="F1797" i="14"/>
  <c r="E1797" i="14"/>
  <c r="D1797" i="14"/>
  <c r="F1796" i="14"/>
  <c r="E1796" i="14"/>
  <c r="D1796" i="14"/>
  <c r="F1795" i="14"/>
  <c r="E1795" i="14"/>
  <c r="D1795" i="14"/>
  <c r="F1794" i="14"/>
  <c r="E1794" i="14"/>
  <c r="D1794" i="14"/>
  <c r="F1793" i="14"/>
  <c r="E1793" i="14"/>
  <c r="D1793" i="14"/>
  <c r="F1792" i="14"/>
  <c r="E1792" i="14"/>
  <c r="D1792" i="14"/>
  <c r="F1791" i="14"/>
  <c r="E1791" i="14"/>
  <c r="D1791" i="14"/>
  <c r="F1790" i="14"/>
  <c r="E1790" i="14"/>
  <c r="D1790" i="14"/>
  <c r="F1789" i="14"/>
  <c r="E1789" i="14"/>
  <c r="D1789" i="14"/>
  <c r="F1788" i="14"/>
  <c r="E1788" i="14"/>
  <c r="D1788" i="14"/>
  <c r="F1787" i="14"/>
  <c r="E1787" i="14"/>
  <c r="D1787" i="14"/>
  <c r="F1786" i="14"/>
  <c r="E1786" i="14"/>
  <c r="D1786" i="14"/>
  <c r="F1785" i="14"/>
  <c r="E1785" i="14"/>
  <c r="D1785" i="14"/>
  <c r="F1784" i="14"/>
  <c r="E1784" i="14"/>
  <c r="D1784" i="14"/>
  <c r="F1783" i="14"/>
  <c r="E1783" i="14"/>
  <c r="D1783" i="14"/>
  <c r="F1782" i="14"/>
  <c r="E1782" i="14"/>
  <c r="D1782" i="14"/>
  <c r="F1781" i="14"/>
  <c r="E1781" i="14"/>
  <c r="D1781" i="14"/>
  <c r="F1780" i="14"/>
  <c r="E1780" i="14"/>
  <c r="D1780" i="14"/>
  <c r="F1779" i="14"/>
  <c r="E1779" i="14"/>
  <c r="D1779" i="14"/>
  <c r="F1778" i="14"/>
  <c r="E1778" i="14"/>
  <c r="D1778" i="14"/>
  <c r="F1777" i="14"/>
  <c r="E1777" i="14"/>
  <c r="D1777" i="14"/>
  <c r="F1776" i="14"/>
  <c r="E1776" i="14"/>
  <c r="D1776" i="14"/>
  <c r="F1775" i="14"/>
  <c r="E1775" i="14"/>
  <c r="D1775" i="14"/>
  <c r="F1774" i="14"/>
  <c r="E1774" i="14"/>
  <c r="D1774" i="14"/>
  <c r="F1773" i="14"/>
  <c r="E1773" i="14"/>
  <c r="D1773" i="14"/>
  <c r="F1772" i="14"/>
  <c r="E1772" i="14"/>
  <c r="D1772" i="14"/>
  <c r="F1771" i="14"/>
  <c r="E1771" i="14"/>
  <c r="D1771" i="14"/>
  <c r="F1770" i="14"/>
  <c r="E1770" i="14"/>
  <c r="D1770" i="14"/>
  <c r="F1769" i="14"/>
  <c r="E1769" i="14"/>
  <c r="D1769" i="14"/>
  <c r="F1768" i="14"/>
  <c r="E1768" i="14"/>
  <c r="D1768" i="14"/>
  <c r="F1767" i="14"/>
  <c r="E1767" i="14"/>
  <c r="D1767" i="14"/>
  <c r="F1766" i="14"/>
  <c r="E1766" i="14"/>
  <c r="D1766" i="14"/>
  <c r="F1765" i="14"/>
  <c r="E1765" i="14"/>
  <c r="D1765" i="14"/>
  <c r="F1764" i="14"/>
  <c r="E1764" i="14"/>
  <c r="D1764" i="14"/>
  <c r="F1763" i="14"/>
  <c r="E1763" i="14"/>
  <c r="D1763" i="14"/>
  <c r="F1762" i="14"/>
  <c r="E1762" i="14"/>
  <c r="D1762" i="14"/>
  <c r="F1761" i="14"/>
  <c r="E1761" i="14"/>
  <c r="D1761" i="14"/>
  <c r="F1760" i="14"/>
  <c r="E1760" i="14"/>
  <c r="D1760" i="14"/>
  <c r="F1759" i="14"/>
  <c r="E1759" i="14"/>
  <c r="D1759" i="14"/>
  <c r="F1758" i="14"/>
  <c r="E1758" i="14"/>
  <c r="D1758" i="14"/>
  <c r="F1757" i="14"/>
  <c r="E1757" i="14"/>
  <c r="D1757" i="14"/>
  <c r="F1756" i="14"/>
  <c r="E1756" i="14"/>
  <c r="D1756" i="14"/>
  <c r="F1755" i="14"/>
  <c r="E1755" i="14"/>
  <c r="D1755" i="14"/>
  <c r="F1754" i="14"/>
  <c r="E1754" i="14"/>
  <c r="D1754" i="14"/>
  <c r="F1753" i="14"/>
  <c r="E1753" i="14"/>
  <c r="D1753" i="14"/>
  <c r="F1752" i="14"/>
  <c r="E1752" i="14"/>
  <c r="D1752" i="14"/>
  <c r="F1751" i="14"/>
  <c r="E1751" i="14"/>
  <c r="D1751" i="14"/>
  <c r="F1750" i="14"/>
  <c r="E1750" i="14"/>
  <c r="D1750" i="14"/>
  <c r="F1749" i="14"/>
  <c r="E1749" i="14"/>
  <c r="D1749" i="14"/>
  <c r="F1748" i="14"/>
  <c r="E1748" i="14"/>
  <c r="D1748" i="14"/>
  <c r="F1747" i="14"/>
  <c r="E1747" i="14"/>
  <c r="D1747" i="14"/>
  <c r="F1746" i="14"/>
  <c r="E1746" i="14"/>
  <c r="D1746" i="14"/>
  <c r="F1745" i="14"/>
  <c r="E1745" i="14"/>
  <c r="D1745" i="14"/>
  <c r="F1744" i="14"/>
  <c r="E1744" i="14"/>
  <c r="D1744" i="14"/>
  <c r="F1743" i="14"/>
  <c r="E1743" i="14"/>
  <c r="D1743" i="14"/>
  <c r="F1742" i="14"/>
  <c r="E1742" i="14"/>
  <c r="D1742" i="14"/>
  <c r="F1741" i="14"/>
  <c r="E1741" i="14"/>
  <c r="D1741" i="14"/>
  <c r="F1740" i="14"/>
  <c r="E1740" i="14"/>
  <c r="D1740" i="14"/>
  <c r="F1739" i="14"/>
  <c r="E1739" i="14"/>
  <c r="D1739" i="14"/>
  <c r="F1738" i="14"/>
  <c r="E1738" i="14"/>
  <c r="D1738" i="14"/>
  <c r="F1737" i="14"/>
  <c r="E1737" i="14"/>
  <c r="D1737" i="14"/>
  <c r="F1736" i="14"/>
  <c r="E1736" i="14"/>
  <c r="D1736" i="14"/>
  <c r="F1735" i="14"/>
  <c r="E1735" i="14"/>
  <c r="D1735" i="14"/>
  <c r="F1734" i="14"/>
  <c r="E1734" i="14"/>
  <c r="D1734" i="14"/>
  <c r="F1733" i="14"/>
  <c r="E1733" i="14"/>
  <c r="D1733" i="14"/>
  <c r="F1732" i="14"/>
  <c r="E1732" i="14"/>
  <c r="D1732" i="14"/>
  <c r="F1731" i="14"/>
  <c r="E1731" i="14"/>
  <c r="D1731" i="14"/>
  <c r="F1730" i="14"/>
  <c r="E1730" i="14"/>
  <c r="D1730" i="14"/>
  <c r="F1729" i="14"/>
  <c r="E1729" i="14"/>
  <c r="D1729" i="14"/>
  <c r="F1728" i="14"/>
  <c r="E1728" i="14"/>
  <c r="D1728" i="14"/>
  <c r="F1727" i="14"/>
  <c r="E1727" i="14"/>
  <c r="D1727" i="14"/>
  <c r="F1726" i="14"/>
  <c r="E1726" i="14"/>
  <c r="D1726" i="14"/>
  <c r="F1725" i="14"/>
  <c r="E1725" i="14"/>
  <c r="D1725" i="14"/>
  <c r="F1724" i="14"/>
  <c r="E1724" i="14"/>
  <c r="D1724" i="14"/>
  <c r="F1723" i="14"/>
  <c r="E1723" i="14"/>
  <c r="D1723" i="14"/>
  <c r="F1722" i="14"/>
  <c r="E1722" i="14"/>
  <c r="D1722" i="14"/>
  <c r="F1721" i="14"/>
  <c r="E1721" i="14"/>
  <c r="D1721" i="14"/>
  <c r="F1720" i="14"/>
  <c r="E1720" i="14"/>
  <c r="D1720" i="14"/>
  <c r="F1719" i="14"/>
  <c r="E1719" i="14"/>
  <c r="D1719" i="14"/>
  <c r="F1718" i="14"/>
  <c r="E1718" i="14"/>
  <c r="D1718" i="14"/>
  <c r="F1717" i="14"/>
  <c r="E1717" i="14"/>
  <c r="D1717" i="14"/>
  <c r="F1716" i="14"/>
  <c r="E1716" i="14"/>
  <c r="D1716" i="14"/>
  <c r="F1715" i="14"/>
  <c r="E1715" i="14"/>
  <c r="D1715" i="14"/>
  <c r="F1714" i="14"/>
  <c r="E1714" i="14"/>
  <c r="D1714" i="14"/>
  <c r="F1713" i="14"/>
  <c r="E1713" i="14"/>
  <c r="D1713" i="14"/>
  <c r="F1712" i="14"/>
  <c r="E1712" i="14"/>
  <c r="D1712" i="14"/>
  <c r="F1711" i="14"/>
  <c r="E1711" i="14"/>
  <c r="D1711" i="14"/>
  <c r="F1710" i="14"/>
  <c r="E1710" i="14"/>
  <c r="D1710" i="14"/>
  <c r="F1709" i="14"/>
  <c r="E1709" i="14"/>
  <c r="D1709" i="14"/>
  <c r="F1708" i="14"/>
  <c r="E1708" i="14"/>
  <c r="D1708" i="14"/>
  <c r="F1707" i="14"/>
  <c r="E1707" i="14"/>
  <c r="D1707" i="14"/>
  <c r="F1706" i="14"/>
  <c r="E1706" i="14"/>
  <c r="D1706" i="14"/>
  <c r="F1705" i="14"/>
  <c r="E1705" i="14"/>
  <c r="D1705" i="14"/>
  <c r="F1704" i="14"/>
  <c r="E1704" i="14"/>
  <c r="D1704" i="14"/>
  <c r="F1703" i="14"/>
  <c r="E1703" i="14"/>
  <c r="D1703" i="14"/>
  <c r="F1702" i="14"/>
  <c r="E1702" i="14"/>
  <c r="D1702" i="14"/>
  <c r="F1701" i="14"/>
  <c r="E1701" i="14"/>
  <c r="D1701" i="14"/>
  <c r="F1700" i="14"/>
  <c r="E1700" i="14"/>
  <c r="D1700" i="14"/>
  <c r="F1699" i="14"/>
  <c r="E1699" i="14"/>
  <c r="C1699" i="14" s="1"/>
  <c r="B1699" i="14" s="1"/>
  <c r="D1699" i="14"/>
  <c r="F1698" i="14"/>
  <c r="E1698" i="14"/>
  <c r="D1698" i="14"/>
  <c r="F1697" i="14"/>
  <c r="E1697" i="14"/>
  <c r="D1697" i="14"/>
  <c r="F1696" i="14"/>
  <c r="E1696" i="14"/>
  <c r="D1696" i="14"/>
  <c r="F1695" i="14"/>
  <c r="E1695" i="14"/>
  <c r="D1695" i="14"/>
  <c r="F1694" i="14"/>
  <c r="E1694" i="14"/>
  <c r="D1694" i="14"/>
  <c r="F1693" i="14"/>
  <c r="E1693" i="14"/>
  <c r="D1693" i="14"/>
  <c r="F1692" i="14"/>
  <c r="E1692" i="14"/>
  <c r="D1692" i="14"/>
  <c r="F1691" i="14"/>
  <c r="E1691" i="14"/>
  <c r="D1691" i="14"/>
  <c r="F1690" i="14"/>
  <c r="E1690" i="14"/>
  <c r="D1690" i="14"/>
  <c r="F1689" i="14"/>
  <c r="E1689" i="14"/>
  <c r="D1689" i="14"/>
  <c r="F1688" i="14"/>
  <c r="E1688" i="14"/>
  <c r="D1688" i="14"/>
  <c r="F1687" i="14"/>
  <c r="E1687" i="14"/>
  <c r="D1687" i="14"/>
  <c r="F1686" i="14"/>
  <c r="E1686" i="14"/>
  <c r="D1686" i="14"/>
  <c r="F1685" i="14"/>
  <c r="E1685" i="14"/>
  <c r="D1685" i="14"/>
  <c r="F1684" i="14"/>
  <c r="E1684" i="14"/>
  <c r="D1684" i="14"/>
  <c r="F1683" i="14"/>
  <c r="E1683" i="14"/>
  <c r="D1683" i="14"/>
  <c r="F1682" i="14"/>
  <c r="E1682" i="14"/>
  <c r="D1682" i="14"/>
  <c r="F1681" i="14"/>
  <c r="E1681" i="14"/>
  <c r="D1681" i="14"/>
  <c r="F1680" i="14"/>
  <c r="E1680" i="14"/>
  <c r="D1680" i="14"/>
  <c r="F1679" i="14"/>
  <c r="E1679" i="14"/>
  <c r="D1679" i="14"/>
  <c r="F1678" i="14"/>
  <c r="E1678" i="14"/>
  <c r="D1678" i="14"/>
  <c r="F1677" i="14"/>
  <c r="E1677" i="14"/>
  <c r="D1677" i="14"/>
  <c r="F1676" i="14"/>
  <c r="E1676" i="14"/>
  <c r="D1676" i="14"/>
  <c r="F1675" i="14"/>
  <c r="E1675" i="14"/>
  <c r="D1675" i="14"/>
  <c r="F1674" i="14"/>
  <c r="E1674" i="14"/>
  <c r="D1674" i="14"/>
  <c r="F1673" i="14"/>
  <c r="E1673" i="14"/>
  <c r="D1673" i="14"/>
  <c r="F1672" i="14"/>
  <c r="E1672" i="14"/>
  <c r="D1672" i="14"/>
  <c r="F1671" i="14"/>
  <c r="E1671" i="14"/>
  <c r="D1671" i="14"/>
  <c r="F1670" i="14"/>
  <c r="E1670" i="14"/>
  <c r="D1670" i="14"/>
  <c r="F1669" i="14"/>
  <c r="E1669" i="14"/>
  <c r="D1669" i="14"/>
  <c r="F1668" i="14"/>
  <c r="E1668" i="14"/>
  <c r="D1668" i="14"/>
  <c r="F1667" i="14"/>
  <c r="E1667" i="14"/>
  <c r="D1667" i="14"/>
  <c r="F1666" i="14"/>
  <c r="E1666" i="14"/>
  <c r="D1666" i="14"/>
  <c r="F1665" i="14"/>
  <c r="E1665" i="14"/>
  <c r="D1665" i="14"/>
  <c r="F1664" i="14"/>
  <c r="E1664" i="14"/>
  <c r="D1664" i="14"/>
  <c r="F1663" i="14"/>
  <c r="E1663" i="14"/>
  <c r="D1663" i="14"/>
  <c r="F1662" i="14"/>
  <c r="E1662" i="14"/>
  <c r="D1662" i="14"/>
  <c r="F1661" i="14"/>
  <c r="E1661" i="14"/>
  <c r="D1661" i="14"/>
  <c r="F1660" i="14"/>
  <c r="E1660" i="14"/>
  <c r="D1660" i="14"/>
  <c r="F1659" i="14"/>
  <c r="E1659" i="14"/>
  <c r="D1659" i="14"/>
  <c r="F1658" i="14"/>
  <c r="E1658" i="14"/>
  <c r="D1658" i="14"/>
  <c r="F1657" i="14"/>
  <c r="E1657" i="14"/>
  <c r="D1657" i="14"/>
  <c r="F1656" i="14"/>
  <c r="E1656" i="14"/>
  <c r="D1656" i="14"/>
  <c r="F1655" i="14"/>
  <c r="E1655" i="14"/>
  <c r="D1655" i="14"/>
  <c r="F1654" i="14"/>
  <c r="E1654" i="14"/>
  <c r="D1654" i="14"/>
  <c r="F1653" i="14"/>
  <c r="E1653" i="14"/>
  <c r="D1653" i="14"/>
  <c r="F1652" i="14"/>
  <c r="E1652" i="14"/>
  <c r="D1652" i="14"/>
  <c r="F1651" i="14"/>
  <c r="E1651" i="14"/>
  <c r="D1651" i="14"/>
  <c r="F1650" i="14"/>
  <c r="E1650" i="14"/>
  <c r="D1650" i="14"/>
  <c r="F1649" i="14"/>
  <c r="E1649" i="14"/>
  <c r="D1649" i="14"/>
  <c r="F1648" i="14"/>
  <c r="E1648" i="14"/>
  <c r="D1648" i="14"/>
  <c r="F1647" i="14"/>
  <c r="E1647" i="14"/>
  <c r="D1647" i="14"/>
  <c r="F1646" i="14"/>
  <c r="E1646" i="14"/>
  <c r="D1646" i="14"/>
  <c r="F1645" i="14"/>
  <c r="E1645" i="14"/>
  <c r="D1645" i="14"/>
  <c r="F1644" i="14"/>
  <c r="E1644" i="14"/>
  <c r="D1644" i="14"/>
  <c r="F1643" i="14"/>
  <c r="E1643" i="14"/>
  <c r="D1643" i="14"/>
  <c r="F1642" i="14"/>
  <c r="E1642" i="14"/>
  <c r="D1642" i="14"/>
  <c r="F1641" i="14"/>
  <c r="E1641" i="14"/>
  <c r="D1641" i="14"/>
  <c r="F1640" i="14"/>
  <c r="E1640" i="14"/>
  <c r="D1640" i="14"/>
  <c r="F1639" i="14"/>
  <c r="E1639" i="14"/>
  <c r="D1639" i="14"/>
  <c r="F1638" i="14"/>
  <c r="E1638" i="14"/>
  <c r="D1638" i="14"/>
  <c r="F1637" i="14"/>
  <c r="E1637" i="14"/>
  <c r="D1637" i="14"/>
  <c r="F1636" i="14"/>
  <c r="E1636" i="14"/>
  <c r="D1636" i="14"/>
  <c r="F1635" i="14"/>
  <c r="E1635" i="14"/>
  <c r="D1635" i="14"/>
  <c r="F1634" i="14"/>
  <c r="E1634" i="14"/>
  <c r="D1634" i="14"/>
  <c r="F1633" i="14"/>
  <c r="E1633" i="14"/>
  <c r="D1633" i="14"/>
  <c r="F1632" i="14"/>
  <c r="E1632" i="14"/>
  <c r="D1632" i="14"/>
  <c r="F1631" i="14"/>
  <c r="E1631" i="14"/>
  <c r="D1631" i="14"/>
  <c r="F1630" i="14"/>
  <c r="E1630" i="14"/>
  <c r="D1630" i="14"/>
  <c r="F1629" i="14"/>
  <c r="E1629" i="14"/>
  <c r="D1629" i="14"/>
  <c r="F1628" i="14"/>
  <c r="E1628" i="14"/>
  <c r="D1628" i="14"/>
  <c r="F1627" i="14"/>
  <c r="E1627" i="14"/>
  <c r="D1627" i="14"/>
  <c r="F1626" i="14"/>
  <c r="E1626" i="14"/>
  <c r="D1626" i="14"/>
  <c r="F1625" i="14"/>
  <c r="E1625" i="14"/>
  <c r="D1625" i="14"/>
  <c r="F1624" i="14"/>
  <c r="E1624" i="14"/>
  <c r="D1624" i="14"/>
  <c r="F1623" i="14"/>
  <c r="E1623" i="14"/>
  <c r="D1623" i="14"/>
  <c r="F1622" i="14"/>
  <c r="E1622" i="14"/>
  <c r="D1622" i="14"/>
  <c r="F1621" i="14"/>
  <c r="E1621" i="14"/>
  <c r="D1621" i="14"/>
  <c r="F1620" i="14"/>
  <c r="E1620" i="14"/>
  <c r="D1620" i="14"/>
  <c r="F1619" i="14"/>
  <c r="E1619" i="14"/>
  <c r="D1619" i="14"/>
  <c r="F1618" i="14"/>
  <c r="E1618" i="14"/>
  <c r="D1618" i="14"/>
  <c r="F1617" i="14"/>
  <c r="E1617" i="14"/>
  <c r="D1617" i="14"/>
  <c r="F1616" i="14"/>
  <c r="E1616" i="14"/>
  <c r="D1616" i="14"/>
  <c r="F1615" i="14"/>
  <c r="E1615" i="14"/>
  <c r="D1615" i="14"/>
  <c r="F1614" i="14"/>
  <c r="E1614" i="14"/>
  <c r="D1614" i="14"/>
  <c r="F1613" i="14"/>
  <c r="E1613" i="14"/>
  <c r="D1613" i="14"/>
  <c r="F1612" i="14"/>
  <c r="E1612" i="14"/>
  <c r="D1612" i="14"/>
  <c r="F1611" i="14"/>
  <c r="E1611" i="14"/>
  <c r="D1611" i="14"/>
  <c r="F1610" i="14"/>
  <c r="E1610" i="14"/>
  <c r="D1610" i="14"/>
  <c r="F1609" i="14"/>
  <c r="E1609" i="14"/>
  <c r="D1609" i="14"/>
  <c r="F1608" i="14"/>
  <c r="E1608" i="14"/>
  <c r="D1608" i="14"/>
  <c r="F1607" i="14"/>
  <c r="E1607" i="14"/>
  <c r="D1607" i="14"/>
  <c r="F1606" i="14"/>
  <c r="E1606" i="14"/>
  <c r="D1606" i="14"/>
  <c r="F1605" i="14"/>
  <c r="E1605" i="14"/>
  <c r="D1605" i="14"/>
  <c r="F1604" i="14"/>
  <c r="E1604" i="14"/>
  <c r="D1604" i="14"/>
  <c r="F1603" i="14"/>
  <c r="E1603" i="14"/>
  <c r="D1603" i="14"/>
  <c r="F1602" i="14"/>
  <c r="E1602" i="14"/>
  <c r="D1602" i="14"/>
  <c r="F1601" i="14"/>
  <c r="E1601" i="14"/>
  <c r="D1601" i="14"/>
  <c r="F1600" i="14"/>
  <c r="E1600" i="14"/>
  <c r="D1600" i="14"/>
  <c r="F1599" i="14"/>
  <c r="E1599" i="14"/>
  <c r="D1599" i="14"/>
  <c r="F1598" i="14"/>
  <c r="E1598" i="14"/>
  <c r="D1598" i="14"/>
  <c r="F1597" i="14"/>
  <c r="E1597" i="14"/>
  <c r="D1597" i="14"/>
  <c r="F1596" i="14"/>
  <c r="E1596" i="14"/>
  <c r="D1596" i="14"/>
  <c r="F1595" i="14"/>
  <c r="E1595" i="14"/>
  <c r="D1595" i="14"/>
  <c r="F1594" i="14"/>
  <c r="E1594" i="14"/>
  <c r="D1594" i="14"/>
  <c r="F1593" i="14"/>
  <c r="E1593" i="14"/>
  <c r="D1593" i="14"/>
  <c r="F1592" i="14"/>
  <c r="E1592" i="14"/>
  <c r="D1592" i="14"/>
  <c r="F1591" i="14"/>
  <c r="E1591" i="14"/>
  <c r="D1591" i="14"/>
  <c r="F1590" i="14"/>
  <c r="E1590" i="14"/>
  <c r="D1590" i="14"/>
  <c r="F1589" i="14"/>
  <c r="E1589" i="14"/>
  <c r="D1589" i="14"/>
  <c r="F1588" i="14"/>
  <c r="E1588" i="14"/>
  <c r="D1588" i="14"/>
  <c r="F1587" i="14"/>
  <c r="E1587" i="14"/>
  <c r="D1587" i="14"/>
  <c r="F1586" i="14"/>
  <c r="E1586" i="14"/>
  <c r="D1586" i="14"/>
  <c r="F1585" i="14"/>
  <c r="E1585" i="14"/>
  <c r="D1585" i="14"/>
  <c r="F1584" i="14"/>
  <c r="E1584" i="14"/>
  <c r="D1584" i="14"/>
  <c r="F1583" i="14"/>
  <c r="E1583" i="14"/>
  <c r="D1583" i="14"/>
  <c r="F1582" i="14"/>
  <c r="E1582" i="14"/>
  <c r="D1582" i="14"/>
  <c r="F1581" i="14"/>
  <c r="E1581" i="14"/>
  <c r="D1581" i="14"/>
  <c r="F1580" i="14"/>
  <c r="E1580" i="14"/>
  <c r="D1580" i="14"/>
  <c r="F1579" i="14"/>
  <c r="E1579" i="14"/>
  <c r="D1579" i="14"/>
  <c r="F1578" i="14"/>
  <c r="E1578" i="14"/>
  <c r="D1578" i="14"/>
  <c r="F1577" i="14"/>
  <c r="E1577" i="14"/>
  <c r="D1577" i="14"/>
  <c r="F1576" i="14"/>
  <c r="E1576" i="14"/>
  <c r="D1576" i="14"/>
  <c r="F1575" i="14"/>
  <c r="E1575" i="14"/>
  <c r="D1575" i="14"/>
  <c r="F1574" i="14"/>
  <c r="E1574" i="14"/>
  <c r="D1574" i="14"/>
  <c r="F1573" i="14"/>
  <c r="E1573" i="14"/>
  <c r="D1573" i="14"/>
  <c r="F1572" i="14"/>
  <c r="E1572" i="14"/>
  <c r="D1572" i="14"/>
  <c r="F1571" i="14"/>
  <c r="E1571" i="14"/>
  <c r="D1571" i="14"/>
  <c r="F1570" i="14"/>
  <c r="E1570" i="14"/>
  <c r="D1570" i="14"/>
  <c r="F1569" i="14"/>
  <c r="E1569" i="14"/>
  <c r="D1569" i="14"/>
  <c r="F1568" i="14"/>
  <c r="E1568" i="14"/>
  <c r="D1568" i="14"/>
  <c r="F1567" i="14"/>
  <c r="E1567" i="14"/>
  <c r="D1567" i="14"/>
  <c r="F1566" i="14"/>
  <c r="E1566" i="14"/>
  <c r="D1566" i="14"/>
  <c r="F1565" i="14"/>
  <c r="E1565" i="14"/>
  <c r="D1565" i="14"/>
  <c r="F1564" i="14"/>
  <c r="E1564" i="14"/>
  <c r="D1564" i="14"/>
  <c r="F1563" i="14"/>
  <c r="E1563" i="14"/>
  <c r="D1563" i="14"/>
  <c r="F1562" i="14"/>
  <c r="E1562" i="14"/>
  <c r="D1562" i="14"/>
  <c r="F1561" i="14"/>
  <c r="E1561" i="14"/>
  <c r="D1561" i="14"/>
  <c r="F1560" i="14"/>
  <c r="E1560" i="14"/>
  <c r="D1560" i="14"/>
  <c r="F1559" i="14"/>
  <c r="E1559" i="14"/>
  <c r="D1559" i="14"/>
  <c r="F1558" i="14"/>
  <c r="E1558" i="14"/>
  <c r="D1558" i="14"/>
  <c r="F1557" i="14"/>
  <c r="E1557" i="14"/>
  <c r="D1557" i="14"/>
  <c r="F1556" i="14"/>
  <c r="E1556" i="14"/>
  <c r="D1556" i="14"/>
  <c r="F1555" i="14"/>
  <c r="E1555" i="14"/>
  <c r="D1555" i="14"/>
  <c r="F1554" i="14"/>
  <c r="E1554" i="14"/>
  <c r="D1554" i="14"/>
  <c r="F1553" i="14"/>
  <c r="E1553" i="14"/>
  <c r="D1553" i="14"/>
  <c r="F1552" i="14"/>
  <c r="E1552" i="14"/>
  <c r="D1552" i="14"/>
  <c r="F1551" i="14"/>
  <c r="E1551" i="14"/>
  <c r="D1551" i="14"/>
  <c r="F1550" i="14"/>
  <c r="E1550" i="14"/>
  <c r="D1550" i="14"/>
  <c r="F1549" i="14"/>
  <c r="E1549" i="14"/>
  <c r="D1549" i="14"/>
  <c r="F1548" i="14"/>
  <c r="E1548" i="14"/>
  <c r="D1548" i="14"/>
  <c r="F1547" i="14"/>
  <c r="E1547" i="14"/>
  <c r="D1547" i="14"/>
  <c r="F1546" i="14"/>
  <c r="E1546" i="14"/>
  <c r="D1546" i="14"/>
  <c r="F1545" i="14"/>
  <c r="E1545" i="14"/>
  <c r="D1545" i="14"/>
  <c r="F1544" i="14"/>
  <c r="E1544" i="14"/>
  <c r="D1544" i="14"/>
  <c r="F1543" i="14"/>
  <c r="E1543" i="14"/>
  <c r="D1543" i="14"/>
  <c r="F1542" i="14"/>
  <c r="E1542" i="14"/>
  <c r="D1542" i="14"/>
  <c r="F1541" i="14"/>
  <c r="E1541" i="14"/>
  <c r="D1541" i="14"/>
  <c r="F1540" i="14"/>
  <c r="E1540" i="14"/>
  <c r="D1540" i="14"/>
  <c r="F1539" i="14"/>
  <c r="E1539" i="14"/>
  <c r="D1539" i="14"/>
  <c r="F1538" i="14"/>
  <c r="E1538" i="14"/>
  <c r="D1538" i="14"/>
  <c r="F1537" i="14"/>
  <c r="E1537" i="14"/>
  <c r="D1537" i="14"/>
  <c r="F1536" i="14"/>
  <c r="E1536" i="14"/>
  <c r="D1536" i="14"/>
  <c r="F1535" i="14"/>
  <c r="E1535" i="14"/>
  <c r="D1535" i="14"/>
  <c r="F1534" i="14"/>
  <c r="E1534" i="14"/>
  <c r="D1534" i="14"/>
  <c r="F1533" i="14"/>
  <c r="E1533" i="14"/>
  <c r="D1533" i="14"/>
  <c r="F1532" i="14"/>
  <c r="E1532" i="14"/>
  <c r="D1532" i="14"/>
  <c r="F1531" i="14"/>
  <c r="E1531" i="14"/>
  <c r="D1531" i="14"/>
  <c r="F1530" i="14"/>
  <c r="E1530" i="14"/>
  <c r="D1530" i="14"/>
  <c r="F1529" i="14"/>
  <c r="E1529" i="14"/>
  <c r="D1529" i="14"/>
  <c r="F1528" i="14"/>
  <c r="E1528" i="14"/>
  <c r="D1528" i="14"/>
  <c r="F1527" i="14"/>
  <c r="E1527" i="14"/>
  <c r="D1527" i="14"/>
  <c r="F1526" i="14"/>
  <c r="E1526" i="14"/>
  <c r="D1526" i="14"/>
  <c r="F1525" i="14"/>
  <c r="E1525" i="14"/>
  <c r="D1525" i="14"/>
  <c r="F1524" i="14"/>
  <c r="E1524" i="14"/>
  <c r="D1524" i="14"/>
  <c r="F1523" i="14"/>
  <c r="E1523" i="14"/>
  <c r="D1523" i="14"/>
  <c r="F1522" i="14"/>
  <c r="E1522" i="14"/>
  <c r="D1522" i="14"/>
  <c r="F1521" i="14"/>
  <c r="E1521" i="14"/>
  <c r="D1521" i="14"/>
  <c r="F1520" i="14"/>
  <c r="E1520" i="14"/>
  <c r="D1520" i="14"/>
  <c r="F1519" i="14"/>
  <c r="E1519" i="14"/>
  <c r="D1519" i="14"/>
  <c r="F1518" i="14"/>
  <c r="E1518" i="14"/>
  <c r="D1518" i="14"/>
  <c r="F1517" i="14"/>
  <c r="E1517" i="14"/>
  <c r="D1517" i="14"/>
  <c r="F1516" i="14"/>
  <c r="E1516" i="14"/>
  <c r="D1516" i="14"/>
  <c r="F1515" i="14"/>
  <c r="E1515" i="14"/>
  <c r="D1515" i="14"/>
  <c r="F1514" i="14"/>
  <c r="E1514" i="14"/>
  <c r="D1514" i="14"/>
  <c r="F1513" i="14"/>
  <c r="E1513" i="14"/>
  <c r="D1513" i="14"/>
  <c r="F1512" i="14"/>
  <c r="E1512" i="14"/>
  <c r="D1512" i="14"/>
  <c r="F1511" i="14"/>
  <c r="E1511" i="14"/>
  <c r="D1511" i="14"/>
  <c r="F1510" i="14"/>
  <c r="E1510" i="14"/>
  <c r="D1510" i="14"/>
  <c r="F1509" i="14"/>
  <c r="E1509" i="14"/>
  <c r="D1509" i="14"/>
  <c r="F1508" i="14"/>
  <c r="E1508" i="14"/>
  <c r="D1508" i="14"/>
  <c r="F1507" i="14"/>
  <c r="E1507" i="14"/>
  <c r="D1507" i="14"/>
  <c r="F1506" i="14"/>
  <c r="E1506" i="14"/>
  <c r="D1506" i="14"/>
  <c r="F1505" i="14"/>
  <c r="E1505" i="14"/>
  <c r="D1505" i="14"/>
  <c r="F1504" i="14"/>
  <c r="E1504" i="14"/>
  <c r="D1504" i="14"/>
  <c r="F1503" i="14"/>
  <c r="E1503" i="14"/>
  <c r="D1503" i="14"/>
  <c r="F1502" i="14"/>
  <c r="E1502" i="14"/>
  <c r="D1502" i="14"/>
  <c r="F1501" i="14"/>
  <c r="E1501" i="14"/>
  <c r="D1501" i="14"/>
  <c r="F1500" i="14"/>
  <c r="E1500" i="14"/>
  <c r="D1500" i="14"/>
  <c r="F1499" i="14"/>
  <c r="E1499" i="14"/>
  <c r="D1499" i="14"/>
  <c r="F1498" i="14"/>
  <c r="E1498" i="14"/>
  <c r="D1498" i="14"/>
  <c r="F1497" i="14"/>
  <c r="E1497" i="14"/>
  <c r="D1497" i="14"/>
  <c r="F1496" i="14"/>
  <c r="E1496" i="14"/>
  <c r="D1496" i="14"/>
  <c r="F1495" i="14"/>
  <c r="E1495" i="14"/>
  <c r="D1495" i="14"/>
  <c r="F1494" i="14"/>
  <c r="E1494" i="14"/>
  <c r="D1494" i="14"/>
  <c r="F1493" i="14"/>
  <c r="E1493" i="14"/>
  <c r="D1493" i="14"/>
  <c r="F1492" i="14"/>
  <c r="E1492" i="14"/>
  <c r="D1492" i="14"/>
  <c r="F1491" i="14"/>
  <c r="E1491" i="14"/>
  <c r="D1491" i="14"/>
  <c r="F1490" i="14"/>
  <c r="E1490" i="14"/>
  <c r="D1490" i="14"/>
  <c r="F1489" i="14"/>
  <c r="E1489" i="14"/>
  <c r="D1489" i="14"/>
  <c r="F1488" i="14"/>
  <c r="E1488" i="14"/>
  <c r="D1488" i="14"/>
  <c r="F1487" i="14"/>
  <c r="E1487" i="14"/>
  <c r="D1487" i="14"/>
  <c r="F1486" i="14"/>
  <c r="E1486" i="14"/>
  <c r="D1486" i="14"/>
  <c r="F1485" i="14"/>
  <c r="E1485" i="14"/>
  <c r="D1485" i="14"/>
  <c r="F1484" i="14"/>
  <c r="E1484" i="14"/>
  <c r="D1484" i="14"/>
  <c r="F1483" i="14"/>
  <c r="E1483" i="14"/>
  <c r="D1483" i="14"/>
  <c r="F1482" i="14"/>
  <c r="E1482" i="14"/>
  <c r="D1482" i="14"/>
  <c r="F1481" i="14"/>
  <c r="E1481" i="14"/>
  <c r="D1481" i="14"/>
  <c r="F1480" i="14"/>
  <c r="E1480" i="14"/>
  <c r="D1480" i="14"/>
  <c r="F1479" i="14"/>
  <c r="E1479" i="14"/>
  <c r="D1479" i="14"/>
  <c r="F1478" i="14"/>
  <c r="E1478" i="14"/>
  <c r="D1478" i="14"/>
  <c r="F1477" i="14"/>
  <c r="E1477" i="14"/>
  <c r="D1477" i="14"/>
  <c r="F1476" i="14"/>
  <c r="E1476" i="14"/>
  <c r="D1476" i="14"/>
  <c r="F1475" i="14"/>
  <c r="E1475" i="14"/>
  <c r="D1475" i="14"/>
  <c r="F1474" i="14"/>
  <c r="E1474" i="14"/>
  <c r="D1474" i="14"/>
  <c r="F1473" i="14"/>
  <c r="E1473" i="14"/>
  <c r="D1473" i="14"/>
  <c r="F1472" i="14"/>
  <c r="E1472" i="14"/>
  <c r="D1472" i="14"/>
  <c r="F1471" i="14"/>
  <c r="E1471" i="14"/>
  <c r="D1471" i="14"/>
  <c r="F1470" i="14"/>
  <c r="E1470" i="14"/>
  <c r="D1470" i="14"/>
  <c r="F1469" i="14"/>
  <c r="E1469" i="14"/>
  <c r="D1469" i="14"/>
  <c r="F1468" i="14"/>
  <c r="E1468" i="14"/>
  <c r="D1468" i="14"/>
  <c r="F1467" i="14"/>
  <c r="E1467" i="14"/>
  <c r="D1467" i="14"/>
  <c r="F1466" i="14"/>
  <c r="E1466" i="14"/>
  <c r="D1466" i="14"/>
  <c r="F1465" i="14"/>
  <c r="E1465" i="14"/>
  <c r="D1465" i="14"/>
  <c r="F1464" i="14"/>
  <c r="E1464" i="14"/>
  <c r="D1464" i="14"/>
  <c r="F1463" i="14"/>
  <c r="E1463" i="14"/>
  <c r="D1463" i="14"/>
  <c r="F1462" i="14"/>
  <c r="E1462" i="14"/>
  <c r="D1462" i="14"/>
  <c r="F1461" i="14"/>
  <c r="E1461" i="14"/>
  <c r="D1461" i="14"/>
  <c r="F1460" i="14"/>
  <c r="E1460" i="14"/>
  <c r="D1460" i="14"/>
  <c r="F1459" i="14"/>
  <c r="E1459" i="14"/>
  <c r="D1459" i="14"/>
  <c r="F1458" i="14"/>
  <c r="E1458" i="14"/>
  <c r="D1458" i="14"/>
  <c r="F1457" i="14"/>
  <c r="E1457" i="14"/>
  <c r="D1457" i="14"/>
  <c r="F1456" i="14"/>
  <c r="E1456" i="14"/>
  <c r="D1456" i="14"/>
  <c r="F1455" i="14"/>
  <c r="E1455" i="14"/>
  <c r="D1455" i="14"/>
  <c r="F1454" i="14"/>
  <c r="E1454" i="14"/>
  <c r="D1454" i="14"/>
  <c r="F1453" i="14"/>
  <c r="E1453" i="14"/>
  <c r="D1453" i="14"/>
  <c r="F1452" i="14"/>
  <c r="E1452" i="14"/>
  <c r="D1452" i="14"/>
  <c r="F1451" i="14"/>
  <c r="E1451" i="14"/>
  <c r="D1451" i="14"/>
  <c r="F1450" i="14"/>
  <c r="E1450" i="14"/>
  <c r="D1450" i="14"/>
  <c r="F1449" i="14"/>
  <c r="E1449" i="14"/>
  <c r="D1449" i="14"/>
  <c r="F1448" i="14"/>
  <c r="E1448" i="14"/>
  <c r="D1448" i="14"/>
  <c r="F1447" i="14"/>
  <c r="E1447" i="14"/>
  <c r="D1447" i="14"/>
  <c r="F1446" i="14"/>
  <c r="E1446" i="14"/>
  <c r="D1446" i="14"/>
  <c r="F1445" i="14"/>
  <c r="E1445" i="14"/>
  <c r="D1445" i="14"/>
  <c r="F1444" i="14"/>
  <c r="E1444" i="14"/>
  <c r="D1444" i="14"/>
  <c r="F1443" i="14"/>
  <c r="E1443" i="14"/>
  <c r="D1443" i="14"/>
  <c r="F1442" i="14"/>
  <c r="E1442" i="14"/>
  <c r="D1442" i="14"/>
  <c r="F1441" i="14"/>
  <c r="E1441" i="14"/>
  <c r="D1441" i="14"/>
  <c r="F1440" i="14"/>
  <c r="E1440" i="14"/>
  <c r="D1440" i="14"/>
  <c r="F1439" i="14"/>
  <c r="E1439" i="14"/>
  <c r="D1439" i="14"/>
  <c r="F1438" i="14"/>
  <c r="E1438" i="14"/>
  <c r="D1438" i="14"/>
  <c r="F1437" i="14"/>
  <c r="E1437" i="14"/>
  <c r="D1437" i="14"/>
  <c r="F1436" i="14"/>
  <c r="E1436" i="14"/>
  <c r="D1436" i="14"/>
  <c r="F1435" i="14"/>
  <c r="E1435" i="14"/>
  <c r="D1435" i="14"/>
  <c r="F1434" i="14"/>
  <c r="E1434" i="14"/>
  <c r="D1434" i="14"/>
  <c r="F1433" i="14"/>
  <c r="E1433" i="14"/>
  <c r="D1433" i="14"/>
  <c r="F1432" i="14"/>
  <c r="E1432" i="14"/>
  <c r="D1432" i="14"/>
  <c r="F1431" i="14"/>
  <c r="E1431" i="14"/>
  <c r="D1431" i="14"/>
  <c r="F1430" i="14"/>
  <c r="E1430" i="14"/>
  <c r="D1430" i="14"/>
  <c r="F1429" i="14"/>
  <c r="E1429" i="14"/>
  <c r="D1429" i="14"/>
  <c r="F1428" i="14"/>
  <c r="E1428" i="14"/>
  <c r="D1428" i="14"/>
  <c r="F1427" i="14"/>
  <c r="E1427" i="14"/>
  <c r="D1427" i="14"/>
  <c r="F1426" i="14"/>
  <c r="E1426" i="14"/>
  <c r="D1426" i="14"/>
  <c r="F1425" i="14"/>
  <c r="E1425" i="14"/>
  <c r="D1425" i="14"/>
  <c r="F1424" i="14"/>
  <c r="E1424" i="14"/>
  <c r="D1424" i="14"/>
  <c r="F1423" i="14"/>
  <c r="E1423" i="14"/>
  <c r="D1423" i="14"/>
  <c r="F1422" i="14"/>
  <c r="E1422" i="14"/>
  <c r="D1422" i="14"/>
  <c r="F1421" i="14"/>
  <c r="E1421" i="14"/>
  <c r="D1421" i="14"/>
  <c r="F1420" i="14"/>
  <c r="E1420" i="14"/>
  <c r="D1420" i="14"/>
  <c r="F1419" i="14"/>
  <c r="E1419" i="14"/>
  <c r="D1419" i="14"/>
  <c r="F1418" i="14"/>
  <c r="E1418" i="14"/>
  <c r="D1418" i="14"/>
  <c r="F1417" i="14"/>
  <c r="E1417" i="14"/>
  <c r="D1417" i="14"/>
  <c r="F1416" i="14"/>
  <c r="E1416" i="14"/>
  <c r="D1416" i="14"/>
  <c r="F1415" i="14"/>
  <c r="E1415" i="14"/>
  <c r="D1415" i="14"/>
  <c r="F1414" i="14"/>
  <c r="E1414" i="14"/>
  <c r="D1414" i="14"/>
  <c r="F1413" i="14"/>
  <c r="E1413" i="14"/>
  <c r="D1413" i="14"/>
  <c r="F1412" i="14"/>
  <c r="E1412" i="14"/>
  <c r="D1412" i="14"/>
  <c r="F1411" i="14"/>
  <c r="E1411" i="14"/>
  <c r="D1411" i="14"/>
  <c r="F1410" i="14"/>
  <c r="E1410" i="14"/>
  <c r="D1410" i="14"/>
  <c r="F1409" i="14"/>
  <c r="E1409" i="14"/>
  <c r="D1409" i="14"/>
  <c r="F1408" i="14"/>
  <c r="E1408" i="14"/>
  <c r="D1408" i="14"/>
  <c r="F1407" i="14"/>
  <c r="E1407" i="14"/>
  <c r="D1407" i="14"/>
  <c r="F1406" i="14"/>
  <c r="E1406" i="14"/>
  <c r="D1406" i="14"/>
  <c r="F1405" i="14"/>
  <c r="E1405" i="14"/>
  <c r="D1405" i="14"/>
  <c r="F1404" i="14"/>
  <c r="E1404" i="14"/>
  <c r="D1404" i="14"/>
  <c r="F1403" i="14"/>
  <c r="E1403" i="14"/>
  <c r="D1403" i="14"/>
  <c r="F1402" i="14"/>
  <c r="E1402" i="14"/>
  <c r="D1402" i="14"/>
  <c r="F1401" i="14"/>
  <c r="E1401" i="14"/>
  <c r="D1401" i="14"/>
  <c r="F1400" i="14"/>
  <c r="E1400" i="14"/>
  <c r="D1400" i="14"/>
  <c r="F1399" i="14"/>
  <c r="E1399" i="14"/>
  <c r="D1399" i="14"/>
  <c r="F1398" i="14"/>
  <c r="E1398" i="14"/>
  <c r="D1398" i="14"/>
  <c r="F1397" i="14"/>
  <c r="E1397" i="14"/>
  <c r="D1397" i="14"/>
  <c r="F1396" i="14"/>
  <c r="E1396" i="14"/>
  <c r="D1396" i="14"/>
  <c r="F1395" i="14"/>
  <c r="E1395" i="14"/>
  <c r="D1395" i="14"/>
  <c r="F1394" i="14"/>
  <c r="E1394" i="14"/>
  <c r="D1394" i="14"/>
  <c r="F1393" i="14"/>
  <c r="E1393" i="14"/>
  <c r="D1393" i="14"/>
  <c r="F1392" i="14"/>
  <c r="E1392" i="14"/>
  <c r="D1392" i="14"/>
  <c r="F1391" i="14"/>
  <c r="E1391" i="14"/>
  <c r="D1391" i="14"/>
  <c r="F1390" i="14"/>
  <c r="E1390" i="14"/>
  <c r="D1390" i="14"/>
  <c r="F1389" i="14"/>
  <c r="E1389" i="14"/>
  <c r="D1389" i="14"/>
  <c r="F1388" i="14"/>
  <c r="E1388" i="14"/>
  <c r="D1388" i="14"/>
  <c r="F1387" i="14"/>
  <c r="E1387" i="14"/>
  <c r="D1387" i="14"/>
  <c r="F1386" i="14"/>
  <c r="E1386" i="14"/>
  <c r="D1386" i="14"/>
  <c r="F1385" i="14"/>
  <c r="E1385" i="14"/>
  <c r="D1385" i="14"/>
  <c r="F1384" i="14"/>
  <c r="E1384" i="14"/>
  <c r="D1384" i="14"/>
  <c r="F1383" i="14"/>
  <c r="E1383" i="14"/>
  <c r="D1383" i="14"/>
  <c r="F1382" i="14"/>
  <c r="E1382" i="14"/>
  <c r="D1382" i="14"/>
  <c r="F1381" i="14"/>
  <c r="E1381" i="14"/>
  <c r="D1381" i="14"/>
  <c r="F1380" i="14"/>
  <c r="E1380" i="14"/>
  <c r="D1380" i="14"/>
  <c r="F1379" i="14"/>
  <c r="E1379" i="14"/>
  <c r="D1379" i="14"/>
  <c r="F1378" i="14"/>
  <c r="E1378" i="14"/>
  <c r="D1378" i="14"/>
  <c r="F1377" i="14"/>
  <c r="E1377" i="14"/>
  <c r="D1377" i="14"/>
  <c r="F1376" i="14"/>
  <c r="E1376" i="14"/>
  <c r="D1376" i="14"/>
  <c r="F1375" i="14"/>
  <c r="E1375" i="14"/>
  <c r="D1375" i="14"/>
  <c r="F1374" i="14"/>
  <c r="E1374" i="14"/>
  <c r="D1374" i="14"/>
  <c r="F1373" i="14"/>
  <c r="E1373" i="14"/>
  <c r="D1373" i="14"/>
  <c r="F1372" i="14"/>
  <c r="E1372" i="14"/>
  <c r="D1372" i="14"/>
  <c r="F1371" i="14"/>
  <c r="E1371" i="14"/>
  <c r="D1371" i="14"/>
  <c r="F1370" i="14"/>
  <c r="E1370" i="14"/>
  <c r="D1370" i="14"/>
  <c r="F1369" i="14"/>
  <c r="E1369" i="14"/>
  <c r="D1369" i="14"/>
  <c r="F1368" i="14"/>
  <c r="E1368" i="14"/>
  <c r="D1368" i="14"/>
  <c r="F1367" i="14"/>
  <c r="E1367" i="14"/>
  <c r="D1367" i="14"/>
  <c r="F1366" i="14"/>
  <c r="E1366" i="14"/>
  <c r="D1366" i="14"/>
  <c r="F1365" i="14"/>
  <c r="E1365" i="14"/>
  <c r="D1365" i="14"/>
  <c r="F1364" i="14"/>
  <c r="E1364" i="14"/>
  <c r="D1364" i="14"/>
  <c r="F1363" i="14"/>
  <c r="E1363" i="14"/>
  <c r="D1363" i="14"/>
  <c r="F1362" i="14"/>
  <c r="E1362" i="14"/>
  <c r="D1362" i="14"/>
  <c r="F1361" i="14"/>
  <c r="E1361" i="14"/>
  <c r="D1361" i="14"/>
  <c r="F1360" i="14"/>
  <c r="E1360" i="14"/>
  <c r="D1360" i="14"/>
  <c r="F1359" i="14"/>
  <c r="E1359" i="14"/>
  <c r="D1359" i="14"/>
  <c r="F1358" i="14"/>
  <c r="E1358" i="14"/>
  <c r="D1358" i="14"/>
  <c r="F1357" i="14"/>
  <c r="E1357" i="14"/>
  <c r="D1357" i="14"/>
  <c r="F1356" i="14"/>
  <c r="E1356" i="14"/>
  <c r="D1356" i="14"/>
  <c r="F1355" i="14"/>
  <c r="E1355" i="14"/>
  <c r="D1355" i="14"/>
  <c r="F1354" i="14"/>
  <c r="E1354" i="14"/>
  <c r="D1354" i="14"/>
  <c r="F1353" i="14"/>
  <c r="E1353" i="14"/>
  <c r="D1353" i="14"/>
  <c r="F1352" i="14"/>
  <c r="E1352" i="14"/>
  <c r="D1352" i="14"/>
  <c r="F1351" i="14"/>
  <c r="E1351" i="14"/>
  <c r="D1351" i="14"/>
  <c r="F1350" i="14"/>
  <c r="E1350" i="14"/>
  <c r="D1350" i="14"/>
  <c r="F1349" i="14"/>
  <c r="E1349" i="14"/>
  <c r="D1349" i="14"/>
  <c r="F1348" i="14"/>
  <c r="E1348" i="14"/>
  <c r="D1348" i="14"/>
  <c r="F1347" i="14"/>
  <c r="E1347" i="14"/>
  <c r="D1347" i="14"/>
  <c r="F1346" i="14"/>
  <c r="E1346" i="14"/>
  <c r="D1346" i="14"/>
  <c r="F1345" i="14"/>
  <c r="E1345" i="14"/>
  <c r="D1345" i="14"/>
  <c r="F1344" i="14"/>
  <c r="E1344" i="14"/>
  <c r="D1344" i="14"/>
  <c r="F1343" i="14"/>
  <c r="E1343" i="14"/>
  <c r="D1343" i="14"/>
  <c r="F1342" i="14"/>
  <c r="E1342" i="14"/>
  <c r="D1342" i="14"/>
  <c r="F1341" i="14"/>
  <c r="E1341" i="14"/>
  <c r="D1341" i="14"/>
  <c r="F1340" i="14"/>
  <c r="E1340" i="14"/>
  <c r="D1340" i="14"/>
  <c r="F1339" i="14"/>
  <c r="E1339" i="14"/>
  <c r="D1339" i="14"/>
  <c r="F1338" i="14"/>
  <c r="E1338" i="14"/>
  <c r="D1338" i="14"/>
  <c r="F1337" i="14"/>
  <c r="E1337" i="14"/>
  <c r="D1337" i="14"/>
  <c r="F1336" i="14"/>
  <c r="E1336" i="14"/>
  <c r="D1336" i="14"/>
  <c r="F1335" i="14"/>
  <c r="E1335" i="14"/>
  <c r="D1335" i="14"/>
  <c r="F1334" i="14"/>
  <c r="E1334" i="14"/>
  <c r="D1334" i="14"/>
  <c r="F1333" i="14"/>
  <c r="E1333" i="14"/>
  <c r="D1333" i="14"/>
  <c r="F1332" i="14"/>
  <c r="E1332" i="14"/>
  <c r="D1332" i="14"/>
  <c r="F1331" i="14"/>
  <c r="E1331" i="14"/>
  <c r="D1331" i="14"/>
  <c r="F1330" i="14"/>
  <c r="E1330" i="14"/>
  <c r="D1330" i="14"/>
  <c r="F1329" i="14"/>
  <c r="E1329" i="14"/>
  <c r="D1329" i="14"/>
  <c r="F1328" i="14"/>
  <c r="E1328" i="14"/>
  <c r="D1328" i="14"/>
  <c r="F1327" i="14"/>
  <c r="E1327" i="14"/>
  <c r="D1327" i="14"/>
  <c r="F1326" i="14"/>
  <c r="E1326" i="14"/>
  <c r="D1326" i="14"/>
  <c r="F1325" i="14"/>
  <c r="E1325" i="14"/>
  <c r="D1325" i="14"/>
  <c r="F1324" i="14"/>
  <c r="E1324" i="14"/>
  <c r="D1324" i="14"/>
  <c r="F1323" i="14"/>
  <c r="E1323" i="14"/>
  <c r="D1323" i="14"/>
  <c r="F1322" i="14"/>
  <c r="E1322" i="14"/>
  <c r="D1322" i="14"/>
  <c r="F1321" i="14"/>
  <c r="E1321" i="14"/>
  <c r="D1321" i="14"/>
  <c r="F1320" i="14"/>
  <c r="E1320" i="14"/>
  <c r="D1320" i="14"/>
  <c r="F1319" i="14"/>
  <c r="E1319" i="14"/>
  <c r="D1319" i="14"/>
  <c r="F1318" i="14"/>
  <c r="E1318" i="14"/>
  <c r="D1318" i="14"/>
  <c r="F1317" i="14"/>
  <c r="E1317" i="14"/>
  <c r="D1317" i="14"/>
  <c r="F1316" i="14"/>
  <c r="E1316" i="14"/>
  <c r="D1316" i="14"/>
  <c r="F1315" i="14"/>
  <c r="E1315" i="14"/>
  <c r="D1315" i="14"/>
  <c r="F1314" i="14"/>
  <c r="E1314" i="14"/>
  <c r="D1314" i="14"/>
  <c r="F1313" i="14"/>
  <c r="E1313" i="14"/>
  <c r="D1313" i="14"/>
  <c r="F1312" i="14"/>
  <c r="E1312" i="14"/>
  <c r="D1312" i="14"/>
  <c r="F1311" i="14"/>
  <c r="E1311" i="14"/>
  <c r="D1311" i="14"/>
  <c r="F1310" i="14"/>
  <c r="E1310" i="14"/>
  <c r="D1310" i="14"/>
  <c r="F1309" i="14"/>
  <c r="E1309" i="14"/>
  <c r="D1309" i="14"/>
  <c r="F1308" i="14"/>
  <c r="E1308" i="14"/>
  <c r="D1308" i="14"/>
  <c r="F1307" i="14"/>
  <c r="E1307" i="14"/>
  <c r="D1307" i="14"/>
  <c r="F1306" i="14"/>
  <c r="E1306" i="14"/>
  <c r="D1306" i="14"/>
  <c r="F1305" i="14"/>
  <c r="E1305" i="14"/>
  <c r="D1305" i="14"/>
  <c r="F1304" i="14"/>
  <c r="E1304" i="14"/>
  <c r="D1304" i="14"/>
  <c r="F1303" i="14"/>
  <c r="E1303" i="14"/>
  <c r="D1303" i="14"/>
  <c r="F1302" i="14"/>
  <c r="E1302" i="14"/>
  <c r="D1302" i="14"/>
  <c r="F1301" i="14"/>
  <c r="E1301" i="14"/>
  <c r="D1301" i="14"/>
  <c r="F1300" i="14"/>
  <c r="E1300" i="14"/>
  <c r="D1300" i="14"/>
  <c r="F1299" i="14"/>
  <c r="E1299" i="14"/>
  <c r="D1299" i="14"/>
  <c r="F1298" i="14"/>
  <c r="E1298" i="14"/>
  <c r="D1298" i="14"/>
  <c r="F1297" i="14"/>
  <c r="E1297" i="14"/>
  <c r="D1297" i="14"/>
  <c r="F1296" i="14"/>
  <c r="E1296" i="14"/>
  <c r="D1296" i="14"/>
  <c r="F1295" i="14"/>
  <c r="E1295" i="14"/>
  <c r="D1295" i="14"/>
  <c r="F1294" i="14"/>
  <c r="E1294" i="14"/>
  <c r="D1294" i="14"/>
  <c r="F1293" i="14"/>
  <c r="E1293" i="14"/>
  <c r="D1293" i="14"/>
  <c r="F1292" i="14"/>
  <c r="E1292" i="14"/>
  <c r="D1292" i="14"/>
  <c r="F1291" i="14"/>
  <c r="E1291" i="14"/>
  <c r="D1291" i="14"/>
  <c r="F1290" i="14"/>
  <c r="E1290" i="14"/>
  <c r="D1290" i="14"/>
  <c r="F1289" i="14"/>
  <c r="E1289" i="14"/>
  <c r="D1289" i="14"/>
  <c r="F1288" i="14"/>
  <c r="E1288" i="14"/>
  <c r="D1288" i="14"/>
  <c r="F1287" i="14"/>
  <c r="E1287" i="14"/>
  <c r="D1287" i="14"/>
  <c r="F1286" i="14"/>
  <c r="E1286" i="14"/>
  <c r="D1286" i="14"/>
  <c r="F1285" i="14"/>
  <c r="E1285" i="14"/>
  <c r="D1285" i="14"/>
  <c r="F1284" i="14"/>
  <c r="E1284" i="14"/>
  <c r="D1284" i="14"/>
  <c r="F1283" i="14"/>
  <c r="E1283" i="14"/>
  <c r="D1283" i="14"/>
  <c r="F1282" i="14"/>
  <c r="E1282" i="14"/>
  <c r="D1282" i="14"/>
  <c r="F1281" i="14"/>
  <c r="E1281" i="14"/>
  <c r="D1281" i="14"/>
  <c r="F1280" i="14"/>
  <c r="E1280" i="14"/>
  <c r="D1280" i="14"/>
  <c r="F1279" i="14"/>
  <c r="E1279" i="14"/>
  <c r="D1279" i="14"/>
  <c r="F1278" i="14"/>
  <c r="E1278" i="14"/>
  <c r="D1278" i="14"/>
  <c r="F1277" i="14"/>
  <c r="E1277" i="14"/>
  <c r="D1277" i="14"/>
  <c r="F1276" i="14"/>
  <c r="E1276" i="14"/>
  <c r="D1276" i="14"/>
  <c r="F1275" i="14"/>
  <c r="E1275" i="14"/>
  <c r="D1275" i="14"/>
  <c r="F1274" i="14"/>
  <c r="E1274" i="14"/>
  <c r="D1274" i="14"/>
  <c r="F1273" i="14"/>
  <c r="E1273" i="14"/>
  <c r="D1273" i="14"/>
  <c r="F1272" i="14"/>
  <c r="E1272" i="14"/>
  <c r="D1272" i="14"/>
  <c r="F1271" i="14"/>
  <c r="E1271" i="14"/>
  <c r="D1271" i="14"/>
  <c r="F1270" i="14"/>
  <c r="E1270" i="14"/>
  <c r="D1270" i="14"/>
  <c r="F1269" i="14"/>
  <c r="E1269" i="14"/>
  <c r="D1269" i="14"/>
  <c r="F1268" i="14"/>
  <c r="E1268" i="14"/>
  <c r="D1268" i="14"/>
  <c r="F1267" i="14"/>
  <c r="E1267" i="14"/>
  <c r="D1267" i="14"/>
  <c r="F1266" i="14"/>
  <c r="E1266" i="14"/>
  <c r="D1266" i="14"/>
  <c r="F1265" i="14"/>
  <c r="E1265" i="14"/>
  <c r="D1265" i="14"/>
  <c r="F1264" i="14"/>
  <c r="E1264" i="14"/>
  <c r="D1264" i="14"/>
  <c r="F1263" i="14"/>
  <c r="E1263" i="14"/>
  <c r="D1263" i="14"/>
  <c r="F1262" i="14"/>
  <c r="E1262" i="14"/>
  <c r="D1262" i="14"/>
  <c r="F1261" i="14"/>
  <c r="E1261" i="14"/>
  <c r="D1261" i="14"/>
  <c r="F1260" i="14"/>
  <c r="E1260" i="14"/>
  <c r="D1260" i="14"/>
  <c r="F1259" i="14"/>
  <c r="E1259" i="14"/>
  <c r="D1259" i="14"/>
  <c r="F1258" i="14"/>
  <c r="E1258" i="14"/>
  <c r="D1258" i="14"/>
  <c r="F1257" i="14"/>
  <c r="E1257" i="14"/>
  <c r="D1257" i="14"/>
  <c r="F1256" i="14"/>
  <c r="E1256" i="14"/>
  <c r="D1256" i="14"/>
  <c r="F1255" i="14"/>
  <c r="E1255" i="14"/>
  <c r="D1255" i="14"/>
  <c r="F1254" i="14"/>
  <c r="E1254" i="14"/>
  <c r="D1254" i="14"/>
  <c r="F1253" i="14"/>
  <c r="E1253" i="14"/>
  <c r="D1253" i="14"/>
  <c r="F1252" i="14"/>
  <c r="E1252" i="14"/>
  <c r="D1252" i="14"/>
  <c r="F1251" i="14"/>
  <c r="E1251" i="14"/>
  <c r="D1251" i="14"/>
  <c r="F1250" i="14"/>
  <c r="E1250" i="14"/>
  <c r="D1250" i="14"/>
  <c r="F1249" i="14"/>
  <c r="E1249" i="14"/>
  <c r="D1249" i="14"/>
  <c r="F1248" i="14"/>
  <c r="E1248" i="14"/>
  <c r="D1248" i="14"/>
  <c r="F1247" i="14"/>
  <c r="E1247" i="14"/>
  <c r="D1247" i="14"/>
  <c r="F1246" i="14"/>
  <c r="E1246" i="14"/>
  <c r="D1246" i="14"/>
  <c r="F1245" i="14"/>
  <c r="E1245" i="14"/>
  <c r="D1245" i="14"/>
  <c r="F1244" i="14"/>
  <c r="E1244" i="14"/>
  <c r="D1244" i="14"/>
  <c r="F1243" i="14"/>
  <c r="E1243" i="14"/>
  <c r="D1243" i="14"/>
  <c r="F1242" i="14"/>
  <c r="E1242" i="14"/>
  <c r="D1242" i="14"/>
  <c r="F1241" i="14"/>
  <c r="E1241" i="14"/>
  <c r="D1241" i="14"/>
  <c r="F1240" i="14"/>
  <c r="E1240" i="14"/>
  <c r="D1240" i="14"/>
  <c r="F1239" i="14"/>
  <c r="E1239" i="14"/>
  <c r="D1239" i="14"/>
  <c r="F1238" i="14"/>
  <c r="E1238" i="14"/>
  <c r="D1238" i="14"/>
  <c r="F1237" i="14"/>
  <c r="E1237" i="14"/>
  <c r="D1237" i="14"/>
  <c r="F1236" i="14"/>
  <c r="E1236" i="14"/>
  <c r="D1236" i="14"/>
  <c r="F1235" i="14"/>
  <c r="E1235" i="14"/>
  <c r="D1235" i="14"/>
  <c r="F1234" i="14"/>
  <c r="E1234" i="14"/>
  <c r="D1234" i="14"/>
  <c r="F1233" i="14"/>
  <c r="E1233" i="14"/>
  <c r="D1233" i="14"/>
  <c r="F1232" i="14"/>
  <c r="E1232" i="14"/>
  <c r="D1232" i="14"/>
  <c r="F1231" i="14"/>
  <c r="E1231" i="14"/>
  <c r="D1231" i="14"/>
  <c r="F1230" i="14"/>
  <c r="E1230" i="14"/>
  <c r="D1230" i="14"/>
  <c r="F1229" i="14"/>
  <c r="E1229" i="14"/>
  <c r="D1229" i="14"/>
  <c r="F1228" i="14"/>
  <c r="E1228" i="14"/>
  <c r="D1228" i="14"/>
  <c r="F1227" i="14"/>
  <c r="E1227" i="14"/>
  <c r="D1227" i="14"/>
  <c r="F1226" i="14"/>
  <c r="E1226" i="14"/>
  <c r="D1226" i="14"/>
  <c r="F1225" i="14"/>
  <c r="E1225" i="14"/>
  <c r="D1225" i="14"/>
  <c r="F1224" i="14"/>
  <c r="E1224" i="14"/>
  <c r="D1224" i="14"/>
  <c r="F1223" i="14"/>
  <c r="E1223" i="14"/>
  <c r="D1223" i="14"/>
  <c r="F1222" i="14"/>
  <c r="E1222" i="14"/>
  <c r="D1222" i="14"/>
  <c r="F1221" i="14"/>
  <c r="E1221" i="14"/>
  <c r="D1221" i="14"/>
  <c r="F1220" i="14"/>
  <c r="E1220" i="14"/>
  <c r="D1220" i="14"/>
  <c r="F1219" i="14"/>
  <c r="E1219" i="14"/>
  <c r="D1219" i="14"/>
  <c r="F1218" i="14"/>
  <c r="E1218" i="14"/>
  <c r="D1218" i="14"/>
  <c r="F1217" i="14"/>
  <c r="E1217" i="14"/>
  <c r="D1217" i="14"/>
  <c r="F1216" i="14"/>
  <c r="E1216" i="14"/>
  <c r="D1216" i="14"/>
  <c r="F1215" i="14"/>
  <c r="E1215" i="14"/>
  <c r="D1215" i="14"/>
  <c r="F1214" i="14"/>
  <c r="E1214" i="14"/>
  <c r="D1214" i="14"/>
  <c r="F1213" i="14"/>
  <c r="E1213" i="14"/>
  <c r="D1213" i="14"/>
  <c r="F1212" i="14"/>
  <c r="E1212" i="14"/>
  <c r="D1212" i="14"/>
  <c r="F1211" i="14"/>
  <c r="E1211" i="14"/>
  <c r="D1211" i="14"/>
  <c r="F1210" i="14"/>
  <c r="E1210" i="14"/>
  <c r="D1210" i="14"/>
  <c r="F1209" i="14"/>
  <c r="E1209" i="14"/>
  <c r="D1209" i="14"/>
  <c r="F1208" i="14"/>
  <c r="E1208" i="14"/>
  <c r="D1208" i="14"/>
  <c r="F1207" i="14"/>
  <c r="E1207" i="14"/>
  <c r="D1207" i="14"/>
  <c r="F1206" i="14"/>
  <c r="E1206" i="14"/>
  <c r="D1206" i="14"/>
  <c r="F1205" i="14"/>
  <c r="E1205" i="14"/>
  <c r="D1205" i="14"/>
  <c r="F1204" i="14"/>
  <c r="E1204" i="14"/>
  <c r="D1204" i="14"/>
  <c r="F1203" i="14"/>
  <c r="E1203" i="14"/>
  <c r="D1203" i="14"/>
  <c r="F1202" i="14"/>
  <c r="E1202" i="14"/>
  <c r="D1202" i="14"/>
  <c r="F1201" i="14"/>
  <c r="E1201" i="14"/>
  <c r="D1201" i="14"/>
  <c r="F1200" i="14"/>
  <c r="E1200" i="14"/>
  <c r="D1200" i="14"/>
  <c r="F1199" i="14"/>
  <c r="E1199" i="14"/>
  <c r="D1199" i="14"/>
  <c r="F1198" i="14"/>
  <c r="E1198" i="14"/>
  <c r="D1198" i="14"/>
  <c r="F1197" i="14"/>
  <c r="E1197" i="14"/>
  <c r="D1197" i="14"/>
  <c r="F1196" i="14"/>
  <c r="E1196" i="14"/>
  <c r="D1196" i="14"/>
  <c r="F1195" i="14"/>
  <c r="E1195" i="14"/>
  <c r="D1195" i="14"/>
  <c r="F1194" i="14"/>
  <c r="E1194" i="14"/>
  <c r="D1194" i="14"/>
  <c r="F1193" i="14"/>
  <c r="E1193" i="14"/>
  <c r="D1193" i="14"/>
  <c r="F1192" i="14"/>
  <c r="E1192" i="14"/>
  <c r="D1192" i="14"/>
  <c r="F1191" i="14"/>
  <c r="E1191" i="14"/>
  <c r="D1191" i="14"/>
  <c r="F1190" i="14"/>
  <c r="E1190" i="14"/>
  <c r="D1190" i="14"/>
  <c r="F1189" i="14"/>
  <c r="E1189" i="14"/>
  <c r="D1189" i="14"/>
  <c r="F1188" i="14"/>
  <c r="E1188" i="14"/>
  <c r="D1188" i="14"/>
  <c r="F1187" i="14"/>
  <c r="E1187" i="14"/>
  <c r="D1187" i="14"/>
  <c r="F1186" i="14"/>
  <c r="E1186" i="14"/>
  <c r="D1186" i="14"/>
  <c r="F1185" i="14"/>
  <c r="E1185" i="14"/>
  <c r="D1185" i="14"/>
  <c r="F1184" i="14"/>
  <c r="E1184" i="14"/>
  <c r="D1184" i="14"/>
  <c r="F1183" i="14"/>
  <c r="E1183" i="14"/>
  <c r="D1183" i="14"/>
  <c r="F1182" i="14"/>
  <c r="E1182" i="14"/>
  <c r="D1182" i="14"/>
  <c r="F1181" i="14"/>
  <c r="E1181" i="14"/>
  <c r="D1181" i="14"/>
  <c r="F1180" i="14"/>
  <c r="E1180" i="14"/>
  <c r="D1180" i="14"/>
  <c r="F1179" i="14"/>
  <c r="E1179" i="14"/>
  <c r="D1179" i="14"/>
  <c r="F1178" i="14"/>
  <c r="E1178" i="14"/>
  <c r="D1178" i="14"/>
  <c r="F1177" i="14"/>
  <c r="E1177" i="14"/>
  <c r="D1177" i="14"/>
  <c r="F1176" i="14"/>
  <c r="E1176" i="14"/>
  <c r="D1176" i="14"/>
  <c r="F1175" i="14"/>
  <c r="E1175" i="14"/>
  <c r="D1175" i="14"/>
  <c r="F1174" i="14"/>
  <c r="E1174" i="14"/>
  <c r="D1174" i="14"/>
  <c r="F1173" i="14"/>
  <c r="E1173" i="14"/>
  <c r="D1173" i="14"/>
  <c r="F1172" i="14"/>
  <c r="E1172" i="14"/>
  <c r="D1172" i="14"/>
  <c r="F1171" i="14"/>
  <c r="E1171" i="14"/>
  <c r="D1171" i="14"/>
  <c r="F1170" i="14"/>
  <c r="E1170" i="14"/>
  <c r="D1170" i="14"/>
  <c r="F1169" i="14"/>
  <c r="E1169" i="14"/>
  <c r="D1169" i="14"/>
  <c r="F1168" i="14"/>
  <c r="E1168" i="14"/>
  <c r="D1168" i="14"/>
  <c r="F1167" i="14"/>
  <c r="E1167" i="14"/>
  <c r="D1167" i="14"/>
  <c r="F1166" i="14"/>
  <c r="E1166" i="14"/>
  <c r="D1166" i="14"/>
  <c r="F1165" i="14"/>
  <c r="E1165" i="14"/>
  <c r="D1165" i="14"/>
  <c r="F1164" i="14"/>
  <c r="E1164" i="14"/>
  <c r="D1164" i="14"/>
  <c r="F1163" i="14"/>
  <c r="E1163" i="14"/>
  <c r="D1163" i="14"/>
  <c r="F1162" i="14"/>
  <c r="E1162" i="14"/>
  <c r="D1162" i="14"/>
  <c r="F1161" i="14"/>
  <c r="E1161" i="14"/>
  <c r="D1161" i="14"/>
  <c r="F1160" i="14"/>
  <c r="E1160" i="14"/>
  <c r="D1160" i="14"/>
  <c r="F1159" i="14"/>
  <c r="E1159" i="14"/>
  <c r="D1159" i="14"/>
  <c r="F1158" i="14"/>
  <c r="E1158" i="14"/>
  <c r="D1158" i="14"/>
  <c r="F1157" i="14"/>
  <c r="E1157" i="14"/>
  <c r="D1157" i="14"/>
  <c r="F1156" i="14"/>
  <c r="E1156" i="14"/>
  <c r="D1156" i="14"/>
  <c r="F1155" i="14"/>
  <c r="E1155" i="14"/>
  <c r="D1155" i="14"/>
  <c r="F1154" i="14"/>
  <c r="E1154" i="14"/>
  <c r="D1154" i="14"/>
  <c r="F1153" i="14"/>
  <c r="E1153" i="14"/>
  <c r="D1153" i="14"/>
  <c r="F1152" i="14"/>
  <c r="E1152" i="14"/>
  <c r="D1152" i="14"/>
  <c r="F1151" i="14"/>
  <c r="E1151" i="14"/>
  <c r="D1151" i="14"/>
  <c r="F1150" i="14"/>
  <c r="E1150" i="14"/>
  <c r="D1150" i="14"/>
  <c r="F1149" i="14"/>
  <c r="E1149" i="14"/>
  <c r="D1149" i="14"/>
  <c r="F1148" i="14"/>
  <c r="E1148" i="14"/>
  <c r="D1148" i="14"/>
  <c r="F1147" i="14"/>
  <c r="E1147" i="14"/>
  <c r="D1147" i="14"/>
  <c r="F1146" i="14"/>
  <c r="E1146" i="14"/>
  <c r="D1146" i="14"/>
  <c r="F1145" i="14"/>
  <c r="E1145" i="14"/>
  <c r="D1145" i="14"/>
  <c r="F1144" i="14"/>
  <c r="E1144" i="14"/>
  <c r="D1144" i="14"/>
  <c r="F1143" i="14"/>
  <c r="E1143" i="14"/>
  <c r="D1143" i="14"/>
  <c r="F1142" i="14"/>
  <c r="E1142" i="14"/>
  <c r="D1142" i="14"/>
  <c r="F1141" i="14"/>
  <c r="E1141" i="14"/>
  <c r="D1141" i="14"/>
  <c r="F1140" i="14"/>
  <c r="E1140" i="14"/>
  <c r="D1140" i="14"/>
  <c r="F1139" i="14"/>
  <c r="E1139" i="14"/>
  <c r="D1139" i="14"/>
  <c r="F1138" i="14"/>
  <c r="E1138" i="14"/>
  <c r="D1138" i="14"/>
  <c r="F1137" i="14"/>
  <c r="E1137" i="14"/>
  <c r="D1137" i="14"/>
  <c r="F1136" i="14"/>
  <c r="E1136" i="14"/>
  <c r="D1136" i="14"/>
  <c r="F1135" i="14"/>
  <c r="E1135" i="14"/>
  <c r="D1135" i="14"/>
  <c r="F1134" i="14"/>
  <c r="E1134" i="14"/>
  <c r="D1134" i="14"/>
  <c r="F1133" i="14"/>
  <c r="E1133" i="14"/>
  <c r="D1133" i="14"/>
  <c r="F1132" i="14"/>
  <c r="E1132" i="14"/>
  <c r="D1132" i="14"/>
  <c r="F1131" i="14"/>
  <c r="E1131" i="14"/>
  <c r="D1131" i="14"/>
  <c r="F1130" i="14"/>
  <c r="E1130" i="14"/>
  <c r="D1130" i="14"/>
  <c r="F1129" i="14"/>
  <c r="E1129" i="14"/>
  <c r="D1129" i="14"/>
  <c r="F1128" i="14"/>
  <c r="E1128" i="14"/>
  <c r="D1128" i="14"/>
  <c r="F1127" i="14"/>
  <c r="E1127" i="14"/>
  <c r="D1127" i="14"/>
  <c r="F1126" i="14"/>
  <c r="E1126" i="14"/>
  <c r="D1126" i="14"/>
  <c r="F1125" i="14"/>
  <c r="E1125" i="14"/>
  <c r="D1125" i="14"/>
  <c r="F1124" i="14"/>
  <c r="E1124" i="14"/>
  <c r="D1124" i="14"/>
  <c r="F1123" i="14"/>
  <c r="E1123" i="14"/>
  <c r="D1123" i="14"/>
  <c r="F1122" i="14"/>
  <c r="E1122" i="14"/>
  <c r="D1122" i="14"/>
  <c r="F1121" i="14"/>
  <c r="E1121" i="14"/>
  <c r="D1121" i="14"/>
  <c r="F1120" i="14"/>
  <c r="E1120" i="14"/>
  <c r="D1120" i="14"/>
  <c r="F1119" i="14"/>
  <c r="E1119" i="14"/>
  <c r="D1119" i="14"/>
  <c r="F1118" i="14"/>
  <c r="E1118" i="14"/>
  <c r="D1118" i="14"/>
  <c r="F1117" i="14"/>
  <c r="E1117" i="14"/>
  <c r="D1117" i="14"/>
  <c r="F1116" i="14"/>
  <c r="E1116" i="14"/>
  <c r="D1116" i="14"/>
  <c r="F1115" i="14"/>
  <c r="E1115" i="14"/>
  <c r="D1115" i="14"/>
  <c r="F1114" i="14"/>
  <c r="E1114" i="14"/>
  <c r="D1114" i="14"/>
  <c r="F1113" i="14"/>
  <c r="E1113" i="14"/>
  <c r="D1113" i="14"/>
  <c r="F1112" i="14"/>
  <c r="E1112" i="14"/>
  <c r="D1112" i="14"/>
  <c r="F1111" i="14"/>
  <c r="E1111" i="14"/>
  <c r="D1111" i="14"/>
  <c r="F1110" i="14"/>
  <c r="E1110" i="14"/>
  <c r="D1110" i="14"/>
  <c r="F1109" i="14"/>
  <c r="E1109" i="14"/>
  <c r="D1109" i="14"/>
  <c r="F1108" i="14"/>
  <c r="E1108" i="14"/>
  <c r="D1108" i="14"/>
  <c r="F1107" i="14"/>
  <c r="E1107" i="14"/>
  <c r="D1107" i="14"/>
  <c r="F1106" i="14"/>
  <c r="E1106" i="14"/>
  <c r="D1106" i="14"/>
  <c r="F1105" i="14"/>
  <c r="E1105" i="14"/>
  <c r="D1105" i="14"/>
  <c r="F1104" i="14"/>
  <c r="E1104" i="14"/>
  <c r="D1104" i="14"/>
  <c r="F1103" i="14"/>
  <c r="E1103" i="14"/>
  <c r="D1103" i="14"/>
  <c r="F1102" i="14"/>
  <c r="E1102" i="14"/>
  <c r="D1102" i="14"/>
  <c r="F1101" i="14"/>
  <c r="E1101" i="14"/>
  <c r="D1101" i="14"/>
  <c r="F1100" i="14"/>
  <c r="E1100" i="14"/>
  <c r="D1100" i="14"/>
  <c r="F1099" i="14"/>
  <c r="E1099" i="14"/>
  <c r="D1099" i="14"/>
  <c r="F1098" i="14"/>
  <c r="E1098" i="14"/>
  <c r="D1098" i="14"/>
  <c r="F1097" i="14"/>
  <c r="E1097" i="14"/>
  <c r="D1097" i="14"/>
  <c r="F1096" i="14"/>
  <c r="E1096" i="14"/>
  <c r="D1096" i="14"/>
  <c r="F1095" i="14"/>
  <c r="E1095" i="14"/>
  <c r="D1095" i="14"/>
  <c r="F1094" i="14"/>
  <c r="E1094" i="14"/>
  <c r="D1094" i="14"/>
  <c r="F1093" i="14"/>
  <c r="E1093" i="14"/>
  <c r="D1093" i="14"/>
  <c r="F1092" i="14"/>
  <c r="E1092" i="14"/>
  <c r="D1092" i="14"/>
  <c r="F1091" i="14"/>
  <c r="E1091" i="14"/>
  <c r="D1091" i="14"/>
  <c r="F1090" i="14"/>
  <c r="E1090" i="14"/>
  <c r="D1090" i="14"/>
  <c r="F1089" i="14"/>
  <c r="E1089" i="14"/>
  <c r="D1089" i="14"/>
  <c r="F1088" i="14"/>
  <c r="E1088" i="14"/>
  <c r="D1088" i="14"/>
  <c r="F1087" i="14"/>
  <c r="E1087" i="14"/>
  <c r="D1087" i="14"/>
  <c r="F1086" i="14"/>
  <c r="E1086" i="14"/>
  <c r="D1086" i="14"/>
  <c r="F1085" i="14"/>
  <c r="E1085" i="14"/>
  <c r="D1085" i="14"/>
  <c r="F1084" i="14"/>
  <c r="E1084" i="14"/>
  <c r="D1084" i="14"/>
  <c r="F1083" i="14"/>
  <c r="E1083" i="14"/>
  <c r="D1083" i="14"/>
  <c r="F1082" i="14"/>
  <c r="E1082" i="14"/>
  <c r="D1082" i="14"/>
  <c r="F1081" i="14"/>
  <c r="E1081" i="14"/>
  <c r="D1081" i="14"/>
  <c r="F1080" i="14"/>
  <c r="E1080" i="14"/>
  <c r="D1080" i="14"/>
  <c r="F1079" i="14"/>
  <c r="E1079" i="14"/>
  <c r="D1079" i="14"/>
  <c r="F1078" i="14"/>
  <c r="E1078" i="14"/>
  <c r="D1078" i="14"/>
  <c r="F1077" i="14"/>
  <c r="E1077" i="14"/>
  <c r="D1077" i="14"/>
  <c r="F1076" i="14"/>
  <c r="E1076" i="14"/>
  <c r="D1076" i="14"/>
  <c r="F1075" i="14"/>
  <c r="E1075" i="14"/>
  <c r="D1075" i="14"/>
  <c r="F1074" i="14"/>
  <c r="E1074" i="14"/>
  <c r="D1074" i="14"/>
  <c r="F1073" i="14"/>
  <c r="E1073" i="14"/>
  <c r="D1073" i="14"/>
  <c r="F1072" i="14"/>
  <c r="E1072" i="14"/>
  <c r="D1072" i="14"/>
  <c r="F1071" i="14"/>
  <c r="E1071" i="14"/>
  <c r="D1071" i="14"/>
  <c r="F1070" i="14"/>
  <c r="E1070" i="14"/>
  <c r="D1070" i="14"/>
  <c r="F1069" i="14"/>
  <c r="E1069" i="14"/>
  <c r="D1069" i="14"/>
  <c r="F1068" i="14"/>
  <c r="E1068" i="14"/>
  <c r="D1068" i="14"/>
  <c r="F1067" i="14"/>
  <c r="E1067" i="14"/>
  <c r="D1067" i="14"/>
  <c r="F1066" i="14"/>
  <c r="E1066" i="14"/>
  <c r="D1066" i="14"/>
  <c r="F1065" i="14"/>
  <c r="E1065" i="14"/>
  <c r="D1065" i="14"/>
  <c r="F1064" i="14"/>
  <c r="E1064" i="14"/>
  <c r="D1064" i="14"/>
  <c r="F1063" i="14"/>
  <c r="E1063" i="14"/>
  <c r="D1063" i="14"/>
  <c r="F1062" i="14"/>
  <c r="E1062" i="14"/>
  <c r="D1062" i="14"/>
  <c r="F1061" i="14"/>
  <c r="E1061" i="14"/>
  <c r="D1061" i="14"/>
  <c r="F1060" i="14"/>
  <c r="E1060" i="14"/>
  <c r="D1060" i="14"/>
  <c r="F1059" i="14"/>
  <c r="E1059" i="14"/>
  <c r="D1059" i="14"/>
  <c r="F1058" i="14"/>
  <c r="E1058" i="14"/>
  <c r="D1058" i="14"/>
  <c r="F1057" i="14"/>
  <c r="E1057" i="14"/>
  <c r="D1057" i="14"/>
  <c r="F1056" i="14"/>
  <c r="E1056" i="14"/>
  <c r="D1056" i="14"/>
  <c r="F1055" i="14"/>
  <c r="E1055" i="14"/>
  <c r="D1055" i="14"/>
  <c r="F1054" i="14"/>
  <c r="E1054" i="14"/>
  <c r="D1054" i="14"/>
  <c r="F1053" i="14"/>
  <c r="E1053" i="14"/>
  <c r="D1053" i="14"/>
  <c r="F1052" i="14"/>
  <c r="E1052" i="14"/>
  <c r="D1052" i="14"/>
  <c r="F1051" i="14"/>
  <c r="E1051" i="14"/>
  <c r="D1051" i="14"/>
  <c r="F1050" i="14"/>
  <c r="E1050" i="14"/>
  <c r="D1050" i="14"/>
  <c r="F1049" i="14"/>
  <c r="E1049" i="14"/>
  <c r="D1049" i="14"/>
  <c r="F1048" i="14"/>
  <c r="E1048" i="14"/>
  <c r="D1048" i="14"/>
  <c r="F1047" i="14"/>
  <c r="E1047" i="14"/>
  <c r="D1047" i="14"/>
  <c r="F1046" i="14"/>
  <c r="E1046" i="14"/>
  <c r="D1046" i="14"/>
  <c r="F1045" i="14"/>
  <c r="E1045" i="14"/>
  <c r="D1045" i="14"/>
  <c r="F1044" i="14"/>
  <c r="E1044" i="14"/>
  <c r="D1044" i="14"/>
  <c r="F1043" i="14"/>
  <c r="E1043" i="14"/>
  <c r="D1043" i="14"/>
  <c r="F1042" i="14"/>
  <c r="E1042" i="14"/>
  <c r="D1042" i="14"/>
  <c r="F1041" i="14"/>
  <c r="E1041" i="14"/>
  <c r="D1041" i="14"/>
  <c r="F1040" i="14"/>
  <c r="E1040" i="14"/>
  <c r="D1040" i="14"/>
  <c r="F1039" i="14"/>
  <c r="E1039" i="14"/>
  <c r="D1039" i="14"/>
  <c r="F1038" i="14"/>
  <c r="E1038" i="14"/>
  <c r="D1038" i="14"/>
  <c r="F1037" i="14"/>
  <c r="E1037" i="14"/>
  <c r="D1037" i="14"/>
  <c r="F1036" i="14"/>
  <c r="E1036" i="14"/>
  <c r="D1036" i="14"/>
  <c r="F1035" i="14"/>
  <c r="E1035" i="14"/>
  <c r="D1035" i="14"/>
  <c r="F1034" i="14"/>
  <c r="E1034" i="14"/>
  <c r="D1034" i="14"/>
  <c r="F1033" i="14"/>
  <c r="E1033" i="14"/>
  <c r="D1033" i="14"/>
  <c r="F1032" i="14"/>
  <c r="E1032" i="14"/>
  <c r="D1032" i="14"/>
  <c r="F1031" i="14"/>
  <c r="E1031" i="14"/>
  <c r="D1031" i="14"/>
  <c r="F1030" i="14"/>
  <c r="E1030" i="14"/>
  <c r="D1030" i="14"/>
  <c r="F1029" i="14"/>
  <c r="E1029" i="14"/>
  <c r="D1029" i="14"/>
  <c r="F1028" i="14"/>
  <c r="E1028" i="14"/>
  <c r="D1028" i="14"/>
  <c r="F1027" i="14"/>
  <c r="E1027" i="14"/>
  <c r="D1027" i="14"/>
  <c r="F1026" i="14"/>
  <c r="E1026" i="14"/>
  <c r="D1026" i="14"/>
  <c r="F1025" i="14"/>
  <c r="E1025" i="14"/>
  <c r="D1025" i="14"/>
  <c r="F1024" i="14"/>
  <c r="E1024" i="14"/>
  <c r="D1024" i="14"/>
  <c r="F1023" i="14"/>
  <c r="E1023" i="14"/>
  <c r="D1023" i="14"/>
  <c r="F1022" i="14"/>
  <c r="E1022" i="14"/>
  <c r="D1022" i="14"/>
  <c r="F1021" i="14"/>
  <c r="E1021" i="14"/>
  <c r="D1021" i="14"/>
  <c r="F1020" i="14"/>
  <c r="E1020" i="14"/>
  <c r="D1020" i="14"/>
  <c r="F1019" i="14"/>
  <c r="E1019" i="14"/>
  <c r="D1019" i="14"/>
  <c r="F1018" i="14"/>
  <c r="E1018" i="14"/>
  <c r="D1018" i="14"/>
  <c r="F1017" i="14"/>
  <c r="E1017" i="14"/>
  <c r="D1017" i="14"/>
  <c r="F1016" i="14"/>
  <c r="E1016" i="14"/>
  <c r="D1016" i="14"/>
  <c r="F1015" i="14"/>
  <c r="E1015" i="14"/>
  <c r="D1015" i="14"/>
  <c r="F1014" i="14"/>
  <c r="E1014" i="14"/>
  <c r="D1014" i="14"/>
  <c r="F1013" i="14"/>
  <c r="E1013" i="14"/>
  <c r="D1013" i="14"/>
  <c r="F1012" i="14"/>
  <c r="E1012" i="14"/>
  <c r="D1012" i="14"/>
  <c r="F1011" i="14"/>
  <c r="E1011" i="14"/>
  <c r="D1011" i="14"/>
  <c r="F1010" i="14"/>
  <c r="E1010" i="14"/>
  <c r="D1010" i="14"/>
  <c r="F1009" i="14"/>
  <c r="E1009" i="14"/>
  <c r="D1009" i="14"/>
  <c r="F1008" i="14"/>
  <c r="E1008" i="14"/>
  <c r="D1008" i="14"/>
  <c r="F1007" i="14"/>
  <c r="E1007" i="14"/>
  <c r="D1007" i="14"/>
  <c r="F1006" i="14"/>
  <c r="E1006" i="14"/>
  <c r="D1006" i="14"/>
  <c r="F1005" i="14"/>
  <c r="E1005" i="14"/>
  <c r="D1005" i="14"/>
  <c r="F1004" i="14"/>
  <c r="E1004" i="14"/>
  <c r="D1004" i="14"/>
  <c r="F1003" i="14"/>
  <c r="E1003" i="14"/>
  <c r="D1003" i="14"/>
  <c r="F1002" i="14"/>
  <c r="E1002" i="14"/>
  <c r="D1002" i="14"/>
  <c r="F1001" i="14"/>
  <c r="E1001" i="14"/>
  <c r="D1001" i="14"/>
  <c r="F1000" i="14"/>
  <c r="E1000" i="14"/>
  <c r="D1000" i="14"/>
  <c r="F999" i="14"/>
  <c r="E999" i="14"/>
  <c r="D999" i="14"/>
  <c r="F998" i="14"/>
  <c r="E998" i="14"/>
  <c r="D998" i="14"/>
  <c r="F997" i="14"/>
  <c r="E997" i="14"/>
  <c r="D997" i="14"/>
  <c r="F996" i="14"/>
  <c r="E996" i="14"/>
  <c r="D996" i="14"/>
  <c r="F995" i="14"/>
  <c r="E995" i="14"/>
  <c r="D995" i="14"/>
  <c r="F994" i="14"/>
  <c r="E994" i="14"/>
  <c r="D994" i="14"/>
  <c r="F993" i="14"/>
  <c r="E993" i="14"/>
  <c r="D993" i="14"/>
  <c r="F992" i="14"/>
  <c r="E992" i="14"/>
  <c r="D992" i="14"/>
  <c r="F991" i="14"/>
  <c r="E991" i="14"/>
  <c r="D991" i="14"/>
  <c r="F990" i="14"/>
  <c r="E990" i="14"/>
  <c r="D990" i="14"/>
  <c r="F989" i="14"/>
  <c r="E989" i="14"/>
  <c r="D989" i="14"/>
  <c r="F988" i="14"/>
  <c r="E988" i="14"/>
  <c r="D988" i="14"/>
  <c r="F987" i="14"/>
  <c r="E987" i="14"/>
  <c r="D987" i="14"/>
  <c r="F986" i="14"/>
  <c r="E986" i="14"/>
  <c r="D986" i="14"/>
  <c r="F985" i="14"/>
  <c r="E985" i="14"/>
  <c r="D985" i="14"/>
  <c r="F984" i="14"/>
  <c r="E984" i="14"/>
  <c r="D984" i="14"/>
  <c r="F983" i="14"/>
  <c r="E983" i="14"/>
  <c r="D983" i="14"/>
  <c r="F982" i="14"/>
  <c r="E982" i="14"/>
  <c r="D982" i="14"/>
  <c r="F981" i="14"/>
  <c r="E981" i="14"/>
  <c r="D981" i="14"/>
  <c r="F980" i="14"/>
  <c r="E980" i="14"/>
  <c r="D980" i="14"/>
  <c r="F979" i="14"/>
  <c r="E979" i="14"/>
  <c r="D979" i="14"/>
  <c r="F978" i="14"/>
  <c r="E978" i="14"/>
  <c r="D978" i="14"/>
  <c r="F977" i="14"/>
  <c r="E977" i="14"/>
  <c r="D977" i="14"/>
  <c r="F976" i="14"/>
  <c r="E976" i="14"/>
  <c r="D976" i="14"/>
  <c r="F975" i="14"/>
  <c r="E975" i="14"/>
  <c r="D975" i="14"/>
  <c r="F974" i="14"/>
  <c r="E974" i="14"/>
  <c r="D974" i="14"/>
  <c r="F973" i="14"/>
  <c r="E973" i="14"/>
  <c r="D973" i="14"/>
  <c r="F972" i="14"/>
  <c r="E972" i="14"/>
  <c r="D972" i="14"/>
  <c r="F971" i="14"/>
  <c r="E971" i="14"/>
  <c r="D971" i="14"/>
  <c r="F970" i="14"/>
  <c r="E970" i="14"/>
  <c r="D970" i="14"/>
  <c r="F969" i="14"/>
  <c r="E969" i="14"/>
  <c r="D969" i="14"/>
  <c r="F968" i="14"/>
  <c r="E968" i="14"/>
  <c r="D968" i="14"/>
  <c r="F967" i="14"/>
  <c r="E967" i="14"/>
  <c r="D967" i="14"/>
  <c r="F966" i="14"/>
  <c r="E966" i="14"/>
  <c r="D966" i="14"/>
  <c r="F965" i="14"/>
  <c r="E965" i="14"/>
  <c r="D965" i="14"/>
  <c r="F964" i="14"/>
  <c r="E964" i="14"/>
  <c r="D964" i="14"/>
  <c r="F963" i="14"/>
  <c r="E963" i="14"/>
  <c r="D963" i="14"/>
  <c r="F962" i="14"/>
  <c r="E962" i="14"/>
  <c r="D962" i="14"/>
  <c r="F961" i="14"/>
  <c r="E961" i="14"/>
  <c r="D961" i="14"/>
  <c r="F960" i="14"/>
  <c r="E960" i="14"/>
  <c r="D960" i="14"/>
  <c r="F959" i="14"/>
  <c r="E959" i="14"/>
  <c r="D959" i="14"/>
  <c r="F958" i="14"/>
  <c r="E958" i="14"/>
  <c r="D958" i="14"/>
  <c r="F957" i="14"/>
  <c r="E957" i="14"/>
  <c r="D957" i="14"/>
  <c r="F956" i="14"/>
  <c r="E956" i="14"/>
  <c r="D956" i="14"/>
  <c r="F955" i="14"/>
  <c r="E955" i="14"/>
  <c r="D955" i="14"/>
  <c r="F954" i="14"/>
  <c r="E954" i="14"/>
  <c r="D954" i="14"/>
  <c r="F953" i="14"/>
  <c r="E953" i="14"/>
  <c r="D953" i="14"/>
  <c r="F952" i="14"/>
  <c r="E952" i="14"/>
  <c r="D952" i="14"/>
  <c r="F951" i="14"/>
  <c r="E951" i="14"/>
  <c r="D951" i="14"/>
  <c r="F950" i="14"/>
  <c r="E950" i="14"/>
  <c r="D950" i="14"/>
  <c r="F949" i="14"/>
  <c r="E949" i="14"/>
  <c r="D949" i="14"/>
  <c r="F948" i="14"/>
  <c r="E948" i="14"/>
  <c r="D948" i="14"/>
  <c r="F947" i="14"/>
  <c r="E947" i="14"/>
  <c r="D947" i="14"/>
  <c r="F946" i="14"/>
  <c r="E946" i="14"/>
  <c r="D946" i="14"/>
  <c r="F945" i="14"/>
  <c r="E945" i="14"/>
  <c r="D945" i="14"/>
  <c r="F944" i="14"/>
  <c r="E944" i="14"/>
  <c r="D944" i="14"/>
  <c r="F943" i="14"/>
  <c r="E943" i="14"/>
  <c r="D943" i="14"/>
  <c r="F942" i="14"/>
  <c r="E942" i="14"/>
  <c r="D942" i="14"/>
  <c r="F941" i="14"/>
  <c r="E941" i="14"/>
  <c r="D941" i="14"/>
  <c r="F940" i="14"/>
  <c r="E940" i="14"/>
  <c r="D940" i="14"/>
  <c r="F939" i="14"/>
  <c r="E939" i="14"/>
  <c r="D939" i="14"/>
  <c r="F938" i="14"/>
  <c r="E938" i="14"/>
  <c r="D938" i="14"/>
  <c r="F937" i="14"/>
  <c r="E937" i="14"/>
  <c r="D937" i="14"/>
  <c r="F936" i="14"/>
  <c r="E936" i="14"/>
  <c r="D936" i="14"/>
  <c r="F935" i="14"/>
  <c r="E935" i="14"/>
  <c r="D935" i="14"/>
  <c r="F934" i="14"/>
  <c r="E934" i="14"/>
  <c r="D934" i="14"/>
  <c r="F933" i="14"/>
  <c r="E933" i="14"/>
  <c r="D933" i="14"/>
  <c r="F932" i="14"/>
  <c r="E932" i="14"/>
  <c r="D932" i="14"/>
  <c r="F931" i="14"/>
  <c r="E931" i="14"/>
  <c r="D931" i="14"/>
  <c r="F930" i="14"/>
  <c r="E930" i="14"/>
  <c r="D930" i="14"/>
  <c r="F929" i="14"/>
  <c r="E929" i="14"/>
  <c r="D929" i="14"/>
  <c r="F928" i="14"/>
  <c r="E928" i="14"/>
  <c r="D928" i="14"/>
  <c r="F927" i="14"/>
  <c r="E927" i="14"/>
  <c r="D927" i="14"/>
  <c r="F926" i="14"/>
  <c r="E926" i="14"/>
  <c r="D926" i="14"/>
  <c r="F925" i="14"/>
  <c r="E925" i="14"/>
  <c r="D925" i="14"/>
  <c r="F924" i="14"/>
  <c r="E924" i="14"/>
  <c r="D924" i="14"/>
  <c r="F923" i="14"/>
  <c r="E923" i="14"/>
  <c r="D923" i="14"/>
  <c r="F922" i="14"/>
  <c r="E922" i="14"/>
  <c r="D922" i="14"/>
  <c r="F921" i="14"/>
  <c r="E921" i="14"/>
  <c r="D921" i="14"/>
  <c r="F920" i="14"/>
  <c r="E920" i="14"/>
  <c r="D920" i="14"/>
  <c r="F919" i="14"/>
  <c r="E919" i="14"/>
  <c r="D919" i="14"/>
  <c r="F918" i="14"/>
  <c r="E918" i="14"/>
  <c r="D918" i="14"/>
  <c r="F917" i="14"/>
  <c r="E917" i="14"/>
  <c r="D917" i="14"/>
  <c r="F916" i="14"/>
  <c r="E916" i="14"/>
  <c r="D916" i="14"/>
  <c r="F915" i="14"/>
  <c r="E915" i="14"/>
  <c r="D915" i="14"/>
  <c r="F914" i="14"/>
  <c r="E914" i="14"/>
  <c r="D914" i="14"/>
  <c r="F913" i="14"/>
  <c r="E913" i="14"/>
  <c r="D913" i="14"/>
  <c r="F912" i="14"/>
  <c r="E912" i="14"/>
  <c r="D912" i="14"/>
  <c r="F911" i="14"/>
  <c r="E911" i="14"/>
  <c r="D911" i="14"/>
  <c r="F910" i="14"/>
  <c r="E910" i="14"/>
  <c r="D910" i="14"/>
  <c r="F909" i="14"/>
  <c r="E909" i="14"/>
  <c r="D909" i="14"/>
  <c r="F908" i="14"/>
  <c r="E908" i="14"/>
  <c r="D908" i="14"/>
  <c r="F907" i="14"/>
  <c r="E907" i="14"/>
  <c r="D907" i="14"/>
  <c r="F906" i="14"/>
  <c r="E906" i="14"/>
  <c r="D906" i="14"/>
  <c r="F905" i="14"/>
  <c r="E905" i="14"/>
  <c r="D905" i="14"/>
  <c r="F904" i="14"/>
  <c r="E904" i="14"/>
  <c r="D904" i="14"/>
  <c r="F903" i="14"/>
  <c r="E903" i="14"/>
  <c r="D903" i="14"/>
  <c r="F902" i="14"/>
  <c r="E902" i="14"/>
  <c r="D902" i="14"/>
  <c r="F901" i="14"/>
  <c r="E901" i="14"/>
  <c r="D901" i="14"/>
  <c r="F900" i="14"/>
  <c r="E900" i="14"/>
  <c r="D900" i="14"/>
  <c r="F899" i="14"/>
  <c r="E899" i="14"/>
  <c r="D899" i="14"/>
  <c r="F898" i="14"/>
  <c r="E898" i="14"/>
  <c r="D898" i="14"/>
  <c r="F897" i="14"/>
  <c r="E897" i="14"/>
  <c r="D897" i="14"/>
  <c r="F896" i="14"/>
  <c r="E896" i="14"/>
  <c r="D896" i="14"/>
  <c r="F895" i="14"/>
  <c r="E895" i="14"/>
  <c r="D895" i="14"/>
  <c r="F894" i="14"/>
  <c r="E894" i="14"/>
  <c r="D894" i="14"/>
  <c r="F893" i="14"/>
  <c r="E893" i="14"/>
  <c r="D893" i="14"/>
  <c r="F892" i="14"/>
  <c r="E892" i="14"/>
  <c r="D892" i="14"/>
  <c r="F891" i="14"/>
  <c r="E891" i="14"/>
  <c r="D891" i="14"/>
  <c r="F890" i="14"/>
  <c r="E890" i="14"/>
  <c r="D890" i="14"/>
  <c r="F889" i="14"/>
  <c r="E889" i="14"/>
  <c r="D889" i="14"/>
  <c r="F888" i="14"/>
  <c r="E888" i="14"/>
  <c r="D888" i="14"/>
  <c r="F887" i="14"/>
  <c r="E887" i="14"/>
  <c r="D887" i="14"/>
  <c r="F886" i="14"/>
  <c r="E886" i="14"/>
  <c r="D886" i="14"/>
  <c r="F885" i="14"/>
  <c r="E885" i="14"/>
  <c r="D885" i="14"/>
  <c r="F884" i="14"/>
  <c r="E884" i="14"/>
  <c r="D884" i="14"/>
  <c r="F883" i="14"/>
  <c r="E883" i="14"/>
  <c r="D883" i="14"/>
  <c r="F882" i="14"/>
  <c r="E882" i="14"/>
  <c r="D882" i="14"/>
  <c r="F881" i="14"/>
  <c r="E881" i="14"/>
  <c r="D881" i="14"/>
  <c r="F880" i="14"/>
  <c r="E880" i="14"/>
  <c r="D880" i="14"/>
  <c r="F879" i="14"/>
  <c r="E879" i="14"/>
  <c r="D879" i="14"/>
  <c r="F878" i="14"/>
  <c r="E878" i="14"/>
  <c r="D878" i="14"/>
  <c r="F877" i="14"/>
  <c r="E877" i="14"/>
  <c r="D877" i="14"/>
  <c r="F876" i="14"/>
  <c r="E876" i="14"/>
  <c r="D876" i="14"/>
  <c r="F875" i="14"/>
  <c r="E875" i="14"/>
  <c r="D875" i="14"/>
  <c r="F874" i="14"/>
  <c r="E874" i="14"/>
  <c r="D874" i="14"/>
  <c r="F873" i="14"/>
  <c r="E873" i="14"/>
  <c r="D873" i="14"/>
  <c r="F872" i="14"/>
  <c r="E872" i="14"/>
  <c r="D872" i="14"/>
  <c r="F871" i="14"/>
  <c r="E871" i="14"/>
  <c r="D871" i="14"/>
  <c r="F870" i="14"/>
  <c r="E870" i="14"/>
  <c r="D870" i="14"/>
  <c r="F869" i="14"/>
  <c r="E869" i="14"/>
  <c r="D869" i="14"/>
  <c r="F868" i="14"/>
  <c r="E868" i="14"/>
  <c r="D868" i="14"/>
  <c r="F867" i="14"/>
  <c r="E867" i="14"/>
  <c r="D867" i="14"/>
  <c r="F866" i="14"/>
  <c r="E866" i="14"/>
  <c r="D866" i="14"/>
  <c r="F865" i="14"/>
  <c r="E865" i="14"/>
  <c r="D865" i="14"/>
  <c r="F864" i="14"/>
  <c r="E864" i="14"/>
  <c r="D864" i="14"/>
  <c r="F863" i="14"/>
  <c r="E863" i="14"/>
  <c r="D863" i="14"/>
  <c r="F862" i="14"/>
  <c r="E862" i="14"/>
  <c r="D862" i="14"/>
  <c r="F861" i="14"/>
  <c r="E861" i="14"/>
  <c r="D861" i="14"/>
  <c r="F860" i="14"/>
  <c r="E860" i="14"/>
  <c r="D860" i="14"/>
  <c r="F859" i="14"/>
  <c r="E859" i="14"/>
  <c r="D859" i="14"/>
  <c r="F858" i="14"/>
  <c r="E858" i="14"/>
  <c r="D858" i="14"/>
  <c r="F857" i="14"/>
  <c r="E857" i="14"/>
  <c r="D857" i="14"/>
  <c r="F856" i="14"/>
  <c r="E856" i="14"/>
  <c r="D856" i="14"/>
  <c r="F855" i="14"/>
  <c r="E855" i="14"/>
  <c r="D855" i="14"/>
  <c r="F854" i="14"/>
  <c r="E854" i="14"/>
  <c r="D854" i="14"/>
  <c r="F853" i="14"/>
  <c r="E853" i="14"/>
  <c r="D853" i="14"/>
  <c r="F852" i="14"/>
  <c r="E852" i="14"/>
  <c r="D852" i="14"/>
  <c r="F851" i="14"/>
  <c r="E851" i="14"/>
  <c r="D851" i="14"/>
  <c r="F850" i="14"/>
  <c r="E850" i="14"/>
  <c r="D850" i="14"/>
  <c r="F849" i="14"/>
  <c r="E849" i="14"/>
  <c r="D849" i="14"/>
  <c r="F848" i="14"/>
  <c r="E848" i="14"/>
  <c r="D848" i="14"/>
  <c r="F847" i="14"/>
  <c r="E847" i="14"/>
  <c r="D847" i="14"/>
  <c r="F846" i="14"/>
  <c r="E846" i="14"/>
  <c r="D846" i="14"/>
  <c r="F845" i="14"/>
  <c r="E845" i="14"/>
  <c r="D845" i="14"/>
  <c r="F844" i="14"/>
  <c r="E844" i="14"/>
  <c r="D844" i="14"/>
  <c r="F843" i="14"/>
  <c r="E843" i="14"/>
  <c r="D843" i="14"/>
  <c r="F842" i="14"/>
  <c r="E842" i="14"/>
  <c r="D842" i="14"/>
  <c r="F841" i="14"/>
  <c r="E841" i="14"/>
  <c r="D841" i="14"/>
  <c r="F840" i="14"/>
  <c r="E840" i="14"/>
  <c r="D840" i="14"/>
  <c r="F839" i="14"/>
  <c r="E839" i="14"/>
  <c r="D839" i="14"/>
  <c r="F838" i="14"/>
  <c r="E838" i="14"/>
  <c r="D838" i="14"/>
  <c r="F837" i="14"/>
  <c r="E837" i="14"/>
  <c r="D837" i="14"/>
  <c r="F836" i="14"/>
  <c r="E836" i="14"/>
  <c r="D836" i="14"/>
  <c r="F835" i="14"/>
  <c r="E835" i="14"/>
  <c r="D835" i="14"/>
  <c r="F834" i="14"/>
  <c r="E834" i="14"/>
  <c r="D834" i="14"/>
  <c r="F833" i="14"/>
  <c r="E833" i="14"/>
  <c r="D833" i="14"/>
  <c r="F832" i="14"/>
  <c r="E832" i="14"/>
  <c r="D832" i="14"/>
  <c r="F831" i="14"/>
  <c r="E831" i="14"/>
  <c r="D831" i="14"/>
  <c r="F830" i="14"/>
  <c r="E830" i="14"/>
  <c r="D830" i="14"/>
  <c r="F829" i="14"/>
  <c r="E829" i="14"/>
  <c r="D829" i="14"/>
  <c r="F828" i="14"/>
  <c r="E828" i="14"/>
  <c r="D828" i="14"/>
  <c r="F827" i="14"/>
  <c r="E827" i="14"/>
  <c r="D827" i="14"/>
  <c r="F826" i="14"/>
  <c r="E826" i="14"/>
  <c r="D826" i="14"/>
  <c r="F825" i="14"/>
  <c r="E825" i="14"/>
  <c r="D825" i="14"/>
  <c r="F824" i="14"/>
  <c r="E824" i="14"/>
  <c r="D824" i="14"/>
  <c r="F823" i="14"/>
  <c r="E823" i="14"/>
  <c r="D823" i="14"/>
  <c r="F822" i="14"/>
  <c r="E822" i="14"/>
  <c r="D822" i="14"/>
  <c r="F821" i="14"/>
  <c r="E821" i="14"/>
  <c r="D821" i="14"/>
  <c r="F820" i="14"/>
  <c r="E820" i="14"/>
  <c r="D820" i="14"/>
  <c r="F819" i="14"/>
  <c r="E819" i="14"/>
  <c r="D819" i="14"/>
  <c r="F818" i="14"/>
  <c r="E818" i="14"/>
  <c r="D818" i="14"/>
  <c r="F817" i="14"/>
  <c r="E817" i="14"/>
  <c r="D817" i="14"/>
  <c r="F816" i="14"/>
  <c r="E816" i="14"/>
  <c r="D816" i="14"/>
  <c r="F815" i="14"/>
  <c r="E815" i="14"/>
  <c r="D815" i="14"/>
  <c r="F814" i="14"/>
  <c r="E814" i="14"/>
  <c r="D814" i="14"/>
  <c r="F813" i="14"/>
  <c r="E813" i="14"/>
  <c r="D813" i="14"/>
  <c r="F812" i="14"/>
  <c r="E812" i="14"/>
  <c r="D812" i="14"/>
  <c r="F811" i="14"/>
  <c r="E811" i="14"/>
  <c r="D811" i="14"/>
  <c r="F810" i="14"/>
  <c r="E810" i="14"/>
  <c r="D810" i="14"/>
  <c r="F809" i="14"/>
  <c r="E809" i="14"/>
  <c r="D809" i="14"/>
  <c r="F808" i="14"/>
  <c r="E808" i="14"/>
  <c r="D808" i="14"/>
  <c r="F807" i="14"/>
  <c r="E807" i="14"/>
  <c r="D807" i="14"/>
  <c r="F806" i="14"/>
  <c r="E806" i="14"/>
  <c r="D806" i="14"/>
  <c r="F805" i="14"/>
  <c r="E805" i="14"/>
  <c r="D805" i="14"/>
  <c r="F804" i="14"/>
  <c r="E804" i="14"/>
  <c r="D804" i="14"/>
  <c r="F803" i="14"/>
  <c r="E803" i="14"/>
  <c r="D803" i="14"/>
  <c r="F802" i="14"/>
  <c r="E802" i="14"/>
  <c r="D802" i="14"/>
  <c r="F801" i="14"/>
  <c r="E801" i="14"/>
  <c r="D801" i="14"/>
  <c r="F800" i="14"/>
  <c r="E800" i="14"/>
  <c r="D800" i="14"/>
  <c r="F799" i="14"/>
  <c r="E799" i="14"/>
  <c r="D799" i="14"/>
  <c r="F798" i="14"/>
  <c r="E798" i="14"/>
  <c r="D798" i="14"/>
  <c r="F797" i="14"/>
  <c r="E797" i="14"/>
  <c r="D797" i="14"/>
  <c r="F796" i="14"/>
  <c r="E796" i="14"/>
  <c r="D796" i="14"/>
  <c r="F795" i="14"/>
  <c r="E795" i="14"/>
  <c r="D795" i="14"/>
  <c r="F794" i="14"/>
  <c r="E794" i="14"/>
  <c r="D794" i="14"/>
  <c r="F793" i="14"/>
  <c r="E793" i="14"/>
  <c r="D793" i="14"/>
  <c r="F792" i="14"/>
  <c r="E792" i="14"/>
  <c r="D792" i="14"/>
  <c r="F791" i="14"/>
  <c r="E791" i="14"/>
  <c r="D791" i="14"/>
  <c r="F790" i="14"/>
  <c r="E790" i="14"/>
  <c r="D790" i="14"/>
  <c r="F789" i="14"/>
  <c r="E789" i="14"/>
  <c r="D789" i="14"/>
  <c r="F788" i="14"/>
  <c r="E788" i="14"/>
  <c r="D788" i="14"/>
  <c r="F787" i="14"/>
  <c r="E787" i="14"/>
  <c r="D787" i="14"/>
  <c r="F786" i="14"/>
  <c r="E786" i="14"/>
  <c r="D786" i="14"/>
  <c r="F785" i="14"/>
  <c r="E785" i="14"/>
  <c r="D785" i="14"/>
  <c r="F784" i="14"/>
  <c r="E784" i="14"/>
  <c r="D784" i="14"/>
  <c r="F783" i="14"/>
  <c r="E783" i="14"/>
  <c r="D783" i="14"/>
  <c r="F782" i="14"/>
  <c r="E782" i="14"/>
  <c r="D782" i="14"/>
  <c r="F781" i="14"/>
  <c r="E781" i="14"/>
  <c r="D781" i="14"/>
  <c r="F780" i="14"/>
  <c r="E780" i="14"/>
  <c r="D780" i="14"/>
  <c r="F779" i="14"/>
  <c r="E779" i="14"/>
  <c r="D779" i="14"/>
  <c r="F778" i="14"/>
  <c r="E778" i="14"/>
  <c r="D778" i="14"/>
  <c r="F777" i="14"/>
  <c r="E777" i="14"/>
  <c r="D777" i="14"/>
  <c r="F776" i="14"/>
  <c r="E776" i="14"/>
  <c r="D776" i="14"/>
  <c r="F775" i="14"/>
  <c r="E775" i="14"/>
  <c r="D775" i="14"/>
  <c r="F774" i="14"/>
  <c r="E774" i="14"/>
  <c r="D774" i="14"/>
  <c r="F773" i="14"/>
  <c r="E773" i="14"/>
  <c r="D773" i="14"/>
  <c r="F772" i="14"/>
  <c r="E772" i="14"/>
  <c r="D772" i="14"/>
  <c r="F771" i="14"/>
  <c r="E771" i="14"/>
  <c r="D771" i="14"/>
  <c r="F770" i="14"/>
  <c r="E770" i="14"/>
  <c r="D770" i="14"/>
  <c r="F769" i="14"/>
  <c r="E769" i="14"/>
  <c r="D769" i="14"/>
  <c r="F768" i="14"/>
  <c r="E768" i="14"/>
  <c r="D768" i="14"/>
  <c r="F767" i="14"/>
  <c r="E767" i="14"/>
  <c r="D767" i="14"/>
  <c r="F766" i="14"/>
  <c r="E766" i="14"/>
  <c r="D766" i="14"/>
  <c r="F765" i="14"/>
  <c r="E765" i="14"/>
  <c r="D765" i="14"/>
  <c r="F764" i="14"/>
  <c r="E764" i="14"/>
  <c r="D764" i="14"/>
  <c r="F763" i="14"/>
  <c r="E763" i="14"/>
  <c r="D763" i="14"/>
  <c r="F762" i="14"/>
  <c r="E762" i="14"/>
  <c r="D762" i="14"/>
  <c r="F761" i="14"/>
  <c r="E761" i="14"/>
  <c r="D761" i="14"/>
  <c r="F760" i="14"/>
  <c r="E760" i="14"/>
  <c r="D760" i="14"/>
  <c r="F759" i="14"/>
  <c r="E759" i="14"/>
  <c r="D759" i="14"/>
  <c r="F758" i="14"/>
  <c r="E758" i="14"/>
  <c r="D758" i="14"/>
  <c r="F757" i="14"/>
  <c r="E757" i="14"/>
  <c r="D757" i="14"/>
  <c r="F756" i="14"/>
  <c r="E756" i="14"/>
  <c r="D756" i="14"/>
  <c r="F755" i="14"/>
  <c r="E755" i="14"/>
  <c r="D755" i="14"/>
  <c r="F754" i="14"/>
  <c r="E754" i="14"/>
  <c r="D754" i="14"/>
  <c r="F753" i="14"/>
  <c r="E753" i="14"/>
  <c r="D753" i="14"/>
  <c r="F752" i="14"/>
  <c r="E752" i="14"/>
  <c r="D752" i="14"/>
  <c r="F751" i="14"/>
  <c r="E751" i="14"/>
  <c r="D751" i="14"/>
  <c r="F750" i="14"/>
  <c r="E750" i="14"/>
  <c r="D750" i="14"/>
  <c r="F749" i="14"/>
  <c r="E749" i="14"/>
  <c r="D749" i="14"/>
  <c r="F748" i="14"/>
  <c r="E748" i="14"/>
  <c r="D748" i="14"/>
  <c r="F747" i="14"/>
  <c r="E747" i="14"/>
  <c r="D747" i="14"/>
  <c r="F746" i="14"/>
  <c r="E746" i="14"/>
  <c r="D746" i="14"/>
  <c r="F745" i="14"/>
  <c r="E745" i="14"/>
  <c r="D745" i="14"/>
  <c r="F744" i="14"/>
  <c r="E744" i="14"/>
  <c r="D744" i="14"/>
  <c r="F743" i="14"/>
  <c r="E743" i="14"/>
  <c r="D743" i="14"/>
  <c r="F742" i="14"/>
  <c r="E742" i="14"/>
  <c r="D742" i="14"/>
  <c r="F741" i="14"/>
  <c r="E741" i="14"/>
  <c r="D741" i="14"/>
  <c r="F740" i="14"/>
  <c r="E740" i="14"/>
  <c r="D740" i="14"/>
  <c r="F739" i="14"/>
  <c r="E739" i="14"/>
  <c r="D739" i="14"/>
  <c r="F738" i="14"/>
  <c r="E738" i="14"/>
  <c r="D738" i="14"/>
  <c r="F737" i="14"/>
  <c r="E737" i="14"/>
  <c r="D737" i="14"/>
  <c r="F736" i="14"/>
  <c r="E736" i="14"/>
  <c r="D736" i="14"/>
  <c r="F735" i="14"/>
  <c r="E735" i="14"/>
  <c r="D735" i="14"/>
  <c r="F734" i="14"/>
  <c r="E734" i="14"/>
  <c r="D734" i="14"/>
  <c r="F733" i="14"/>
  <c r="E733" i="14"/>
  <c r="D733" i="14"/>
  <c r="F732" i="14"/>
  <c r="E732" i="14"/>
  <c r="D732" i="14"/>
  <c r="F731" i="14"/>
  <c r="E731" i="14"/>
  <c r="D731" i="14"/>
  <c r="F730" i="14"/>
  <c r="E730" i="14"/>
  <c r="D730" i="14"/>
  <c r="F729" i="14"/>
  <c r="E729" i="14"/>
  <c r="D729" i="14"/>
  <c r="F728" i="14"/>
  <c r="E728" i="14"/>
  <c r="D728" i="14"/>
  <c r="F727" i="14"/>
  <c r="E727" i="14"/>
  <c r="D727" i="14"/>
  <c r="F726" i="14"/>
  <c r="E726" i="14"/>
  <c r="D726" i="14"/>
  <c r="F725" i="14"/>
  <c r="E725" i="14"/>
  <c r="D725" i="14"/>
  <c r="F724" i="14"/>
  <c r="E724" i="14"/>
  <c r="D724" i="14"/>
  <c r="F723" i="14"/>
  <c r="E723" i="14"/>
  <c r="D723" i="14"/>
  <c r="F722" i="14"/>
  <c r="E722" i="14"/>
  <c r="D722" i="14"/>
  <c r="F721" i="14"/>
  <c r="E721" i="14"/>
  <c r="D721" i="14"/>
  <c r="F720" i="14"/>
  <c r="E720" i="14"/>
  <c r="D720" i="14"/>
  <c r="F719" i="14"/>
  <c r="E719" i="14"/>
  <c r="D719" i="14"/>
  <c r="F718" i="14"/>
  <c r="E718" i="14"/>
  <c r="D718" i="14"/>
  <c r="F717" i="14"/>
  <c r="E717" i="14"/>
  <c r="D717" i="14"/>
  <c r="F716" i="14"/>
  <c r="E716" i="14"/>
  <c r="D716" i="14"/>
  <c r="F715" i="14"/>
  <c r="E715" i="14"/>
  <c r="D715" i="14"/>
  <c r="F714" i="14"/>
  <c r="E714" i="14"/>
  <c r="D714" i="14"/>
  <c r="F713" i="14"/>
  <c r="E713" i="14"/>
  <c r="D713" i="14"/>
  <c r="F712" i="14"/>
  <c r="E712" i="14"/>
  <c r="D712" i="14"/>
  <c r="F711" i="14"/>
  <c r="E711" i="14"/>
  <c r="D711" i="14"/>
  <c r="F710" i="14"/>
  <c r="E710" i="14"/>
  <c r="D710" i="14"/>
  <c r="F709" i="14"/>
  <c r="E709" i="14"/>
  <c r="D709" i="14"/>
  <c r="F708" i="14"/>
  <c r="E708" i="14"/>
  <c r="D708" i="14"/>
  <c r="F707" i="14"/>
  <c r="E707" i="14"/>
  <c r="D707" i="14"/>
  <c r="F706" i="14"/>
  <c r="E706" i="14"/>
  <c r="D706" i="14"/>
  <c r="F705" i="14"/>
  <c r="E705" i="14"/>
  <c r="D705" i="14"/>
  <c r="F704" i="14"/>
  <c r="E704" i="14"/>
  <c r="D704" i="14"/>
  <c r="F703" i="14"/>
  <c r="E703" i="14"/>
  <c r="D703" i="14"/>
  <c r="F702" i="14"/>
  <c r="E702" i="14"/>
  <c r="D702" i="14"/>
  <c r="F701" i="14"/>
  <c r="E701" i="14"/>
  <c r="D701" i="14"/>
  <c r="F700" i="14"/>
  <c r="E700" i="14"/>
  <c r="D700" i="14"/>
  <c r="F699" i="14"/>
  <c r="E699" i="14"/>
  <c r="D699" i="14"/>
  <c r="F698" i="14"/>
  <c r="E698" i="14"/>
  <c r="D698" i="14"/>
  <c r="F697" i="14"/>
  <c r="E697" i="14"/>
  <c r="D697" i="14"/>
  <c r="F696" i="14"/>
  <c r="E696" i="14"/>
  <c r="D696" i="14"/>
  <c r="F695" i="14"/>
  <c r="E695" i="14"/>
  <c r="D695" i="14"/>
  <c r="F694" i="14"/>
  <c r="E694" i="14"/>
  <c r="D694" i="14"/>
  <c r="F693" i="14"/>
  <c r="E693" i="14"/>
  <c r="D693" i="14"/>
  <c r="F692" i="14"/>
  <c r="E692" i="14"/>
  <c r="D692" i="14"/>
  <c r="F691" i="14"/>
  <c r="E691" i="14"/>
  <c r="D691" i="14"/>
  <c r="F690" i="14"/>
  <c r="E690" i="14"/>
  <c r="D690" i="14"/>
  <c r="F689" i="14"/>
  <c r="E689" i="14"/>
  <c r="D689" i="14"/>
  <c r="F688" i="14"/>
  <c r="E688" i="14"/>
  <c r="D688" i="14"/>
  <c r="F687" i="14"/>
  <c r="E687" i="14"/>
  <c r="D687" i="14"/>
  <c r="F686" i="14"/>
  <c r="E686" i="14"/>
  <c r="D686" i="14"/>
  <c r="F685" i="14"/>
  <c r="E685" i="14"/>
  <c r="D685" i="14"/>
  <c r="F684" i="14"/>
  <c r="E684" i="14"/>
  <c r="D684" i="14"/>
  <c r="F683" i="14"/>
  <c r="E683" i="14"/>
  <c r="D683" i="14"/>
  <c r="F682" i="14"/>
  <c r="E682" i="14"/>
  <c r="D682" i="14"/>
  <c r="F681" i="14"/>
  <c r="E681" i="14"/>
  <c r="D681" i="14"/>
  <c r="F680" i="14"/>
  <c r="E680" i="14"/>
  <c r="D680" i="14"/>
  <c r="F679" i="14"/>
  <c r="E679" i="14"/>
  <c r="D679" i="14"/>
  <c r="F678" i="14"/>
  <c r="E678" i="14"/>
  <c r="D678" i="14"/>
  <c r="F677" i="14"/>
  <c r="E677" i="14"/>
  <c r="D677" i="14"/>
  <c r="F676" i="14"/>
  <c r="E676" i="14"/>
  <c r="D676" i="14"/>
  <c r="F675" i="14"/>
  <c r="E675" i="14"/>
  <c r="D675" i="14"/>
  <c r="F674" i="14"/>
  <c r="E674" i="14"/>
  <c r="D674" i="14"/>
  <c r="F673" i="14"/>
  <c r="E673" i="14"/>
  <c r="D673" i="14"/>
  <c r="F672" i="14"/>
  <c r="E672" i="14"/>
  <c r="D672" i="14"/>
  <c r="F671" i="14"/>
  <c r="E671" i="14"/>
  <c r="D671" i="14"/>
  <c r="F670" i="14"/>
  <c r="E670" i="14"/>
  <c r="D670" i="14"/>
  <c r="F669" i="14"/>
  <c r="E669" i="14"/>
  <c r="D669" i="14"/>
  <c r="F668" i="14"/>
  <c r="E668" i="14"/>
  <c r="D668" i="14"/>
  <c r="F667" i="14"/>
  <c r="E667" i="14"/>
  <c r="D667" i="14"/>
  <c r="F666" i="14"/>
  <c r="E666" i="14"/>
  <c r="D666" i="14"/>
  <c r="F665" i="14"/>
  <c r="E665" i="14"/>
  <c r="D665" i="14"/>
  <c r="F664" i="14"/>
  <c r="E664" i="14"/>
  <c r="D664" i="14"/>
  <c r="F663" i="14"/>
  <c r="E663" i="14"/>
  <c r="D663" i="14"/>
  <c r="F662" i="14"/>
  <c r="E662" i="14"/>
  <c r="D662" i="14"/>
  <c r="F661" i="14"/>
  <c r="E661" i="14"/>
  <c r="D661" i="14"/>
  <c r="F660" i="14"/>
  <c r="E660" i="14"/>
  <c r="D660" i="14"/>
  <c r="F659" i="14"/>
  <c r="E659" i="14"/>
  <c r="D659" i="14"/>
  <c r="F658" i="14"/>
  <c r="E658" i="14"/>
  <c r="D658" i="14"/>
  <c r="F657" i="14"/>
  <c r="E657" i="14"/>
  <c r="D657" i="14"/>
  <c r="F656" i="14"/>
  <c r="E656" i="14"/>
  <c r="D656" i="14"/>
  <c r="F655" i="14"/>
  <c r="E655" i="14"/>
  <c r="D655" i="14"/>
  <c r="F654" i="14"/>
  <c r="E654" i="14"/>
  <c r="D654" i="14"/>
  <c r="F653" i="14"/>
  <c r="E653" i="14"/>
  <c r="D653" i="14"/>
  <c r="F652" i="14"/>
  <c r="E652" i="14"/>
  <c r="D652" i="14"/>
  <c r="F651" i="14"/>
  <c r="E651" i="14"/>
  <c r="D651" i="14"/>
  <c r="F650" i="14"/>
  <c r="E650" i="14"/>
  <c r="D650" i="14"/>
  <c r="F649" i="14"/>
  <c r="E649" i="14"/>
  <c r="D649" i="14"/>
  <c r="F648" i="14"/>
  <c r="E648" i="14"/>
  <c r="D648" i="14"/>
  <c r="F647" i="14"/>
  <c r="E647" i="14"/>
  <c r="D647" i="14"/>
  <c r="F646" i="14"/>
  <c r="E646" i="14"/>
  <c r="D646" i="14"/>
  <c r="F645" i="14"/>
  <c r="E645" i="14"/>
  <c r="D645" i="14"/>
  <c r="F644" i="14"/>
  <c r="E644" i="14"/>
  <c r="D644" i="14"/>
  <c r="F643" i="14"/>
  <c r="E643" i="14"/>
  <c r="D643" i="14"/>
  <c r="F642" i="14"/>
  <c r="E642" i="14"/>
  <c r="D642" i="14"/>
  <c r="F641" i="14"/>
  <c r="E641" i="14"/>
  <c r="D641" i="14"/>
  <c r="F640" i="14"/>
  <c r="E640" i="14"/>
  <c r="D640" i="14"/>
  <c r="F639" i="14"/>
  <c r="E639" i="14"/>
  <c r="D639" i="14"/>
  <c r="F638" i="14"/>
  <c r="E638" i="14"/>
  <c r="D638" i="14"/>
  <c r="F637" i="14"/>
  <c r="E637" i="14"/>
  <c r="D637" i="14"/>
  <c r="F636" i="14"/>
  <c r="E636" i="14"/>
  <c r="D636" i="14"/>
  <c r="F635" i="14"/>
  <c r="E635" i="14"/>
  <c r="D635" i="14"/>
  <c r="F634" i="14"/>
  <c r="E634" i="14"/>
  <c r="D634" i="14"/>
  <c r="F633" i="14"/>
  <c r="E633" i="14"/>
  <c r="D633" i="14"/>
  <c r="F632" i="14"/>
  <c r="E632" i="14"/>
  <c r="D632" i="14"/>
  <c r="F631" i="14"/>
  <c r="E631" i="14"/>
  <c r="D631" i="14"/>
  <c r="F630" i="14"/>
  <c r="E630" i="14"/>
  <c r="D630" i="14"/>
  <c r="F629" i="14"/>
  <c r="E629" i="14"/>
  <c r="D629" i="14"/>
  <c r="F628" i="14"/>
  <c r="E628" i="14"/>
  <c r="D628" i="14"/>
  <c r="F627" i="14"/>
  <c r="E627" i="14"/>
  <c r="D627" i="14"/>
  <c r="F626" i="14"/>
  <c r="E626" i="14"/>
  <c r="D626" i="14"/>
  <c r="F625" i="14"/>
  <c r="E625" i="14"/>
  <c r="D625" i="14"/>
  <c r="F624" i="14"/>
  <c r="E624" i="14"/>
  <c r="D624" i="14"/>
  <c r="F623" i="14"/>
  <c r="E623" i="14"/>
  <c r="D623" i="14"/>
  <c r="F622" i="14"/>
  <c r="E622" i="14"/>
  <c r="D622" i="14"/>
  <c r="F621" i="14"/>
  <c r="E621" i="14"/>
  <c r="D621" i="14"/>
  <c r="F620" i="14"/>
  <c r="E620" i="14"/>
  <c r="D620" i="14"/>
  <c r="F619" i="14"/>
  <c r="E619" i="14"/>
  <c r="D619" i="14"/>
  <c r="F618" i="14"/>
  <c r="E618" i="14"/>
  <c r="D618" i="14"/>
  <c r="F617" i="14"/>
  <c r="E617" i="14"/>
  <c r="D617" i="14"/>
  <c r="F616" i="14"/>
  <c r="E616" i="14"/>
  <c r="D616" i="14"/>
  <c r="F615" i="14"/>
  <c r="E615" i="14"/>
  <c r="D615" i="14"/>
  <c r="F614" i="14"/>
  <c r="E614" i="14"/>
  <c r="D614" i="14"/>
  <c r="F613" i="14"/>
  <c r="E613" i="14"/>
  <c r="D613" i="14"/>
  <c r="F612" i="14"/>
  <c r="E612" i="14"/>
  <c r="D612" i="14"/>
  <c r="F611" i="14"/>
  <c r="E611" i="14"/>
  <c r="D611" i="14"/>
  <c r="F610" i="14"/>
  <c r="E610" i="14"/>
  <c r="D610" i="14"/>
  <c r="F609" i="14"/>
  <c r="E609" i="14"/>
  <c r="D609" i="14"/>
  <c r="F608" i="14"/>
  <c r="E608" i="14"/>
  <c r="D608" i="14"/>
  <c r="F607" i="14"/>
  <c r="E607" i="14"/>
  <c r="D607" i="14"/>
  <c r="F606" i="14"/>
  <c r="E606" i="14"/>
  <c r="D606" i="14"/>
  <c r="F605" i="14"/>
  <c r="E605" i="14"/>
  <c r="D605" i="14"/>
  <c r="F604" i="14"/>
  <c r="E604" i="14"/>
  <c r="D604" i="14"/>
  <c r="F603" i="14"/>
  <c r="E603" i="14"/>
  <c r="D603" i="14"/>
  <c r="F602" i="14"/>
  <c r="E602" i="14"/>
  <c r="D602" i="14"/>
  <c r="F601" i="14"/>
  <c r="E601" i="14"/>
  <c r="D601" i="14"/>
  <c r="F600" i="14"/>
  <c r="E600" i="14"/>
  <c r="D600" i="14"/>
  <c r="F599" i="14"/>
  <c r="E599" i="14"/>
  <c r="D599" i="14"/>
  <c r="F598" i="14"/>
  <c r="E598" i="14"/>
  <c r="D598" i="14"/>
  <c r="F597" i="14"/>
  <c r="E597" i="14"/>
  <c r="D597" i="14"/>
  <c r="F596" i="14"/>
  <c r="E596" i="14"/>
  <c r="D596" i="14"/>
  <c r="F595" i="14"/>
  <c r="E595" i="14"/>
  <c r="D595" i="14"/>
  <c r="F594" i="14"/>
  <c r="E594" i="14"/>
  <c r="D594" i="14"/>
  <c r="F593" i="14"/>
  <c r="E593" i="14"/>
  <c r="D593" i="14"/>
  <c r="F592" i="14"/>
  <c r="E592" i="14"/>
  <c r="D592" i="14"/>
  <c r="F591" i="14"/>
  <c r="E591" i="14"/>
  <c r="D591" i="14"/>
  <c r="F590" i="14"/>
  <c r="E590" i="14"/>
  <c r="D590" i="14"/>
  <c r="F589" i="14"/>
  <c r="E589" i="14"/>
  <c r="D589" i="14"/>
  <c r="F588" i="14"/>
  <c r="E588" i="14"/>
  <c r="D588" i="14"/>
  <c r="F587" i="14"/>
  <c r="E587" i="14"/>
  <c r="D587" i="14"/>
  <c r="F586" i="14"/>
  <c r="E586" i="14"/>
  <c r="D586" i="14"/>
  <c r="F585" i="14"/>
  <c r="E585" i="14"/>
  <c r="D585" i="14"/>
  <c r="F584" i="14"/>
  <c r="E584" i="14"/>
  <c r="D584" i="14"/>
  <c r="F583" i="14"/>
  <c r="E583" i="14"/>
  <c r="D583" i="14"/>
  <c r="F582" i="14"/>
  <c r="E582" i="14"/>
  <c r="D582" i="14"/>
  <c r="F581" i="14"/>
  <c r="E581" i="14"/>
  <c r="D581" i="14"/>
  <c r="F580" i="14"/>
  <c r="E580" i="14"/>
  <c r="D580" i="14"/>
  <c r="F579" i="14"/>
  <c r="E579" i="14"/>
  <c r="D579" i="14"/>
  <c r="F578" i="14"/>
  <c r="E578" i="14"/>
  <c r="D578" i="14"/>
  <c r="F577" i="14"/>
  <c r="E577" i="14"/>
  <c r="D577" i="14"/>
  <c r="F576" i="14"/>
  <c r="E576" i="14"/>
  <c r="D576" i="14"/>
  <c r="F575" i="14"/>
  <c r="E575" i="14"/>
  <c r="D575" i="14"/>
  <c r="F574" i="14"/>
  <c r="E574" i="14"/>
  <c r="D574" i="14"/>
  <c r="F573" i="14"/>
  <c r="E573" i="14"/>
  <c r="D573" i="14"/>
  <c r="F572" i="14"/>
  <c r="E572" i="14"/>
  <c r="D572" i="14"/>
  <c r="F571" i="14"/>
  <c r="E571" i="14"/>
  <c r="D571" i="14"/>
  <c r="F570" i="14"/>
  <c r="E570" i="14"/>
  <c r="D570" i="14"/>
  <c r="F569" i="14"/>
  <c r="E569" i="14"/>
  <c r="D569" i="14"/>
  <c r="F568" i="14"/>
  <c r="E568" i="14"/>
  <c r="D568" i="14"/>
  <c r="F567" i="14"/>
  <c r="E567" i="14"/>
  <c r="D567" i="14"/>
  <c r="F566" i="14"/>
  <c r="E566" i="14"/>
  <c r="D566" i="14"/>
  <c r="F565" i="14"/>
  <c r="E565" i="14"/>
  <c r="D565" i="14"/>
  <c r="F564" i="14"/>
  <c r="E564" i="14"/>
  <c r="D564" i="14"/>
  <c r="F563" i="14"/>
  <c r="E563" i="14"/>
  <c r="D563" i="14"/>
  <c r="F562" i="14"/>
  <c r="E562" i="14"/>
  <c r="D562" i="14"/>
  <c r="F561" i="14"/>
  <c r="E561" i="14"/>
  <c r="D561" i="14"/>
  <c r="F560" i="14"/>
  <c r="E560" i="14"/>
  <c r="D560" i="14"/>
  <c r="F559" i="14"/>
  <c r="E559" i="14"/>
  <c r="D559" i="14"/>
  <c r="F558" i="14"/>
  <c r="E558" i="14"/>
  <c r="D558" i="14"/>
  <c r="F557" i="14"/>
  <c r="E557" i="14"/>
  <c r="D557" i="14"/>
  <c r="F556" i="14"/>
  <c r="E556" i="14"/>
  <c r="D556" i="14"/>
  <c r="F555" i="14"/>
  <c r="E555" i="14"/>
  <c r="D555" i="14"/>
  <c r="F554" i="14"/>
  <c r="E554" i="14"/>
  <c r="D554" i="14"/>
  <c r="F553" i="14"/>
  <c r="E553" i="14"/>
  <c r="D553" i="14"/>
  <c r="F552" i="14"/>
  <c r="E552" i="14"/>
  <c r="D552" i="14"/>
  <c r="F551" i="14"/>
  <c r="E551" i="14"/>
  <c r="D551" i="14"/>
  <c r="F550" i="14"/>
  <c r="E550" i="14"/>
  <c r="D550" i="14"/>
  <c r="F549" i="14"/>
  <c r="E549" i="14"/>
  <c r="D549" i="14"/>
  <c r="F548" i="14"/>
  <c r="E548" i="14"/>
  <c r="D548" i="14"/>
  <c r="F547" i="14"/>
  <c r="E547" i="14"/>
  <c r="D547" i="14"/>
  <c r="F546" i="14"/>
  <c r="E546" i="14"/>
  <c r="D546" i="14"/>
  <c r="F545" i="14"/>
  <c r="E545" i="14"/>
  <c r="D545" i="14"/>
  <c r="F544" i="14"/>
  <c r="E544" i="14"/>
  <c r="D544" i="14"/>
  <c r="F543" i="14"/>
  <c r="E543" i="14"/>
  <c r="D543" i="14"/>
  <c r="F542" i="14"/>
  <c r="E542" i="14"/>
  <c r="D542" i="14"/>
  <c r="F541" i="14"/>
  <c r="E541" i="14"/>
  <c r="D541" i="14"/>
  <c r="F540" i="14"/>
  <c r="E540" i="14"/>
  <c r="D540" i="14"/>
  <c r="F539" i="14"/>
  <c r="E539" i="14"/>
  <c r="D539" i="14"/>
  <c r="F538" i="14"/>
  <c r="E538" i="14"/>
  <c r="D538" i="14"/>
  <c r="F537" i="14"/>
  <c r="E537" i="14"/>
  <c r="D537" i="14"/>
  <c r="F536" i="14"/>
  <c r="E536" i="14"/>
  <c r="D536" i="14"/>
  <c r="F535" i="14"/>
  <c r="E535" i="14"/>
  <c r="D535" i="14"/>
  <c r="F534" i="14"/>
  <c r="E534" i="14"/>
  <c r="D534" i="14"/>
  <c r="F533" i="14"/>
  <c r="E533" i="14"/>
  <c r="D533" i="14"/>
  <c r="F532" i="14"/>
  <c r="E532" i="14"/>
  <c r="D532" i="14"/>
  <c r="F531" i="14"/>
  <c r="E531" i="14"/>
  <c r="D531" i="14"/>
  <c r="F530" i="14"/>
  <c r="E530" i="14"/>
  <c r="D530" i="14"/>
  <c r="F529" i="14"/>
  <c r="E529" i="14"/>
  <c r="D529" i="14"/>
  <c r="F528" i="14"/>
  <c r="E528" i="14"/>
  <c r="D528" i="14"/>
  <c r="F527" i="14"/>
  <c r="E527" i="14"/>
  <c r="D527" i="14"/>
  <c r="F526" i="14"/>
  <c r="E526" i="14"/>
  <c r="D526" i="14"/>
  <c r="F525" i="14"/>
  <c r="E525" i="14"/>
  <c r="D525" i="14"/>
  <c r="F524" i="14"/>
  <c r="E524" i="14"/>
  <c r="D524" i="14"/>
  <c r="F523" i="14"/>
  <c r="E523" i="14"/>
  <c r="D523" i="14"/>
  <c r="F522" i="14"/>
  <c r="E522" i="14"/>
  <c r="D522" i="14"/>
  <c r="F521" i="14"/>
  <c r="E521" i="14"/>
  <c r="D521" i="14"/>
  <c r="F520" i="14"/>
  <c r="E520" i="14"/>
  <c r="D520" i="14"/>
  <c r="F519" i="14"/>
  <c r="E519" i="14"/>
  <c r="D519" i="14"/>
  <c r="F518" i="14"/>
  <c r="E518" i="14"/>
  <c r="D518" i="14"/>
  <c r="F517" i="14"/>
  <c r="E517" i="14"/>
  <c r="D517" i="14"/>
  <c r="F516" i="14"/>
  <c r="E516" i="14"/>
  <c r="D516" i="14"/>
  <c r="F515" i="14"/>
  <c r="E515" i="14"/>
  <c r="D515" i="14"/>
  <c r="F514" i="14"/>
  <c r="E514" i="14"/>
  <c r="D514" i="14"/>
  <c r="F513" i="14"/>
  <c r="E513" i="14"/>
  <c r="D513" i="14"/>
  <c r="F512" i="14"/>
  <c r="E512" i="14"/>
  <c r="D512" i="14"/>
  <c r="F511" i="14"/>
  <c r="E511" i="14"/>
  <c r="D511" i="14"/>
  <c r="F510" i="14"/>
  <c r="E510" i="14"/>
  <c r="D510" i="14"/>
  <c r="F509" i="14"/>
  <c r="E509" i="14"/>
  <c r="D509" i="14"/>
  <c r="F508" i="14"/>
  <c r="E508" i="14"/>
  <c r="D508" i="14"/>
  <c r="F507" i="14"/>
  <c r="E507" i="14"/>
  <c r="D507" i="14"/>
  <c r="F506" i="14"/>
  <c r="E506" i="14"/>
  <c r="D506" i="14"/>
  <c r="F505" i="14"/>
  <c r="E505" i="14"/>
  <c r="D505" i="14"/>
  <c r="F504" i="14"/>
  <c r="E504" i="14"/>
  <c r="D504" i="14"/>
  <c r="F503" i="14"/>
  <c r="E503" i="14"/>
  <c r="D503" i="14"/>
  <c r="F502" i="14"/>
  <c r="E502" i="14"/>
  <c r="D502" i="14"/>
  <c r="F501" i="14"/>
  <c r="E501" i="14"/>
  <c r="D501" i="14"/>
  <c r="F500" i="14"/>
  <c r="E500" i="14"/>
  <c r="D500" i="14"/>
  <c r="F499" i="14"/>
  <c r="E499" i="14"/>
  <c r="D499" i="14"/>
  <c r="F498" i="14"/>
  <c r="E498" i="14"/>
  <c r="D498" i="14"/>
  <c r="F497" i="14"/>
  <c r="E497" i="14"/>
  <c r="D497" i="14"/>
  <c r="F496" i="14"/>
  <c r="E496" i="14"/>
  <c r="D496" i="14"/>
  <c r="F495" i="14"/>
  <c r="E495" i="14"/>
  <c r="D495" i="14"/>
  <c r="F494" i="14"/>
  <c r="E494" i="14"/>
  <c r="D494" i="14"/>
  <c r="F493" i="14"/>
  <c r="E493" i="14"/>
  <c r="D493" i="14"/>
  <c r="F492" i="14"/>
  <c r="E492" i="14"/>
  <c r="D492" i="14"/>
  <c r="F491" i="14"/>
  <c r="E491" i="14"/>
  <c r="D491" i="14"/>
  <c r="F490" i="14"/>
  <c r="E490" i="14"/>
  <c r="D490" i="14"/>
  <c r="F489" i="14"/>
  <c r="E489" i="14"/>
  <c r="D489" i="14"/>
  <c r="F488" i="14"/>
  <c r="E488" i="14"/>
  <c r="D488" i="14"/>
  <c r="F487" i="14"/>
  <c r="E487" i="14"/>
  <c r="D487" i="14"/>
  <c r="F486" i="14"/>
  <c r="E486" i="14"/>
  <c r="D486" i="14"/>
  <c r="F485" i="14"/>
  <c r="E485" i="14"/>
  <c r="D485" i="14"/>
  <c r="F484" i="14"/>
  <c r="E484" i="14"/>
  <c r="D484" i="14"/>
  <c r="F483" i="14"/>
  <c r="E483" i="14"/>
  <c r="D483" i="14"/>
  <c r="F482" i="14"/>
  <c r="E482" i="14"/>
  <c r="D482" i="14"/>
  <c r="F481" i="14"/>
  <c r="E481" i="14"/>
  <c r="D481" i="14"/>
  <c r="F480" i="14"/>
  <c r="E480" i="14"/>
  <c r="D480" i="14"/>
  <c r="F479" i="14"/>
  <c r="E479" i="14"/>
  <c r="D479" i="14"/>
  <c r="F478" i="14"/>
  <c r="E478" i="14"/>
  <c r="D478" i="14"/>
  <c r="F477" i="14"/>
  <c r="E477" i="14"/>
  <c r="D477" i="14"/>
  <c r="F476" i="14"/>
  <c r="E476" i="14"/>
  <c r="D476" i="14"/>
  <c r="F475" i="14"/>
  <c r="E475" i="14"/>
  <c r="D475" i="14"/>
  <c r="F474" i="14"/>
  <c r="E474" i="14"/>
  <c r="D474" i="14"/>
  <c r="F473" i="14"/>
  <c r="E473" i="14"/>
  <c r="D473" i="14"/>
  <c r="F472" i="14"/>
  <c r="E472" i="14"/>
  <c r="D472" i="14"/>
  <c r="F471" i="14"/>
  <c r="E471" i="14"/>
  <c r="D471" i="14"/>
  <c r="F470" i="14"/>
  <c r="E470" i="14"/>
  <c r="D470" i="14"/>
  <c r="F469" i="14"/>
  <c r="E469" i="14"/>
  <c r="D469" i="14"/>
  <c r="F468" i="14"/>
  <c r="E468" i="14"/>
  <c r="D468" i="14"/>
  <c r="F467" i="14"/>
  <c r="E467" i="14"/>
  <c r="D467" i="14"/>
  <c r="F466" i="14"/>
  <c r="E466" i="14"/>
  <c r="D466" i="14"/>
  <c r="F465" i="14"/>
  <c r="E465" i="14"/>
  <c r="D465" i="14"/>
  <c r="F464" i="14"/>
  <c r="E464" i="14"/>
  <c r="D464" i="14"/>
  <c r="F463" i="14"/>
  <c r="E463" i="14"/>
  <c r="D463" i="14"/>
  <c r="F462" i="14"/>
  <c r="E462" i="14"/>
  <c r="D462" i="14"/>
  <c r="F461" i="14"/>
  <c r="E461" i="14"/>
  <c r="D461" i="14"/>
  <c r="F460" i="14"/>
  <c r="E460" i="14"/>
  <c r="D460" i="14"/>
  <c r="F459" i="14"/>
  <c r="E459" i="14"/>
  <c r="D459" i="14"/>
  <c r="F458" i="14"/>
  <c r="E458" i="14"/>
  <c r="D458" i="14"/>
  <c r="F457" i="14"/>
  <c r="E457" i="14"/>
  <c r="D457" i="14"/>
  <c r="F456" i="14"/>
  <c r="E456" i="14"/>
  <c r="D456" i="14"/>
  <c r="F455" i="14"/>
  <c r="E455" i="14"/>
  <c r="D455" i="14"/>
  <c r="F454" i="14"/>
  <c r="E454" i="14"/>
  <c r="D454" i="14"/>
  <c r="F453" i="14"/>
  <c r="E453" i="14"/>
  <c r="D453" i="14"/>
  <c r="F452" i="14"/>
  <c r="E452" i="14"/>
  <c r="D452" i="14"/>
  <c r="F451" i="14"/>
  <c r="E451" i="14"/>
  <c r="D451" i="14"/>
  <c r="F450" i="14"/>
  <c r="E450" i="14"/>
  <c r="D450" i="14"/>
  <c r="F449" i="14"/>
  <c r="E449" i="14"/>
  <c r="D449" i="14"/>
  <c r="F448" i="14"/>
  <c r="E448" i="14"/>
  <c r="D448" i="14"/>
  <c r="F447" i="14"/>
  <c r="E447" i="14"/>
  <c r="D447" i="14"/>
  <c r="F446" i="14"/>
  <c r="E446" i="14"/>
  <c r="D446" i="14"/>
  <c r="F445" i="14"/>
  <c r="E445" i="14"/>
  <c r="D445" i="14"/>
  <c r="F444" i="14"/>
  <c r="E444" i="14"/>
  <c r="D444" i="14"/>
  <c r="F443" i="14"/>
  <c r="E443" i="14"/>
  <c r="D443" i="14"/>
  <c r="F442" i="14"/>
  <c r="E442" i="14"/>
  <c r="D442" i="14"/>
  <c r="F441" i="14"/>
  <c r="E441" i="14"/>
  <c r="D441" i="14"/>
  <c r="F440" i="14"/>
  <c r="E440" i="14"/>
  <c r="D440" i="14"/>
  <c r="F439" i="14"/>
  <c r="E439" i="14"/>
  <c r="D439" i="14"/>
  <c r="F438" i="14"/>
  <c r="E438" i="14"/>
  <c r="D438" i="14"/>
  <c r="F437" i="14"/>
  <c r="E437" i="14"/>
  <c r="D437" i="14"/>
  <c r="F436" i="14"/>
  <c r="E436" i="14"/>
  <c r="D436" i="14"/>
  <c r="F435" i="14"/>
  <c r="E435" i="14"/>
  <c r="D435" i="14"/>
  <c r="F434" i="14"/>
  <c r="E434" i="14"/>
  <c r="D434" i="14"/>
  <c r="F433" i="14"/>
  <c r="E433" i="14"/>
  <c r="D433" i="14"/>
  <c r="F432" i="14"/>
  <c r="E432" i="14"/>
  <c r="D432" i="14"/>
  <c r="F431" i="14"/>
  <c r="E431" i="14"/>
  <c r="D431" i="14"/>
  <c r="F430" i="14"/>
  <c r="E430" i="14"/>
  <c r="D430" i="14"/>
  <c r="F429" i="14"/>
  <c r="E429" i="14"/>
  <c r="D429" i="14"/>
  <c r="F428" i="14"/>
  <c r="E428" i="14"/>
  <c r="D428" i="14"/>
  <c r="F427" i="14"/>
  <c r="E427" i="14"/>
  <c r="D427" i="14"/>
  <c r="F426" i="14"/>
  <c r="E426" i="14"/>
  <c r="D426" i="14"/>
  <c r="F425" i="14"/>
  <c r="E425" i="14"/>
  <c r="D425" i="14"/>
  <c r="F424" i="14"/>
  <c r="E424" i="14"/>
  <c r="D424" i="14"/>
  <c r="F423" i="14"/>
  <c r="E423" i="14"/>
  <c r="D423" i="14"/>
  <c r="F422" i="14"/>
  <c r="E422" i="14"/>
  <c r="D422" i="14"/>
  <c r="F421" i="14"/>
  <c r="E421" i="14"/>
  <c r="D421" i="14"/>
  <c r="F420" i="14"/>
  <c r="E420" i="14"/>
  <c r="D420" i="14"/>
  <c r="F419" i="14"/>
  <c r="E419" i="14"/>
  <c r="D419" i="14"/>
  <c r="F418" i="14"/>
  <c r="E418" i="14"/>
  <c r="D418" i="14"/>
  <c r="F417" i="14"/>
  <c r="E417" i="14"/>
  <c r="D417" i="14"/>
  <c r="F416" i="14"/>
  <c r="E416" i="14"/>
  <c r="D416" i="14"/>
  <c r="F415" i="14"/>
  <c r="E415" i="14"/>
  <c r="D415" i="14"/>
  <c r="F414" i="14"/>
  <c r="E414" i="14"/>
  <c r="D414" i="14"/>
  <c r="F413" i="14"/>
  <c r="E413" i="14"/>
  <c r="D413" i="14"/>
  <c r="F412" i="14"/>
  <c r="E412" i="14"/>
  <c r="D412" i="14"/>
  <c r="F411" i="14"/>
  <c r="E411" i="14"/>
  <c r="D411" i="14"/>
  <c r="F410" i="14"/>
  <c r="E410" i="14"/>
  <c r="D410" i="14"/>
  <c r="F409" i="14"/>
  <c r="E409" i="14"/>
  <c r="D409" i="14"/>
  <c r="F408" i="14"/>
  <c r="E408" i="14"/>
  <c r="D408" i="14"/>
  <c r="F407" i="14"/>
  <c r="E407" i="14"/>
  <c r="D407" i="14"/>
  <c r="F406" i="14"/>
  <c r="E406" i="14"/>
  <c r="D406" i="14"/>
  <c r="F405" i="14"/>
  <c r="E405" i="14"/>
  <c r="D405" i="14"/>
  <c r="F404" i="14"/>
  <c r="E404" i="14"/>
  <c r="D404" i="14"/>
  <c r="F403" i="14"/>
  <c r="E403" i="14"/>
  <c r="D403" i="14"/>
  <c r="F402" i="14"/>
  <c r="E402" i="14"/>
  <c r="D402" i="14"/>
  <c r="F401" i="14"/>
  <c r="E401" i="14"/>
  <c r="D401" i="14"/>
  <c r="F400" i="14"/>
  <c r="E400" i="14"/>
  <c r="D400" i="14"/>
  <c r="F399" i="14"/>
  <c r="E399" i="14"/>
  <c r="D399" i="14"/>
  <c r="F398" i="14"/>
  <c r="E398" i="14"/>
  <c r="D398" i="14"/>
  <c r="F397" i="14"/>
  <c r="E397" i="14"/>
  <c r="D397" i="14"/>
  <c r="F396" i="14"/>
  <c r="E396" i="14"/>
  <c r="D396" i="14"/>
  <c r="F395" i="14"/>
  <c r="E395" i="14"/>
  <c r="D395" i="14"/>
  <c r="F394" i="14"/>
  <c r="E394" i="14"/>
  <c r="D394" i="14"/>
  <c r="F393" i="14"/>
  <c r="E393" i="14"/>
  <c r="D393" i="14"/>
  <c r="F392" i="14"/>
  <c r="E392" i="14"/>
  <c r="D392" i="14"/>
  <c r="F391" i="14"/>
  <c r="E391" i="14"/>
  <c r="D391" i="14"/>
  <c r="F390" i="14"/>
  <c r="E390" i="14"/>
  <c r="D390" i="14"/>
  <c r="F389" i="14"/>
  <c r="E389" i="14"/>
  <c r="D389" i="14"/>
  <c r="F388" i="14"/>
  <c r="E388" i="14"/>
  <c r="D388" i="14"/>
  <c r="F387" i="14"/>
  <c r="E387" i="14"/>
  <c r="D387" i="14"/>
  <c r="F386" i="14"/>
  <c r="E386" i="14"/>
  <c r="D386" i="14"/>
  <c r="F385" i="14"/>
  <c r="E385" i="14"/>
  <c r="D385" i="14"/>
  <c r="F384" i="14"/>
  <c r="E384" i="14"/>
  <c r="D384" i="14"/>
  <c r="F383" i="14"/>
  <c r="E383" i="14"/>
  <c r="D383" i="14"/>
  <c r="F382" i="14"/>
  <c r="E382" i="14"/>
  <c r="D382" i="14"/>
  <c r="F381" i="14"/>
  <c r="E381" i="14"/>
  <c r="D381" i="14"/>
  <c r="F380" i="14"/>
  <c r="E380" i="14"/>
  <c r="D380" i="14"/>
  <c r="F379" i="14"/>
  <c r="E379" i="14"/>
  <c r="D379" i="14"/>
  <c r="F378" i="14"/>
  <c r="E378" i="14"/>
  <c r="D378" i="14"/>
  <c r="F377" i="14"/>
  <c r="E377" i="14"/>
  <c r="D377" i="14"/>
  <c r="F376" i="14"/>
  <c r="E376" i="14"/>
  <c r="D376" i="14"/>
  <c r="F375" i="14"/>
  <c r="E375" i="14"/>
  <c r="D375" i="14"/>
  <c r="F374" i="14"/>
  <c r="E374" i="14"/>
  <c r="D374" i="14"/>
  <c r="F373" i="14"/>
  <c r="E373" i="14"/>
  <c r="D373" i="14"/>
  <c r="F372" i="14"/>
  <c r="E372" i="14"/>
  <c r="D372" i="14"/>
  <c r="F371" i="14"/>
  <c r="E371" i="14"/>
  <c r="D371" i="14"/>
  <c r="F370" i="14"/>
  <c r="E370" i="14"/>
  <c r="D370" i="14"/>
  <c r="F369" i="14"/>
  <c r="E369" i="14"/>
  <c r="D369" i="14"/>
  <c r="F368" i="14"/>
  <c r="E368" i="14"/>
  <c r="D368" i="14"/>
  <c r="F367" i="14"/>
  <c r="E367" i="14"/>
  <c r="D367" i="14"/>
  <c r="F366" i="14"/>
  <c r="E366" i="14"/>
  <c r="D366" i="14"/>
  <c r="F365" i="14"/>
  <c r="E365" i="14"/>
  <c r="D365" i="14"/>
  <c r="F364" i="14"/>
  <c r="E364" i="14"/>
  <c r="D364" i="14"/>
  <c r="F363" i="14"/>
  <c r="E363" i="14"/>
  <c r="D363" i="14"/>
  <c r="F362" i="14"/>
  <c r="E362" i="14"/>
  <c r="D362" i="14"/>
  <c r="F361" i="14"/>
  <c r="E361" i="14"/>
  <c r="D361" i="14"/>
  <c r="F360" i="14"/>
  <c r="E360" i="14"/>
  <c r="D360" i="14"/>
  <c r="F359" i="14"/>
  <c r="E359" i="14"/>
  <c r="D359" i="14"/>
  <c r="F358" i="14"/>
  <c r="E358" i="14"/>
  <c r="D358" i="14"/>
  <c r="F357" i="14"/>
  <c r="E357" i="14"/>
  <c r="D357" i="14"/>
  <c r="F356" i="14"/>
  <c r="E356" i="14"/>
  <c r="D356" i="14"/>
  <c r="F355" i="14"/>
  <c r="E355" i="14"/>
  <c r="D355" i="14"/>
  <c r="F354" i="14"/>
  <c r="E354" i="14"/>
  <c r="D354" i="14"/>
  <c r="F353" i="14"/>
  <c r="E353" i="14"/>
  <c r="D353" i="14"/>
  <c r="F352" i="14"/>
  <c r="E352" i="14"/>
  <c r="D352" i="14"/>
  <c r="F351" i="14"/>
  <c r="E351" i="14"/>
  <c r="D351" i="14"/>
  <c r="F350" i="14"/>
  <c r="E350" i="14"/>
  <c r="D350" i="14"/>
  <c r="F349" i="14"/>
  <c r="E349" i="14"/>
  <c r="D349" i="14"/>
  <c r="F348" i="14"/>
  <c r="E348" i="14"/>
  <c r="D348" i="14"/>
  <c r="F347" i="14"/>
  <c r="E347" i="14"/>
  <c r="D347" i="14"/>
  <c r="F346" i="14"/>
  <c r="E346" i="14"/>
  <c r="D346" i="14"/>
  <c r="F345" i="14"/>
  <c r="E345" i="14"/>
  <c r="D345" i="14"/>
  <c r="F344" i="14"/>
  <c r="E344" i="14"/>
  <c r="D344" i="14"/>
  <c r="F343" i="14"/>
  <c r="E343" i="14"/>
  <c r="D343" i="14"/>
  <c r="F342" i="14"/>
  <c r="E342" i="14"/>
  <c r="D342" i="14"/>
  <c r="F341" i="14"/>
  <c r="E341" i="14"/>
  <c r="D341" i="14"/>
  <c r="F340" i="14"/>
  <c r="E340" i="14"/>
  <c r="D340" i="14"/>
  <c r="F339" i="14"/>
  <c r="E339" i="14"/>
  <c r="D339" i="14"/>
  <c r="F338" i="14"/>
  <c r="E338" i="14"/>
  <c r="D338" i="14"/>
  <c r="F337" i="14"/>
  <c r="E337" i="14"/>
  <c r="D337" i="14"/>
  <c r="F336" i="14"/>
  <c r="E336" i="14"/>
  <c r="D336" i="14"/>
  <c r="F335" i="14"/>
  <c r="E335" i="14"/>
  <c r="D335" i="14"/>
  <c r="F334" i="14"/>
  <c r="E334" i="14"/>
  <c r="D334" i="14"/>
  <c r="F333" i="14"/>
  <c r="E333" i="14"/>
  <c r="D333" i="14"/>
  <c r="F332" i="14"/>
  <c r="E332" i="14"/>
  <c r="D332" i="14"/>
  <c r="F331" i="14"/>
  <c r="E331" i="14"/>
  <c r="D331" i="14"/>
  <c r="F330" i="14"/>
  <c r="E330" i="14"/>
  <c r="D330" i="14"/>
  <c r="F329" i="14"/>
  <c r="E329" i="14"/>
  <c r="D329" i="14"/>
  <c r="F328" i="14"/>
  <c r="E328" i="14"/>
  <c r="D328" i="14"/>
  <c r="F327" i="14"/>
  <c r="E327" i="14"/>
  <c r="D327" i="14"/>
  <c r="F326" i="14"/>
  <c r="E326" i="14"/>
  <c r="D326" i="14"/>
  <c r="F325" i="14"/>
  <c r="E325" i="14"/>
  <c r="D325" i="14"/>
  <c r="F324" i="14"/>
  <c r="E324" i="14"/>
  <c r="D324" i="14"/>
  <c r="F323" i="14"/>
  <c r="E323" i="14"/>
  <c r="D323" i="14"/>
  <c r="F322" i="14"/>
  <c r="E322" i="14"/>
  <c r="D322" i="14"/>
  <c r="F321" i="14"/>
  <c r="E321" i="14"/>
  <c r="D321" i="14"/>
  <c r="F320" i="14"/>
  <c r="E320" i="14"/>
  <c r="D320" i="14"/>
  <c r="F319" i="14"/>
  <c r="E319" i="14"/>
  <c r="D319" i="14"/>
  <c r="F318" i="14"/>
  <c r="E318" i="14"/>
  <c r="D318" i="14"/>
  <c r="F317" i="14"/>
  <c r="E317" i="14"/>
  <c r="D317" i="14"/>
  <c r="F316" i="14"/>
  <c r="E316" i="14"/>
  <c r="D316" i="14"/>
  <c r="F315" i="14"/>
  <c r="E315" i="14"/>
  <c r="D315" i="14"/>
  <c r="F314" i="14"/>
  <c r="E314" i="14"/>
  <c r="D314" i="14"/>
  <c r="F313" i="14"/>
  <c r="E313" i="14"/>
  <c r="D313" i="14"/>
  <c r="F312" i="14"/>
  <c r="E312" i="14"/>
  <c r="D312" i="14"/>
  <c r="F311" i="14"/>
  <c r="E311" i="14"/>
  <c r="D311" i="14"/>
  <c r="F310" i="14"/>
  <c r="E310" i="14"/>
  <c r="D310" i="14"/>
  <c r="F309" i="14"/>
  <c r="E309" i="14"/>
  <c r="D309" i="14"/>
  <c r="F308" i="14"/>
  <c r="E308" i="14"/>
  <c r="D308" i="14"/>
  <c r="F307" i="14"/>
  <c r="E307" i="14"/>
  <c r="D307" i="14"/>
  <c r="F306" i="14"/>
  <c r="E306" i="14"/>
  <c r="D306" i="14"/>
  <c r="F305" i="14"/>
  <c r="E305" i="14"/>
  <c r="D305" i="14"/>
  <c r="F304" i="14"/>
  <c r="E304" i="14"/>
  <c r="D304" i="14"/>
  <c r="F303" i="14"/>
  <c r="E303" i="14"/>
  <c r="D303" i="14"/>
  <c r="F302" i="14"/>
  <c r="E302" i="14"/>
  <c r="D302" i="14"/>
  <c r="F301" i="14"/>
  <c r="E301" i="14"/>
  <c r="D301" i="14"/>
  <c r="F300" i="14"/>
  <c r="E300" i="14"/>
  <c r="D300" i="14"/>
  <c r="F299" i="14"/>
  <c r="E299" i="14"/>
  <c r="D299" i="14"/>
  <c r="F298" i="14"/>
  <c r="E298" i="14"/>
  <c r="D298" i="14"/>
  <c r="F297" i="14"/>
  <c r="E297" i="14"/>
  <c r="D297" i="14"/>
  <c r="F296" i="14"/>
  <c r="E296" i="14"/>
  <c r="D296" i="14"/>
  <c r="F295" i="14"/>
  <c r="E295" i="14"/>
  <c r="D295" i="14"/>
  <c r="F294" i="14"/>
  <c r="E294" i="14"/>
  <c r="D294" i="14"/>
  <c r="F293" i="14"/>
  <c r="E293" i="14"/>
  <c r="D293" i="14"/>
  <c r="F292" i="14"/>
  <c r="E292" i="14"/>
  <c r="D292" i="14"/>
  <c r="F291" i="14"/>
  <c r="E291" i="14"/>
  <c r="D291" i="14"/>
  <c r="F290" i="14"/>
  <c r="E290" i="14"/>
  <c r="D290" i="14"/>
  <c r="F289" i="14"/>
  <c r="E289" i="14"/>
  <c r="D289" i="14"/>
  <c r="F288" i="14"/>
  <c r="E288" i="14"/>
  <c r="D288" i="14"/>
  <c r="F287" i="14"/>
  <c r="E287" i="14"/>
  <c r="D287" i="14"/>
  <c r="F286" i="14"/>
  <c r="E286" i="14"/>
  <c r="D286" i="14"/>
  <c r="F285" i="14"/>
  <c r="E285" i="14"/>
  <c r="D285" i="14"/>
  <c r="F284" i="14"/>
  <c r="E284" i="14"/>
  <c r="D284" i="14"/>
  <c r="F283" i="14"/>
  <c r="E283" i="14"/>
  <c r="D283" i="14"/>
  <c r="F282" i="14"/>
  <c r="E282" i="14"/>
  <c r="D282" i="14"/>
  <c r="F281" i="14"/>
  <c r="E281" i="14"/>
  <c r="D281" i="14"/>
  <c r="F280" i="14"/>
  <c r="E280" i="14"/>
  <c r="D280" i="14"/>
  <c r="F279" i="14"/>
  <c r="E279" i="14"/>
  <c r="D279" i="14"/>
  <c r="F278" i="14"/>
  <c r="E278" i="14"/>
  <c r="D278" i="14"/>
  <c r="F277" i="14"/>
  <c r="E277" i="14"/>
  <c r="D277" i="14"/>
  <c r="F276" i="14"/>
  <c r="E276" i="14"/>
  <c r="D276" i="14"/>
  <c r="F275" i="14"/>
  <c r="E275" i="14"/>
  <c r="D275" i="14"/>
  <c r="F274" i="14"/>
  <c r="E274" i="14"/>
  <c r="D274" i="14"/>
  <c r="F273" i="14"/>
  <c r="E273" i="14"/>
  <c r="D273" i="14"/>
  <c r="F272" i="14"/>
  <c r="E272" i="14"/>
  <c r="D272" i="14"/>
  <c r="F271" i="14"/>
  <c r="E271" i="14"/>
  <c r="D271" i="14"/>
  <c r="F270" i="14"/>
  <c r="E270" i="14"/>
  <c r="D270" i="14"/>
  <c r="F269" i="14"/>
  <c r="E269" i="14"/>
  <c r="D269" i="14"/>
  <c r="F268" i="14"/>
  <c r="E268" i="14"/>
  <c r="D268" i="14"/>
  <c r="F267" i="14"/>
  <c r="E267" i="14"/>
  <c r="D267" i="14"/>
  <c r="F266" i="14"/>
  <c r="E266" i="14"/>
  <c r="D266" i="14"/>
  <c r="F265" i="14"/>
  <c r="E265" i="14"/>
  <c r="D265" i="14"/>
  <c r="F264" i="14"/>
  <c r="E264" i="14"/>
  <c r="D264" i="14"/>
  <c r="F263" i="14"/>
  <c r="E263" i="14"/>
  <c r="D263" i="14"/>
  <c r="F262" i="14"/>
  <c r="E262" i="14"/>
  <c r="D262" i="14"/>
  <c r="F261" i="14"/>
  <c r="E261" i="14"/>
  <c r="D261" i="14"/>
  <c r="F260" i="14"/>
  <c r="E260" i="14"/>
  <c r="D260" i="14"/>
  <c r="F259" i="14"/>
  <c r="E259" i="14"/>
  <c r="D259" i="14"/>
  <c r="F258" i="14"/>
  <c r="E258" i="14"/>
  <c r="D258" i="14"/>
  <c r="F257" i="14"/>
  <c r="E257" i="14"/>
  <c r="D257" i="14"/>
  <c r="F256" i="14"/>
  <c r="E256" i="14"/>
  <c r="D256" i="14"/>
  <c r="F255" i="14"/>
  <c r="E255" i="14"/>
  <c r="D255" i="14"/>
  <c r="F254" i="14"/>
  <c r="E254" i="14"/>
  <c r="D254" i="14"/>
  <c r="F253" i="14"/>
  <c r="E253" i="14"/>
  <c r="D253" i="14"/>
  <c r="F252" i="14"/>
  <c r="E252" i="14"/>
  <c r="D252" i="14"/>
  <c r="F251" i="14"/>
  <c r="E251" i="14"/>
  <c r="D251" i="14"/>
  <c r="F250" i="14"/>
  <c r="E250" i="14"/>
  <c r="D250" i="14"/>
  <c r="F249" i="14"/>
  <c r="E249" i="14"/>
  <c r="D249" i="14"/>
  <c r="F248" i="14"/>
  <c r="E248" i="14"/>
  <c r="D248" i="14"/>
  <c r="F247" i="14"/>
  <c r="E247" i="14"/>
  <c r="D247" i="14"/>
  <c r="F246" i="14"/>
  <c r="E246" i="14"/>
  <c r="D246" i="14"/>
  <c r="F245" i="14"/>
  <c r="E245" i="14"/>
  <c r="D245" i="14"/>
  <c r="F244" i="14"/>
  <c r="E244" i="14"/>
  <c r="D244" i="14"/>
  <c r="F243" i="14"/>
  <c r="E243" i="14"/>
  <c r="D243" i="14"/>
  <c r="F242" i="14"/>
  <c r="E242" i="14"/>
  <c r="D242" i="14"/>
  <c r="F241" i="14"/>
  <c r="E241" i="14"/>
  <c r="D241" i="14"/>
  <c r="F240" i="14"/>
  <c r="E240" i="14"/>
  <c r="D240" i="14"/>
  <c r="F239" i="14"/>
  <c r="E239" i="14"/>
  <c r="D239" i="14"/>
  <c r="F238" i="14"/>
  <c r="E238" i="14"/>
  <c r="D238" i="14"/>
  <c r="F237" i="14"/>
  <c r="E237" i="14"/>
  <c r="D237" i="14"/>
  <c r="F236" i="14"/>
  <c r="E236" i="14"/>
  <c r="D236" i="14"/>
  <c r="F235" i="14"/>
  <c r="E235" i="14"/>
  <c r="D235" i="14"/>
  <c r="F234" i="14"/>
  <c r="E234" i="14"/>
  <c r="D234" i="14"/>
  <c r="F233" i="14"/>
  <c r="E233" i="14"/>
  <c r="D233" i="14"/>
  <c r="F232" i="14"/>
  <c r="E232" i="14"/>
  <c r="D232" i="14"/>
  <c r="F231" i="14"/>
  <c r="E231" i="14"/>
  <c r="D231" i="14"/>
  <c r="F230" i="14"/>
  <c r="E230" i="14"/>
  <c r="D230" i="14"/>
  <c r="F229" i="14"/>
  <c r="E229" i="14"/>
  <c r="D229" i="14"/>
  <c r="F228" i="14"/>
  <c r="E228" i="14"/>
  <c r="D228" i="14"/>
  <c r="F227" i="14"/>
  <c r="E227" i="14"/>
  <c r="D227" i="14"/>
  <c r="F226" i="14"/>
  <c r="E226" i="14"/>
  <c r="D226" i="14"/>
  <c r="F225" i="14"/>
  <c r="E225" i="14"/>
  <c r="D225" i="14"/>
  <c r="F224" i="14"/>
  <c r="E224" i="14"/>
  <c r="D224" i="14"/>
  <c r="F223" i="14"/>
  <c r="E223" i="14"/>
  <c r="D223" i="14"/>
  <c r="F222" i="14"/>
  <c r="E222" i="14"/>
  <c r="D222" i="14"/>
  <c r="F221" i="14"/>
  <c r="E221" i="14"/>
  <c r="D221" i="14"/>
  <c r="F220" i="14"/>
  <c r="E220" i="14"/>
  <c r="D220" i="14"/>
  <c r="F219" i="14"/>
  <c r="E219" i="14"/>
  <c r="D219" i="14"/>
  <c r="F218" i="14"/>
  <c r="E218" i="14"/>
  <c r="D218" i="14"/>
  <c r="F217" i="14"/>
  <c r="E217" i="14"/>
  <c r="D217" i="14"/>
  <c r="F216" i="14"/>
  <c r="E216" i="14"/>
  <c r="D216" i="14"/>
  <c r="F215" i="14"/>
  <c r="E215" i="14"/>
  <c r="D215" i="14"/>
  <c r="F214" i="14"/>
  <c r="E214" i="14"/>
  <c r="D214" i="14"/>
  <c r="F213" i="14"/>
  <c r="E213" i="14"/>
  <c r="D213" i="14"/>
  <c r="F212" i="14"/>
  <c r="E212" i="14"/>
  <c r="D212" i="14"/>
  <c r="F211" i="14"/>
  <c r="E211" i="14"/>
  <c r="D211" i="14"/>
  <c r="F210" i="14"/>
  <c r="E210" i="14"/>
  <c r="D210" i="14"/>
  <c r="F209" i="14"/>
  <c r="E209" i="14"/>
  <c r="D209" i="14"/>
  <c r="F208" i="14"/>
  <c r="E208" i="14"/>
  <c r="D208" i="14"/>
  <c r="F207" i="14"/>
  <c r="E207" i="14"/>
  <c r="D207" i="14"/>
  <c r="F206" i="14"/>
  <c r="E206" i="14"/>
  <c r="D206" i="14"/>
  <c r="F205" i="14"/>
  <c r="E205" i="14"/>
  <c r="D205" i="14"/>
  <c r="F204" i="14"/>
  <c r="E204" i="14"/>
  <c r="D204" i="14"/>
  <c r="F203" i="14"/>
  <c r="E203" i="14"/>
  <c r="D203" i="14"/>
  <c r="F202" i="14"/>
  <c r="E202" i="14"/>
  <c r="D202" i="14"/>
  <c r="F201" i="14"/>
  <c r="E201" i="14"/>
  <c r="D201" i="14"/>
  <c r="F200" i="14"/>
  <c r="E200" i="14"/>
  <c r="D200" i="14"/>
  <c r="F199" i="14"/>
  <c r="E199" i="14"/>
  <c r="D199" i="14"/>
  <c r="F198" i="14"/>
  <c r="E198" i="14"/>
  <c r="D198" i="14"/>
  <c r="F197" i="14"/>
  <c r="E197" i="14"/>
  <c r="D197" i="14"/>
  <c r="F196" i="14"/>
  <c r="E196" i="14"/>
  <c r="D196" i="14"/>
  <c r="F195" i="14"/>
  <c r="E195" i="14"/>
  <c r="D195" i="14"/>
  <c r="F194" i="14"/>
  <c r="E194" i="14"/>
  <c r="D194" i="14"/>
  <c r="F193" i="14"/>
  <c r="E193" i="14"/>
  <c r="D193" i="14"/>
  <c r="F192" i="14"/>
  <c r="E192" i="14"/>
  <c r="D192" i="14"/>
  <c r="F191" i="14"/>
  <c r="E191" i="14"/>
  <c r="D191" i="14"/>
  <c r="F190" i="14"/>
  <c r="E190" i="14"/>
  <c r="D190" i="14"/>
  <c r="F189" i="14"/>
  <c r="E189" i="14"/>
  <c r="D189" i="14"/>
  <c r="F188" i="14"/>
  <c r="E188" i="14"/>
  <c r="D188" i="14"/>
  <c r="F187" i="14"/>
  <c r="E187" i="14"/>
  <c r="D187" i="14"/>
  <c r="F186" i="14"/>
  <c r="E186" i="14"/>
  <c r="D186" i="14"/>
  <c r="F185" i="14"/>
  <c r="E185" i="14"/>
  <c r="D185" i="14"/>
  <c r="F184" i="14"/>
  <c r="E184" i="14"/>
  <c r="D184" i="14"/>
  <c r="F183" i="14"/>
  <c r="E183" i="14"/>
  <c r="D183" i="14"/>
  <c r="F182" i="14"/>
  <c r="E182" i="14"/>
  <c r="D182" i="14"/>
  <c r="F181" i="14"/>
  <c r="E181" i="14"/>
  <c r="D181" i="14"/>
  <c r="F180" i="14"/>
  <c r="E180" i="14"/>
  <c r="D180" i="14"/>
  <c r="F179" i="14"/>
  <c r="E179" i="14"/>
  <c r="D179" i="14"/>
  <c r="F178" i="14"/>
  <c r="E178" i="14"/>
  <c r="D178" i="14"/>
  <c r="F177" i="14"/>
  <c r="E177" i="14"/>
  <c r="D177" i="14"/>
  <c r="F176" i="14"/>
  <c r="E176" i="14"/>
  <c r="D176" i="14"/>
  <c r="F175" i="14"/>
  <c r="E175" i="14"/>
  <c r="D175" i="14"/>
  <c r="F174" i="14"/>
  <c r="E174" i="14"/>
  <c r="D174" i="14"/>
  <c r="F173" i="14"/>
  <c r="E173" i="14"/>
  <c r="D173" i="14"/>
  <c r="F172" i="14"/>
  <c r="E172" i="14"/>
  <c r="D172" i="14"/>
  <c r="F171" i="14"/>
  <c r="E171" i="14"/>
  <c r="D171" i="14"/>
  <c r="F170" i="14"/>
  <c r="E170" i="14"/>
  <c r="D170" i="14"/>
  <c r="F169" i="14"/>
  <c r="E169" i="14"/>
  <c r="D169" i="14"/>
  <c r="F168" i="14"/>
  <c r="E168" i="14"/>
  <c r="D168" i="14"/>
  <c r="F167" i="14"/>
  <c r="E167" i="14"/>
  <c r="D167" i="14"/>
  <c r="F166" i="14"/>
  <c r="E166" i="14"/>
  <c r="D166" i="14"/>
  <c r="F165" i="14"/>
  <c r="E165" i="14"/>
  <c r="D165" i="14"/>
  <c r="F164" i="14"/>
  <c r="E164" i="14"/>
  <c r="D164" i="14"/>
  <c r="F163" i="14"/>
  <c r="E163" i="14"/>
  <c r="D163" i="14"/>
  <c r="F162" i="14"/>
  <c r="E162" i="14"/>
  <c r="D162" i="14"/>
  <c r="F161" i="14"/>
  <c r="E161" i="14"/>
  <c r="D161" i="14"/>
  <c r="F160" i="14"/>
  <c r="E160" i="14"/>
  <c r="D160" i="14"/>
  <c r="F159" i="14"/>
  <c r="E159" i="14"/>
  <c r="D159" i="14"/>
  <c r="F158" i="14"/>
  <c r="E158" i="14"/>
  <c r="D158" i="14"/>
  <c r="F157" i="14"/>
  <c r="E157" i="14"/>
  <c r="D157" i="14"/>
  <c r="F156" i="14"/>
  <c r="E156" i="14"/>
  <c r="D156" i="14"/>
  <c r="F155" i="14"/>
  <c r="E155" i="14"/>
  <c r="D155" i="14"/>
  <c r="F154" i="14"/>
  <c r="E154" i="14"/>
  <c r="D154" i="14"/>
  <c r="F153" i="14"/>
  <c r="E153" i="14"/>
  <c r="D153" i="14"/>
  <c r="F152" i="14"/>
  <c r="E152" i="14"/>
  <c r="D152" i="14"/>
  <c r="F151" i="14"/>
  <c r="E151" i="14"/>
  <c r="D151" i="14"/>
  <c r="F150" i="14"/>
  <c r="E150" i="14"/>
  <c r="D150" i="14"/>
  <c r="F149" i="14"/>
  <c r="E149" i="14"/>
  <c r="D149" i="14"/>
  <c r="F148" i="14"/>
  <c r="E148" i="14"/>
  <c r="D148" i="14"/>
  <c r="F147" i="14"/>
  <c r="E147" i="14"/>
  <c r="D147" i="14"/>
  <c r="F146" i="14"/>
  <c r="E146" i="14"/>
  <c r="D146" i="14"/>
  <c r="F145" i="14"/>
  <c r="E145" i="14"/>
  <c r="D145" i="14"/>
  <c r="F144" i="14"/>
  <c r="E144" i="14"/>
  <c r="D144" i="14"/>
  <c r="F143" i="14"/>
  <c r="E143" i="14"/>
  <c r="D143" i="14"/>
  <c r="F142" i="14"/>
  <c r="E142" i="14"/>
  <c r="D142" i="14"/>
  <c r="F141" i="14"/>
  <c r="E141" i="14"/>
  <c r="D141" i="14"/>
  <c r="F140" i="14"/>
  <c r="E140" i="14"/>
  <c r="D140" i="14"/>
  <c r="F139" i="14"/>
  <c r="E139" i="14"/>
  <c r="D139" i="14"/>
  <c r="F138" i="14"/>
  <c r="E138" i="14"/>
  <c r="D138" i="14"/>
  <c r="F137" i="14"/>
  <c r="E137" i="14"/>
  <c r="D137" i="14"/>
  <c r="F136" i="14"/>
  <c r="E136" i="14"/>
  <c r="D136" i="14"/>
  <c r="F135" i="14"/>
  <c r="E135" i="14"/>
  <c r="D135" i="14"/>
  <c r="F134" i="14"/>
  <c r="E134" i="14"/>
  <c r="D134" i="14"/>
  <c r="F133" i="14"/>
  <c r="E133" i="14"/>
  <c r="D133" i="14"/>
  <c r="F132" i="14"/>
  <c r="E132" i="14"/>
  <c r="D132" i="14"/>
  <c r="F131" i="14"/>
  <c r="E131" i="14"/>
  <c r="D131" i="14"/>
  <c r="F130" i="14"/>
  <c r="E130" i="14"/>
  <c r="D130" i="14"/>
  <c r="F129" i="14"/>
  <c r="E129" i="14"/>
  <c r="D129" i="14"/>
  <c r="F128" i="14"/>
  <c r="E128" i="14"/>
  <c r="D128" i="14"/>
  <c r="F127" i="14"/>
  <c r="E127" i="14"/>
  <c r="D127" i="14"/>
  <c r="F126" i="14"/>
  <c r="E126" i="14"/>
  <c r="D126" i="14"/>
  <c r="F125" i="14"/>
  <c r="E125" i="14"/>
  <c r="D125" i="14"/>
  <c r="F124" i="14"/>
  <c r="E124" i="14"/>
  <c r="D124" i="14"/>
  <c r="F123" i="14"/>
  <c r="E123" i="14"/>
  <c r="D123" i="14"/>
  <c r="F122" i="14"/>
  <c r="E122" i="14"/>
  <c r="D122" i="14"/>
  <c r="F121" i="14"/>
  <c r="E121" i="14"/>
  <c r="D121" i="14"/>
  <c r="F120" i="14"/>
  <c r="E120" i="14"/>
  <c r="D120" i="14"/>
  <c r="F119" i="14"/>
  <c r="E119" i="14"/>
  <c r="D119" i="14"/>
  <c r="F118" i="14"/>
  <c r="E118" i="14"/>
  <c r="D118" i="14"/>
  <c r="F117" i="14"/>
  <c r="E117" i="14"/>
  <c r="D117" i="14"/>
  <c r="F116" i="14"/>
  <c r="E116" i="14"/>
  <c r="D116" i="14"/>
  <c r="F115" i="14"/>
  <c r="E115" i="14"/>
  <c r="D115" i="14"/>
  <c r="F114" i="14"/>
  <c r="E114" i="14"/>
  <c r="D114" i="14"/>
  <c r="F113" i="14"/>
  <c r="E113" i="14"/>
  <c r="D113" i="14"/>
  <c r="F112" i="14"/>
  <c r="E112" i="14"/>
  <c r="D112" i="14"/>
  <c r="F111" i="14"/>
  <c r="E111" i="14"/>
  <c r="D111" i="14"/>
  <c r="F110" i="14"/>
  <c r="E110" i="14"/>
  <c r="D110" i="14"/>
  <c r="F109" i="14"/>
  <c r="E109" i="14"/>
  <c r="D109" i="14"/>
  <c r="F108" i="14"/>
  <c r="E108" i="14"/>
  <c r="D108" i="14"/>
  <c r="F107" i="14"/>
  <c r="E107" i="14"/>
  <c r="D107" i="14"/>
  <c r="F106" i="14"/>
  <c r="E106" i="14"/>
  <c r="D106" i="14"/>
  <c r="F105" i="14"/>
  <c r="E105" i="14"/>
  <c r="D105" i="14"/>
  <c r="F104" i="14"/>
  <c r="E104" i="14"/>
  <c r="D104" i="14"/>
  <c r="F103" i="14"/>
  <c r="E103" i="14"/>
  <c r="D103" i="14"/>
  <c r="F102" i="14"/>
  <c r="E102" i="14"/>
  <c r="D102" i="14"/>
  <c r="F101" i="14"/>
  <c r="E101" i="14"/>
  <c r="D101" i="14"/>
  <c r="F100" i="14"/>
  <c r="E100" i="14"/>
  <c r="D100" i="14"/>
  <c r="F99" i="14"/>
  <c r="E99" i="14"/>
  <c r="D99" i="14"/>
  <c r="F98" i="14"/>
  <c r="E98" i="14"/>
  <c r="D98" i="14"/>
  <c r="F97" i="14"/>
  <c r="E97" i="14"/>
  <c r="D97" i="14"/>
  <c r="F96" i="14"/>
  <c r="E96" i="14"/>
  <c r="D96" i="14"/>
  <c r="F95" i="14"/>
  <c r="E95" i="14"/>
  <c r="D95" i="14"/>
  <c r="F94" i="14"/>
  <c r="E94" i="14"/>
  <c r="D94" i="14"/>
  <c r="F93" i="14"/>
  <c r="E93" i="14"/>
  <c r="D93" i="14"/>
  <c r="F92" i="14"/>
  <c r="E92" i="14"/>
  <c r="D92" i="14"/>
  <c r="F91" i="14"/>
  <c r="E91" i="14"/>
  <c r="D91" i="14"/>
  <c r="F90" i="14"/>
  <c r="E90" i="14"/>
  <c r="D90" i="14"/>
  <c r="F89" i="14"/>
  <c r="E89" i="14"/>
  <c r="D89" i="14"/>
  <c r="F88" i="14"/>
  <c r="E88" i="14"/>
  <c r="D88" i="14"/>
  <c r="F87" i="14"/>
  <c r="E87" i="14"/>
  <c r="D87" i="14"/>
  <c r="F86" i="14"/>
  <c r="E86" i="14"/>
  <c r="D86" i="14"/>
  <c r="F85" i="14"/>
  <c r="E85" i="14"/>
  <c r="D85" i="14"/>
  <c r="F84" i="14"/>
  <c r="E84" i="14"/>
  <c r="D84" i="14"/>
  <c r="F83" i="14"/>
  <c r="E83" i="14"/>
  <c r="D83" i="14"/>
  <c r="F82" i="14"/>
  <c r="E82" i="14"/>
  <c r="D82" i="14"/>
  <c r="F81" i="14"/>
  <c r="E81" i="14"/>
  <c r="D81" i="14"/>
  <c r="F80" i="14"/>
  <c r="E80" i="14"/>
  <c r="D80" i="14"/>
  <c r="F79" i="14"/>
  <c r="E79" i="14"/>
  <c r="D79" i="14"/>
  <c r="F78" i="14"/>
  <c r="E78" i="14"/>
  <c r="D78" i="14"/>
  <c r="F77" i="14"/>
  <c r="E77" i="14"/>
  <c r="D77" i="14"/>
  <c r="F76" i="14"/>
  <c r="E76" i="14"/>
  <c r="D76" i="14"/>
  <c r="F75" i="14"/>
  <c r="E75" i="14"/>
  <c r="D75" i="14"/>
  <c r="F74" i="14"/>
  <c r="E74" i="14"/>
  <c r="D74" i="14"/>
  <c r="F73" i="14"/>
  <c r="E73" i="14"/>
  <c r="D73" i="14"/>
  <c r="F72" i="14"/>
  <c r="E72" i="14"/>
  <c r="D72" i="14"/>
  <c r="F71" i="14"/>
  <c r="E71" i="14"/>
  <c r="D71" i="14"/>
  <c r="F70" i="14"/>
  <c r="E70" i="14"/>
  <c r="D70" i="14"/>
  <c r="F69" i="14"/>
  <c r="E69" i="14"/>
  <c r="D69" i="14"/>
  <c r="F68" i="14"/>
  <c r="E68" i="14"/>
  <c r="D68" i="14"/>
  <c r="F67" i="14"/>
  <c r="E67" i="14"/>
  <c r="D67" i="14"/>
  <c r="F66" i="14"/>
  <c r="E66" i="14"/>
  <c r="D66" i="14"/>
  <c r="F65" i="14"/>
  <c r="E65" i="14"/>
  <c r="D65" i="14"/>
  <c r="F64" i="14"/>
  <c r="E64" i="14"/>
  <c r="D64" i="14"/>
  <c r="F63" i="14"/>
  <c r="E63" i="14"/>
  <c r="D63" i="14"/>
  <c r="F62" i="14"/>
  <c r="E62" i="14"/>
  <c r="D62" i="14"/>
  <c r="F61" i="14"/>
  <c r="E61" i="14"/>
  <c r="D61" i="14"/>
  <c r="F60" i="14"/>
  <c r="E60" i="14"/>
  <c r="D60" i="14"/>
  <c r="F59" i="14"/>
  <c r="E59" i="14"/>
  <c r="D59" i="14"/>
  <c r="F58" i="14"/>
  <c r="E58" i="14"/>
  <c r="D58" i="14"/>
  <c r="F57" i="14"/>
  <c r="E57" i="14"/>
  <c r="D57" i="14"/>
  <c r="F56" i="14"/>
  <c r="E56" i="14"/>
  <c r="D56" i="14"/>
  <c r="F55" i="14"/>
  <c r="E55" i="14"/>
  <c r="D55" i="14"/>
  <c r="F54" i="14"/>
  <c r="E54" i="14"/>
  <c r="D54" i="14"/>
  <c r="F53" i="14"/>
  <c r="E53" i="14"/>
  <c r="D53" i="14"/>
  <c r="F52" i="14"/>
  <c r="E52" i="14"/>
  <c r="D52" i="14"/>
  <c r="F51" i="14"/>
  <c r="E51" i="14"/>
  <c r="D51" i="14"/>
  <c r="F50" i="14"/>
  <c r="E50" i="14"/>
  <c r="D50" i="14"/>
  <c r="F49" i="14"/>
  <c r="E49" i="14"/>
  <c r="D49" i="14"/>
  <c r="F48" i="14"/>
  <c r="E48" i="14"/>
  <c r="D48" i="14"/>
  <c r="F47" i="14"/>
  <c r="E47" i="14"/>
  <c r="D47" i="14"/>
  <c r="F46" i="14"/>
  <c r="E46" i="14"/>
  <c r="D46" i="14"/>
  <c r="F45" i="14"/>
  <c r="E45" i="14"/>
  <c r="D45" i="14"/>
  <c r="F44" i="14"/>
  <c r="E44" i="14"/>
  <c r="D44" i="14"/>
  <c r="F43" i="14"/>
  <c r="E43" i="14"/>
  <c r="D43" i="14"/>
  <c r="F42" i="14"/>
  <c r="E42" i="14"/>
  <c r="D42" i="14"/>
  <c r="F41" i="14"/>
  <c r="E41" i="14"/>
  <c r="D41" i="14"/>
  <c r="F40" i="14"/>
  <c r="E40" i="14"/>
  <c r="D40" i="14"/>
  <c r="F39" i="14"/>
  <c r="E39" i="14"/>
  <c r="D39" i="14"/>
  <c r="F38" i="14"/>
  <c r="E38" i="14"/>
  <c r="D38" i="14"/>
  <c r="F37" i="14"/>
  <c r="E37" i="14"/>
  <c r="D37" i="14"/>
  <c r="F36" i="14"/>
  <c r="E36" i="14"/>
  <c r="D36" i="14"/>
  <c r="F35" i="14"/>
  <c r="E35" i="14"/>
  <c r="D35" i="14"/>
  <c r="F34" i="14"/>
  <c r="E34" i="14"/>
  <c r="D34" i="14"/>
  <c r="F33" i="14"/>
  <c r="E33" i="14"/>
  <c r="D33" i="14"/>
  <c r="F32" i="14"/>
  <c r="E32" i="14"/>
  <c r="D32" i="14"/>
  <c r="F31" i="14"/>
  <c r="E31" i="14"/>
  <c r="D31" i="14"/>
  <c r="F30" i="14"/>
  <c r="E30" i="14"/>
  <c r="D30" i="14"/>
  <c r="F29" i="14"/>
  <c r="E29" i="14"/>
  <c r="D29" i="14"/>
  <c r="F28" i="14"/>
  <c r="E28" i="14"/>
  <c r="D28" i="14"/>
  <c r="F27" i="14"/>
  <c r="E27" i="14"/>
  <c r="D27" i="14"/>
  <c r="F26" i="14"/>
  <c r="E26" i="14"/>
  <c r="D26" i="14"/>
  <c r="F25" i="14"/>
  <c r="E25" i="14"/>
  <c r="D25" i="14"/>
  <c r="F24" i="14"/>
  <c r="E24" i="14"/>
  <c r="D24" i="14"/>
  <c r="F23" i="14"/>
  <c r="E23" i="14"/>
  <c r="D23" i="14"/>
  <c r="F22" i="14"/>
  <c r="E22" i="14"/>
  <c r="D22" i="14"/>
  <c r="F21" i="14"/>
  <c r="E21" i="14"/>
  <c r="D21" i="14"/>
  <c r="F20" i="14"/>
  <c r="E20" i="14"/>
  <c r="D20" i="14"/>
  <c r="I21" i="13"/>
  <c r="AR100" i="7" l="1"/>
  <c r="AS100" i="7"/>
  <c r="AS98" i="7"/>
  <c r="AR98" i="7"/>
  <c r="AR84" i="7"/>
  <c r="AS84" i="7"/>
  <c r="AS35" i="7"/>
  <c r="AR35" i="7"/>
  <c r="AS95" i="7"/>
  <c r="AR95" i="7"/>
  <c r="AS59" i="7"/>
  <c r="AR59" i="7"/>
  <c r="AS51" i="7"/>
  <c r="AR51" i="7"/>
  <c r="AS106" i="7"/>
  <c r="AR106" i="7"/>
  <c r="AS102" i="7"/>
  <c r="AR102" i="7"/>
  <c r="AR92" i="7"/>
  <c r="AS92" i="7"/>
  <c r="AR64" i="7"/>
  <c r="AS64" i="7"/>
  <c r="AR104" i="7"/>
  <c r="AS104" i="7"/>
  <c r="AR96" i="7"/>
  <c r="AS96" i="7"/>
  <c r="AS99" i="7"/>
  <c r="AR99" i="7"/>
  <c r="AR80" i="7"/>
  <c r="AS80" i="7"/>
  <c r="AR76" i="7"/>
  <c r="AS76" i="7"/>
  <c r="AR68" i="7"/>
  <c r="AS68" i="7"/>
  <c r="AS39" i="7"/>
  <c r="AR39" i="7"/>
  <c r="AS31" i="7"/>
  <c r="AR31" i="7"/>
  <c r="AR107" i="7"/>
  <c r="AS107" i="7"/>
  <c r="AS94" i="7"/>
  <c r="AR94" i="7"/>
  <c r="AR72" i="7"/>
  <c r="AS72" i="7"/>
  <c r="AS43" i="7"/>
  <c r="AR43" i="7"/>
  <c r="AS103" i="7"/>
  <c r="AR103" i="7"/>
  <c r="AS55" i="7"/>
  <c r="AR55" i="7"/>
  <c r="AS62" i="7"/>
  <c r="AR62" i="7"/>
  <c r="AS58" i="7"/>
  <c r="AR58" i="7"/>
  <c r="AS54" i="7"/>
  <c r="AR54" i="7"/>
  <c r="AS50" i="7"/>
  <c r="AR50" i="7"/>
  <c r="AR91" i="7"/>
  <c r="AS90" i="7"/>
  <c r="AR90" i="7"/>
  <c r="AS82" i="7"/>
  <c r="AR82" i="7"/>
  <c r="AR67" i="7"/>
  <c r="AS74" i="7"/>
  <c r="AR74" i="7"/>
  <c r="AS66" i="7"/>
  <c r="AR66" i="7"/>
  <c r="AS48" i="7"/>
  <c r="AS61" i="7"/>
  <c r="AR61" i="7"/>
  <c r="AS53" i="7"/>
  <c r="AR53" i="7"/>
  <c r="AR37" i="7"/>
  <c r="T40" i="7"/>
  <c r="T32" i="7"/>
  <c r="AS88" i="7"/>
  <c r="AR63" i="7"/>
  <c r="AS46" i="7"/>
  <c r="AS30" i="7"/>
  <c r="AR33" i="7"/>
  <c r="AS86" i="7"/>
  <c r="AR86" i="7"/>
  <c r="AS78" i="7"/>
  <c r="AR78" i="7"/>
  <c r="AS89" i="7"/>
  <c r="AR89" i="7"/>
  <c r="AS85" i="7"/>
  <c r="AR85" i="7"/>
  <c r="AS81" i="7"/>
  <c r="AR81" i="7"/>
  <c r="AR75" i="7"/>
  <c r="AS70" i="7"/>
  <c r="AR70" i="7"/>
  <c r="AS77" i="7"/>
  <c r="AR77" i="7"/>
  <c r="AS73" i="7"/>
  <c r="AR73" i="7"/>
  <c r="AS69" i="7"/>
  <c r="AR69" i="7"/>
  <c r="AS65" i="7"/>
  <c r="AR65" i="7"/>
  <c r="AS57" i="7"/>
  <c r="AR57" i="7"/>
  <c r="AS49" i="7"/>
  <c r="AR49" i="7"/>
  <c r="T44" i="7"/>
  <c r="T36" i="7"/>
  <c r="T28" i="7"/>
  <c r="AS26" i="7"/>
  <c r="AR26" i="7"/>
  <c r="AS27" i="7"/>
  <c r="AR27" i="7"/>
  <c r="AS25" i="7"/>
  <c r="AR25" i="7"/>
  <c r="AR24" i="7"/>
  <c r="AS24" i="7"/>
  <c r="AR23" i="7"/>
  <c r="AS23" i="7"/>
  <c r="AR22" i="7"/>
  <c r="AS22" i="7"/>
  <c r="AR21" i="7"/>
  <c r="AS21" i="7"/>
  <c r="C524" i="14"/>
  <c r="B524" i="14" s="1"/>
  <c r="C1180" i="14"/>
  <c r="B1180" i="14" s="1"/>
  <c r="C1196" i="14"/>
  <c r="C1204" i="14"/>
  <c r="B1204" i="14" s="1"/>
  <c r="C415" i="14"/>
  <c r="B415" i="14" s="1"/>
  <c r="C431" i="14"/>
  <c r="B431" i="14" s="1"/>
  <c r="C1922" i="14"/>
  <c r="B1922" i="14" s="1"/>
  <c r="C1533" i="14"/>
  <c r="B1533" i="14" s="1"/>
  <c r="C1805" i="14"/>
  <c r="B1805" i="14" s="1"/>
  <c r="C1821" i="14"/>
  <c r="B1821" i="14" s="1"/>
  <c r="C1225" i="14"/>
  <c r="B1225" i="14" s="1"/>
  <c r="C1127" i="14"/>
  <c r="B1127" i="14" s="1"/>
  <c r="C1143" i="14"/>
  <c r="B1143" i="14" s="1"/>
  <c r="C1426" i="14"/>
  <c r="B1426" i="14" s="1"/>
  <c r="C1434" i="14"/>
  <c r="B1434" i="14" s="1"/>
  <c r="C1517" i="14"/>
  <c r="B1517" i="14" s="1"/>
  <c r="C1535" i="14"/>
  <c r="B1535" i="14" s="1"/>
  <c r="C1538" i="14"/>
  <c r="B1538" i="14" s="1"/>
  <c r="C1578" i="14"/>
  <c r="B1578" i="14" s="1"/>
  <c r="C1786" i="14"/>
  <c r="B1786" i="14" s="1"/>
  <c r="C230" i="14"/>
  <c r="B230" i="14" s="1"/>
  <c r="C1000" i="14"/>
  <c r="B1000" i="14" s="1"/>
  <c r="C1040" i="14"/>
  <c r="B1040" i="14" s="1"/>
  <c r="C1056" i="14"/>
  <c r="B1056" i="14" s="1"/>
  <c r="C1685" i="14"/>
  <c r="B1685" i="14" s="1"/>
  <c r="C1837" i="14"/>
  <c r="B1837" i="14" s="1"/>
  <c r="C1587" i="14"/>
  <c r="C543" i="14"/>
  <c r="B543" i="14" s="1"/>
  <c r="C551" i="14"/>
  <c r="B551" i="14" s="1"/>
  <c r="C1090" i="14"/>
  <c r="B1090" i="14" s="1"/>
  <c r="C1439" i="14"/>
  <c r="B1439" i="14" s="1"/>
  <c r="C1740" i="14"/>
  <c r="B1740" i="14" s="1"/>
  <c r="C1839" i="14"/>
  <c r="B1839" i="14" s="1"/>
  <c r="C1437" i="14"/>
  <c r="B1437" i="14" s="1"/>
  <c r="C949" i="14"/>
  <c r="B949" i="14" s="1"/>
  <c r="C965" i="14"/>
  <c r="B965" i="14" s="1"/>
  <c r="C981" i="14"/>
  <c r="B981" i="14" s="1"/>
  <c r="C1093" i="14"/>
  <c r="B1093" i="14" s="1"/>
  <c r="C1131" i="14"/>
  <c r="B1131" i="14" s="1"/>
  <c r="C1459" i="14"/>
  <c r="B1459" i="14" s="1"/>
  <c r="C1773" i="14"/>
  <c r="B1773" i="14" s="1"/>
  <c r="C1850" i="14"/>
  <c r="B1850" i="14" s="1"/>
  <c r="C1853" i="14"/>
  <c r="B1853" i="14" s="1"/>
  <c r="C672" i="14"/>
  <c r="C752" i="14"/>
  <c r="B752" i="14" s="1"/>
  <c r="C1592" i="14"/>
  <c r="B1592" i="14" s="1"/>
  <c r="C1696" i="14"/>
  <c r="B1696" i="14" s="1"/>
  <c r="C1909" i="14"/>
  <c r="B1909" i="14" s="1"/>
  <c r="C20" i="14"/>
  <c r="C76" i="14"/>
  <c r="B76" i="14" s="1"/>
  <c r="C92" i="14"/>
  <c r="C100" i="14"/>
  <c r="B100" i="14" s="1"/>
  <c r="C116" i="14"/>
  <c r="B116" i="14" s="1"/>
  <c r="C124" i="14"/>
  <c r="B124" i="14" s="1"/>
  <c r="C244" i="14"/>
  <c r="B244" i="14" s="1"/>
  <c r="C252" i="14"/>
  <c r="B252" i="14" s="1"/>
  <c r="C332" i="14"/>
  <c r="B332" i="14" s="1"/>
  <c r="C380" i="14"/>
  <c r="B380" i="14" s="1"/>
  <c r="C412" i="14"/>
  <c r="B412" i="14" s="1"/>
  <c r="C444" i="14"/>
  <c r="B444" i="14" s="1"/>
  <c r="C492" i="14"/>
  <c r="B492" i="14" s="1"/>
  <c r="C500" i="14"/>
  <c r="B500" i="14" s="1"/>
  <c r="C508" i="14"/>
  <c r="B508" i="14" s="1"/>
  <c r="C526" i="14"/>
  <c r="B526" i="14" s="1"/>
  <c r="C534" i="14"/>
  <c r="B534" i="14" s="1"/>
  <c r="C561" i="14"/>
  <c r="B561" i="14" s="1"/>
  <c r="C569" i="14"/>
  <c r="B569" i="14" s="1"/>
  <c r="C590" i="14"/>
  <c r="B590" i="14" s="1"/>
  <c r="C598" i="14"/>
  <c r="B598" i="14" s="1"/>
  <c r="C657" i="14"/>
  <c r="B657" i="14" s="1"/>
  <c r="C665" i="14"/>
  <c r="B665" i="14" s="1"/>
  <c r="C673" i="14"/>
  <c r="C681" i="14"/>
  <c r="C689" i="14"/>
  <c r="C737" i="14"/>
  <c r="B737" i="14" s="1"/>
  <c r="C745" i="14"/>
  <c r="B745" i="14" s="1"/>
  <c r="C753" i="14"/>
  <c r="B753" i="14" s="1"/>
  <c r="C801" i="14"/>
  <c r="B801" i="14" s="1"/>
  <c r="C809" i="14"/>
  <c r="B809" i="14" s="1"/>
  <c r="C915" i="14"/>
  <c r="B915" i="14" s="1"/>
  <c r="C995" i="14"/>
  <c r="B995" i="14" s="1"/>
  <c r="C1003" i="14"/>
  <c r="B1003" i="14" s="1"/>
  <c r="C1541" i="14"/>
  <c r="B1541" i="14" s="1"/>
  <c r="C1735" i="14"/>
  <c r="B1735" i="14" s="1"/>
  <c r="C1754" i="14"/>
  <c r="B1754" i="14" s="1"/>
  <c r="C1765" i="14"/>
  <c r="B1765" i="14" s="1"/>
  <c r="C1788" i="14"/>
  <c r="B1788" i="14" s="1"/>
  <c r="C1892" i="14"/>
  <c r="B1892" i="14" s="1"/>
  <c r="C1921" i="14"/>
  <c r="B1921" i="14" s="1"/>
  <c r="C44" i="14"/>
  <c r="B44" i="14" s="1"/>
  <c r="C228" i="14"/>
  <c r="B228" i="14" s="1"/>
  <c r="C308" i="14"/>
  <c r="B308" i="14" s="1"/>
  <c r="C396" i="14"/>
  <c r="B396" i="14" s="1"/>
  <c r="C28" i="14"/>
  <c r="B28" i="14" s="1"/>
  <c r="C343" i="14"/>
  <c r="B343" i="14" s="1"/>
  <c r="C588" i="14"/>
  <c r="B588" i="14" s="1"/>
  <c r="C591" i="14"/>
  <c r="B591" i="14" s="1"/>
  <c r="C106" i="14"/>
  <c r="B106" i="14" s="1"/>
  <c r="C114" i="14"/>
  <c r="B114" i="14" s="1"/>
  <c r="C234" i="14"/>
  <c r="B234" i="14" s="1"/>
  <c r="C559" i="14"/>
  <c r="B559" i="14" s="1"/>
  <c r="C759" i="14"/>
  <c r="B759" i="14" s="1"/>
  <c r="C815" i="14"/>
  <c r="B815" i="14" s="1"/>
  <c r="C988" i="14"/>
  <c r="B988" i="14" s="1"/>
  <c r="C1004" i="14"/>
  <c r="B1004" i="14" s="1"/>
  <c r="C1362" i="14"/>
  <c r="B1362" i="14" s="1"/>
  <c r="C1818" i="14"/>
  <c r="B1818" i="14" s="1"/>
  <c r="C1855" i="14"/>
  <c r="B1855" i="14" s="1"/>
  <c r="C1901" i="14"/>
  <c r="B1901" i="14" s="1"/>
  <c r="C1924" i="14"/>
  <c r="B1924" i="14" s="1"/>
  <c r="C813" i="14"/>
  <c r="B813" i="14" s="1"/>
  <c r="C1309" i="14"/>
  <c r="B1309" i="14" s="1"/>
  <c r="C1413" i="14"/>
  <c r="B1413" i="14" s="1"/>
  <c r="C1421" i="14"/>
  <c r="B1421" i="14" s="1"/>
  <c r="C1450" i="14"/>
  <c r="B1450" i="14" s="1"/>
  <c r="C1458" i="14"/>
  <c r="B1458" i="14" s="1"/>
  <c r="C1633" i="14"/>
  <c r="B1633" i="14" s="1"/>
  <c r="C1665" i="14"/>
  <c r="B1665" i="14" s="1"/>
  <c r="C235" i="14"/>
  <c r="B235" i="14" s="1"/>
  <c r="C1085" i="14"/>
  <c r="B1085" i="14" s="1"/>
  <c r="C1474" i="14"/>
  <c r="B1474" i="14" s="1"/>
  <c r="C1838" i="14"/>
  <c r="B1838" i="14" s="1"/>
  <c r="C1930" i="14"/>
  <c r="B1930" i="14" s="1"/>
  <c r="C198" i="14"/>
  <c r="B198" i="14" s="1"/>
  <c r="C222" i="14"/>
  <c r="B222" i="14" s="1"/>
  <c r="C254" i="14"/>
  <c r="B254" i="14" s="1"/>
  <c r="C41" i="14"/>
  <c r="B41" i="14" s="1"/>
  <c r="C126" i="14"/>
  <c r="B126" i="14" s="1"/>
  <c r="C129" i="14"/>
  <c r="B129" i="14" s="1"/>
  <c r="C158" i="14"/>
  <c r="B158" i="14" s="1"/>
  <c r="C185" i="14"/>
  <c r="B185" i="14" s="1"/>
  <c r="C257" i="14"/>
  <c r="B257" i="14" s="1"/>
  <c r="C369" i="14"/>
  <c r="B369" i="14" s="1"/>
  <c r="C808" i="14"/>
  <c r="B808" i="14" s="1"/>
  <c r="C1059" i="14"/>
  <c r="B1059" i="14" s="1"/>
  <c r="C1091" i="14"/>
  <c r="B1091" i="14" s="1"/>
  <c r="C1427" i="14"/>
  <c r="B1427" i="14" s="1"/>
  <c r="C1557" i="14"/>
  <c r="B1557" i="14" s="1"/>
  <c r="C1698" i="14"/>
  <c r="B1698" i="14" s="1"/>
  <c r="C1798" i="14"/>
  <c r="B1798" i="14" s="1"/>
  <c r="C1933" i="14"/>
  <c r="B1933" i="14" s="1"/>
  <c r="C25" i="14"/>
  <c r="B25" i="14" s="1"/>
  <c r="C45" i="14"/>
  <c r="B45" i="14" s="1"/>
  <c r="C51" i="14"/>
  <c r="B51" i="14" s="1"/>
  <c r="C138" i="14"/>
  <c r="B138" i="14" s="1"/>
  <c r="C146" i="14"/>
  <c r="B146" i="14" s="1"/>
  <c r="C286" i="14"/>
  <c r="B286" i="14" s="1"/>
  <c r="C358" i="14"/>
  <c r="B358" i="14" s="1"/>
  <c r="C423" i="14"/>
  <c r="B423" i="14" s="1"/>
  <c r="C479" i="14"/>
  <c r="B479" i="14" s="1"/>
  <c r="C511" i="14"/>
  <c r="B511" i="14" s="1"/>
  <c r="C519" i="14"/>
  <c r="B519" i="14" s="1"/>
  <c r="C649" i="14"/>
  <c r="B649" i="14" s="1"/>
  <c r="C652" i="14"/>
  <c r="B652" i="14" s="1"/>
  <c r="C729" i="14"/>
  <c r="C732" i="14"/>
  <c r="B732" i="14" s="1"/>
  <c r="C793" i="14"/>
  <c r="B793" i="14" s="1"/>
  <c r="C796" i="14"/>
  <c r="B796" i="14" s="1"/>
  <c r="C865" i="14"/>
  <c r="B865" i="14" s="1"/>
  <c r="C932" i="14"/>
  <c r="B932" i="14" s="1"/>
  <c r="C1041" i="14"/>
  <c r="B1041" i="14" s="1"/>
  <c r="C1049" i="14"/>
  <c r="B1049" i="14" s="1"/>
  <c r="C1083" i="14"/>
  <c r="B1083" i="14" s="1"/>
  <c r="C1089" i="14"/>
  <c r="B1089" i="14" s="1"/>
  <c r="C1104" i="14"/>
  <c r="B1104" i="14" s="1"/>
  <c r="C1128" i="14"/>
  <c r="B1128" i="14" s="1"/>
  <c r="C1139" i="14"/>
  <c r="B1139" i="14" s="1"/>
  <c r="C1291" i="14"/>
  <c r="B1291" i="14" s="1"/>
  <c r="C1299" i="14"/>
  <c r="B1299" i="14" s="1"/>
  <c r="C1302" i="14"/>
  <c r="B1302" i="14" s="1"/>
  <c r="C1347" i="14"/>
  <c r="B1347" i="14" s="1"/>
  <c r="C1355" i="14"/>
  <c r="B1355" i="14" s="1"/>
  <c r="C1376" i="14"/>
  <c r="B1376" i="14" s="1"/>
  <c r="C1381" i="14"/>
  <c r="B1381" i="14" s="1"/>
  <c r="C1442" i="14"/>
  <c r="B1442" i="14" s="1"/>
  <c r="C1629" i="14"/>
  <c r="B1629" i="14" s="1"/>
  <c r="C1669" i="14"/>
  <c r="B1669" i="14" s="1"/>
  <c r="C1683" i="14"/>
  <c r="B1683" i="14" s="1"/>
  <c r="C1744" i="14"/>
  <c r="B1744" i="14" s="1"/>
  <c r="C1752" i="14"/>
  <c r="B1752" i="14" s="1"/>
  <c r="C1831" i="14"/>
  <c r="B1831" i="14" s="1"/>
  <c r="C1852" i="14"/>
  <c r="B1852" i="14" s="1"/>
  <c r="C1879" i="14"/>
  <c r="B1879" i="14" s="1"/>
  <c r="C1884" i="14"/>
  <c r="B1884" i="14" s="1"/>
  <c r="C107" i="14"/>
  <c r="B107" i="14" s="1"/>
  <c r="C268" i="14"/>
  <c r="B268" i="14" s="1"/>
  <c r="C271" i="14"/>
  <c r="B271" i="14" s="1"/>
  <c r="C279" i="14"/>
  <c r="B279" i="14" s="1"/>
  <c r="C303" i="14"/>
  <c r="B303" i="14" s="1"/>
  <c r="C324" i="14"/>
  <c r="B324" i="14" s="1"/>
  <c r="C400" i="14"/>
  <c r="B400" i="14" s="1"/>
  <c r="C405" i="14"/>
  <c r="B405" i="14" s="1"/>
  <c r="C460" i="14"/>
  <c r="B460" i="14" s="1"/>
  <c r="C596" i="14"/>
  <c r="B596" i="14" s="1"/>
  <c r="C705" i="14"/>
  <c r="B705" i="14" s="1"/>
  <c r="C769" i="14"/>
  <c r="B769" i="14" s="1"/>
  <c r="C825" i="14"/>
  <c r="B825" i="14" s="1"/>
  <c r="C839" i="14"/>
  <c r="B839" i="14" s="1"/>
  <c r="C908" i="14"/>
  <c r="B908" i="14" s="1"/>
  <c r="C911" i="14"/>
  <c r="B911" i="14" s="1"/>
  <c r="C1031" i="14"/>
  <c r="B1031" i="14" s="1"/>
  <c r="C1036" i="14"/>
  <c r="B1036" i="14" s="1"/>
  <c r="C1466" i="14"/>
  <c r="B1466" i="14" s="1"/>
  <c r="C1469" i="14"/>
  <c r="B1469" i="14" s="1"/>
  <c r="C1490" i="14"/>
  <c r="B1490" i="14" s="1"/>
  <c r="C1731" i="14"/>
  <c r="B1731" i="14" s="1"/>
  <c r="C1733" i="14"/>
  <c r="B1733" i="14" s="1"/>
  <c r="C1741" i="14"/>
  <c r="B1741" i="14" s="1"/>
  <c r="C1794" i="14"/>
  <c r="B1794" i="14" s="1"/>
  <c r="C1802" i="14"/>
  <c r="B1802" i="14" s="1"/>
  <c r="C1813" i="14"/>
  <c r="B1813" i="14" s="1"/>
  <c r="C1829" i="14"/>
  <c r="B1829" i="14" s="1"/>
  <c r="C1842" i="14"/>
  <c r="B1842" i="14" s="1"/>
  <c r="C1858" i="14"/>
  <c r="B1858" i="14" s="1"/>
  <c r="C1866" i="14"/>
  <c r="B1866" i="14" s="1"/>
  <c r="C1890" i="14"/>
  <c r="B1890" i="14" s="1"/>
  <c r="C1934" i="14"/>
  <c r="B1934" i="14" s="1"/>
  <c r="C94" i="14"/>
  <c r="B94" i="14" s="1"/>
  <c r="C110" i="14"/>
  <c r="B110" i="14" s="1"/>
  <c r="C118" i="14"/>
  <c r="B118" i="14" s="1"/>
  <c r="C242" i="14"/>
  <c r="B242" i="14" s="1"/>
  <c r="C306" i="14"/>
  <c r="B306" i="14" s="1"/>
  <c r="C340" i="14"/>
  <c r="B340" i="14" s="1"/>
  <c r="C364" i="14"/>
  <c r="B364" i="14" s="1"/>
  <c r="C421" i="14"/>
  <c r="B421" i="14" s="1"/>
  <c r="C429" i="14"/>
  <c r="B429" i="14" s="1"/>
  <c r="C437" i="14"/>
  <c r="B437" i="14" s="1"/>
  <c r="C554" i="14"/>
  <c r="B554" i="14" s="1"/>
  <c r="C562" i="14"/>
  <c r="B562" i="14" s="1"/>
  <c r="C580" i="14"/>
  <c r="B580" i="14" s="1"/>
  <c r="C60" i="14"/>
  <c r="B60" i="14" s="1"/>
  <c r="C68" i="14"/>
  <c r="B68" i="14" s="1"/>
  <c r="C81" i="14"/>
  <c r="B81" i="14" s="1"/>
  <c r="C134" i="14"/>
  <c r="B134" i="14" s="1"/>
  <c r="C166" i="14"/>
  <c r="B166" i="14" s="1"/>
  <c r="C190" i="14"/>
  <c r="B190" i="14" s="1"/>
  <c r="C203" i="14"/>
  <c r="B203" i="14" s="1"/>
  <c r="C266" i="14"/>
  <c r="B266" i="14" s="1"/>
  <c r="C274" i="14"/>
  <c r="B274" i="14" s="1"/>
  <c r="C335" i="14"/>
  <c r="B335" i="14" s="1"/>
  <c r="C351" i="14"/>
  <c r="B351" i="14" s="1"/>
  <c r="C356" i="14"/>
  <c r="B356" i="14" s="1"/>
  <c r="C367" i="14"/>
  <c r="B367" i="14" s="1"/>
  <c r="C382" i="14"/>
  <c r="B382" i="14" s="1"/>
  <c r="C385" i="14"/>
  <c r="B385" i="14" s="1"/>
  <c r="C504" i="14"/>
  <c r="B504" i="14" s="1"/>
  <c r="C512" i="14"/>
  <c r="B512" i="14" s="1"/>
  <c r="C535" i="14"/>
  <c r="B535" i="14" s="1"/>
  <c r="C661" i="14"/>
  <c r="B661" i="14" s="1"/>
  <c r="C741" i="14"/>
  <c r="B741" i="14" s="1"/>
  <c r="C938" i="14"/>
  <c r="B938" i="14" s="1"/>
  <c r="C1042" i="14"/>
  <c r="B1042" i="14" s="1"/>
  <c r="C1084" i="14"/>
  <c r="B1084" i="14" s="1"/>
  <c r="C1095" i="14"/>
  <c r="B1095" i="14" s="1"/>
  <c r="C1135" i="14"/>
  <c r="B1135" i="14" s="1"/>
  <c r="C1345" i="14"/>
  <c r="B1345" i="14" s="1"/>
  <c r="C1353" i="14"/>
  <c r="B1353" i="14" s="1"/>
  <c r="C1361" i="14"/>
  <c r="B1361" i="14" s="1"/>
  <c r="C1496" i="14"/>
  <c r="B1496" i="14" s="1"/>
  <c r="C1501" i="14"/>
  <c r="B1501" i="14" s="1"/>
  <c r="C1504" i="14"/>
  <c r="B1504" i="14" s="1"/>
  <c r="C1549" i="14"/>
  <c r="B1549" i="14" s="1"/>
  <c r="C1559" i="14"/>
  <c r="B1559" i="14" s="1"/>
  <c r="C1612" i="14"/>
  <c r="B1612" i="14" s="1"/>
  <c r="C1649" i="14"/>
  <c r="B1649" i="14" s="1"/>
  <c r="C1676" i="14"/>
  <c r="B1676" i="14" s="1"/>
  <c r="C1684" i="14"/>
  <c r="B1684" i="14" s="1"/>
  <c r="C1797" i="14"/>
  <c r="B1797" i="14" s="1"/>
  <c r="C1874" i="14"/>
  <c r="B1874" i="14" s="1"/>
  <c r="C1877" i="14"/>
  <c r="B1877" i="14" s="1"/>
  <c r="C1880" i="14"/>
  <c r="B1880" i="14" s="1"/>
  <c r="C1888" i="14"/>
  <c r="B1888" i="14" s="1"/>
  <c r="C483" i="14"/>
  <c r="B483" i="14" s="1"/>
  <c r="C640" i="14"/>
  <c r="B640" i="14" s="1"/>
  <c r="C648" i="14"/>
  <c r="B648" i="14" s="1"/>
  <c r="C656" i="14"/>
  <c r="B656" i="14" s="1"/>
  <c r="C720" i="14"/>
  <c r="C728" i="14"/>
  <c r="C736" i="14"/>
  <c r="B736" i="14" s="1"/>
  <c r="C784" i="14"/>
  <c r="B784" i="14" s="1"/>
  <c r="C792" i="14"/>
  <c r="B792" i="14" s="1"/>
  <c r="C800" i="14"/>
  <c r="B800" i="14" s="1"/>
  <c r="C904" i="14"/>
  <c r="B904" i="14" s="1"/>
  <c r="C912" i="14"/>
  <c r="B912" i="14" s="1"/>
  <c r="C944" i="14"/>
  <c r="B944" i="14" s="1"/>
  <c r="C1024" i="14"/>
  <c r="B1024" i="14" s="1"/>
  <c r="C1428" i="14"/>
  <c r="B1428" i="14" s="1"/>
  <c r="C1546" i="14"/>
  <c r="B1546" i="14" s="1"/>
  <c r="C1609" i="14"/>
  <c r="B1609" i="14" s="1"/>
  <c r="C1639" i="14"/>
  <c r="B1639" i="14" s="1"/>
  <c r="C1647" i="14"/>
  <c r="B1647" i="14" s="1"/>
  <c r="C1671" i="14"/>
  <c r="B1671" i="14" s="1"/>
  <c r="C1687" i="14"/>
  <c r="B1687" i="14" s="1"/>
  <c r="C1695" i="14"/>
  <c r="B1695" i="14" s="1"/>
  <c r="C1724" i="14"/>
  <c r="B1724" i="14" s="1"/>
  <c r="C1732" i="14"/>
  <c r="B1732" i="14" s="1"/>
  <c r="C1785" i="14"/>
  <c r="B1785" i="14" s="1"/>
  <c r="C32" i="14"/>
  <c r="B32" i="14" s="1"/>
  <c r="C42" i="14"/>
  <c r="C79" i="14"/>
  <c r="B79" i="14" s="1"/>
  <c r="C164" i="14"/>
  <c r="B164" i="14" s="1"/>
  <c r="C217" i="14"/>
  <c r="B217" i="14" s="1"/>
  <c r="C225" i="14"/>
  <c r="B225" i="14" s="1"/>
  <c r="C238" i="14"/>
  <c r="B238" i="14" s="1"/>
  <c r="C246" i="14"/>
  <c r="B246" i="14" s="1"/>
  <c r="C259" i="14"/>
  <c r="B259" i="14" s="1"/>
  <c r="C291" i="14"/>
  <c r="B291" i="14" s="1"/>
  <c r="C383" i="14"/>
  <c r="B383" i="14" s="1"/>
  <c r="C391" i="14"/>
  <c r="B391" i="14" s="1"/>
  <c r="C433" i="14"/>
  <c r="B433" i="14" s="1"/>
  <c r="C619" i="14"/>
  <c r="B619" i="14" s="1"/>
  <c r="C635" i="14"/>
  <c r="B635" i="14" s="1"/>
  <c r="C651" i="14"/>
  <c r="B651" i="14" s="1"/>
  <c r="C712" i="14"/>
  <c r="C731" i="14"/>
  <c r="B731" i="14" s="1"/>
  <c r="C776" i="14"/>
  <c r="B776" i="14" s="1"/>
  <c r="C824" i="14"/>
  <c r="B824" i="14" s="1"/>
  <c r="C869" i="14"/>
  <c r="B869" i="14" s="1"/>
  <c r="C877" i="14"/>
  <c r="B877" i="14" s="1"/>
  <c r="C891" i="14"/>
  <c r="B891" i="14" s="1"/>
  <c r="C896" i="14"/>
  <c r="B896" i="14" s="1"/>
  <c r="C899" i="14"/>
  <c r="B899" i="14" s="1"/>
  <c r="C923" i="14"/>
  <c r="B923" i="14" s="1"/>
  <c r="C1013" i="14"/>
  <c r="B1013" i="14" s="1"/>
  <c r="C1021" i="14"/>
  <c r="B1021" i="14" s="1"/>
  <c r="C1072" i="14"/>
  <c r="B1072" i="14" s="1"/>
  <c r="C1101" i="14"/>
  <c r="B1101" i="14" s="1"/>
  <c r="C1117" i="14"/>
  <c r="B1117" i="14" s="1"/>
  <c r="C1151" i="14"/>
  <c r="B1151" i="14" s="1"/>
  <c r="C1199" i="14"/>
  <c r="B1199" i="14" s="1"/>
  <c r="C1223" i="14"/>
  <c r="B1223" i="14" s="1"/>
  <c r="C1239" i="14"/>
  <c r="B1239" i="14" s="1"/>
  <c r="C1285" i="14"/>
  <c r="B1285" i="14" s="1"/>
  <c r="C1293" i="14"/>
  <c r="B1293" i="14" s="1"/>
  <c r="C1295" i="14"/>
  <c r="B1295" i="14" s="1"/>
  <c r="C1330" i="14"/>
  <c r="B1330" i="14" s="1"/>
  <c r="C1335" i="14"/>
  <c r="B1335" i="14" s="1"/>
  <c r="C1346" i="14"/>
  <c r="B1346" i="14" s="1"/>
  <c r="C1354" i="14"/>
  <c r="B1354" i="14" s="1"/>
  <c r="C1473" i="14"/>
  <c r="B1473" i="14" s="1"/>
  <c r="C1586" i="14"/>
  <c r="B1586" i="14" s="1"/>
  <c r="C1618" i="14"/>
  <c r="B1618" i="14" s="1"/>
  <c r="C1626" i="14"/>
  <c r="B1626" i="14" s="1"/>
  <c r="C1658" i="14"/>
  <c r="B1658" i="14" s="1"/>
  <c r="C1743" i="14"/>
  <c r="B1743" i="14" s="1"/>
  <c r="C1751" i="14"/>
  <c r="C1809" i="14"/>
  <c r="B1809" i="14" s="1"/>
  <c r="C140" i="14"/>
  <c r="B140" i="14" s="1"/>
  <c r="C143" i="14"/>
  <c r="B143" i="14" s="1"/>
  <c r="C151" i="14"/>
  <c r="B151" i="14" s="1"/>
  <c r="C172" i="14"/>
  <c r="B172" i="14" s="1"/>
  <c r="C175" i="14"/>
  <c r="B175" i="14" s="1"/>
  <c r="C183" i="14"/>
  <c r="B183" i="14" s="1"/>
  <c r="C212" i="14"/>
  <c r="B212" i="14" s="1"/>
  <c r="C220" i="14"/>
  <c r="B220" i="14" s="1"/>
  <c r="C262" i="14"/>
  <c r="B262" i="14" s="1"/>
  <c r="C270" i="14"/>
  <c r="B270" i="14" s="1"/>
  <c r="C278" i="14"/>
  <c r="B278" i="14" s="1"/>
  <c r="C294" i="14"/>
  <c r="B294" i="14" s="1"/>
  <c r="C309" i="14"/>
  <c r="B309" i="14" s="1"/>
  <c r="C323" i="14"/>
  <c r="B323" i="14" s="1"/>
  <c r="C349" i="14"/>
  <c r="B349" i="14" s="1"/>
  <c r="C399" i="14"/>
  <c r="B399" i="14" s="1"/>
  <c r="C449" i="14"/>
  <c r="C678" i="14"/>
  <c r="C686" i="14"/>
  <c r="C710" i="14"/>
  <c r="C774" i="14"/>
  <c r="B774" i="14" s="1"/>
  <c r="C830" i="14"/>
  <c r="B830" i="14" s="1"/>
  <c r="C838" i="14"/>
  <c r="B838" i="14" s="1"/>
  <c r="C843" i="14"/>
  <c r="B843" i="14" s="1"/>
  <c r="C864" i="14"/>
  <c r="B864" i="14" s="1"/>
  <c r="C928" i="14"/>
  <c r="B928" i="14" s="1"/>
  <c r="C936" i="14"/>
  <c r="B936" i="14" s="1"/>
  <c r="C1030" i="14"/>
  <c r="B1030" i="14" s="1"/>
  <c r="C1035" i="14"/>
  <c r="B1035" i="14" s="1"/>
  <c r="C1038" i="14"/>
  <c r="B1038" i="14" s="1"/>
  <c r="C1133" i="14"/>
  <c r="B1133" i="14" s="1"/>
  <c r="C1264" i="14"/>
  <c r="B1264" i="14" s="1"/>
  <c r="C1277" i="14"/>
  <c r="B1277" i="14" s="1"/>
  <c r="C1280" i="14"/>
  <c r="B1280" i="14" s="1"/>
  <c r="C1581" i="14"/>
  <c r="B1581" i="14" s="1"/>
  <c r="C1594" i="14"/>
  <c r="B1594" i="14" s="1"/>
  <c r="C1597" i="14"/>
  <c r="B1597" i="14" s="1"/>
  <c r="C1650" i="14"/>
  <c r="B1650" i="14" s="1"/>
  <c r="C1690" i="14"/>
  <c r="B1690" i="14" s="1"/>
  <c r="C1693" i="14"/>
  <c r="B1693" i="14" s="1"/>
  <c r="C1706" i="14"/>
  <c r="B1706" i="14" s="1"/>
  <c r="C1738" i="14"/>
  <c r="B1738" i="14" s="1"/>
  <c r="C1849" i="14"/>
  <c r="B1849" i="14" s="1"/>
  <c r="C33" i="14"/>
  <c r="C36" i="14"/>
  <c r="B36" i="14" s="1"/>
  <c r="C67" i="14"/>
  <c r="B67" i="14" s="1"/>
  <c r="C85" i="14"/>
  <c r="B85" i="14" s="1"/>
  <c r="C96" i="14"/>
  <c r="B96" i="14" s="1"/>
  <c r="C180" i="14"/>
  <c r="B180" i="14" s="1"/>
  <c r="C188" i="14"/>
  <c r="B188" i="14" s="1"/>
  <c r="C193" i="14"/>
  <c r="B193" i="14" s="1"/>
  <c r="C206" i="14"/>
  <c r="B206" i="14" s="1"/>
  <c r="C214" i="14"/>
  <c r="B214" i="14" s="1"/>
  <c r="C227" i="14"/>
  <c r="B227" i="14" s="1"/>
  <c r="C292" i="14"/>
  <c r="B292" i="14" s="1"/>
  <c r="C300" i="14"/>
  <c r="B300" i="14" s="1"/>
  <c r="C341" i="14"/>
  <c r="B341" i="14" s="1"/>
  <c r="C359" i="14"/>
  <c r="B359" i="14" s="1"/>
  <c r="C377" i="14"/>
  <c r="B377" i="14" s="1"/>
  <c r="C413" i="14"/>
  <c r="B413" i="14" s="1"/>
  <c r="C436" i="14"/>
  <c r="B436" i="14" s="1"/>
  <c r="C441" i="14"/>
  <c r="B441" i="14" s="1"/>
  <c r="C470" i="14"/>
  <c r="B470" i="14" s="1"/>
  <c r="C491" i="14"/>
  <c r="B491" i="14" s="1"/>
  <c r="C525" i="14"/>
  <c r="B525" i="14" s="1"/>
  <c r="C533" i="14"/>
  <c r="B533" i="14" s="1"/>
  <c r="C541" i="14"/>
  <c r="B541" i="14" s="1"/>
  <c r="C615" i="14"/>
  <c r="B615" i="14" s="1"/>
  <c r="C746" i="14"/>
  <c r="B746" i="14" s="1"/>
  <c r="C93" i="14"/>
  <c r="B93" i="14" s="1"/>
  <c r="C117" i="14"/>
  <c r="B117" i="14" s="1"/>
  <c r="C125" i="14"/>
  <c r="B125" i="14" s="1"/>
  <c r="C253" i="14"/>
  <c r="B253" i="14" s="1"/>
  <c r="C447" i="14"/>
  <c r="B447" i="14" s="1"/>
  <c r="C455" i="14"/>
  <c r="B455" i="14" s="1"/>
  <c r="C457" i="14"/>
  <c r="B457" i="14" s="1"/>
  <c r="C568" i="14"/>
  <c r="B568" i="14" s="1"/>
  <c r="C576" i="14"/>
  <c r="B576" i="14" s="1"/>
  <c r="C599" i="14"/>
  <c r="B599" i="14" s="1"/>
  <c r="C613" i="14"/>
  <c r="B613" i="14" s="1"/>
  <c r="C621" i="14"/>
  <c r="B621" i="14" s="1"/>
  <c r="C671" i="14"/>
  <c r="C713" i="14"/>
  <c r="C744" i="14"/>
  <c r="B744" i="14" s="1"/>
  <c r="C760" i="14"/>
  <c r="B760" i="14" s="1"/>
  <c r="C768" i="14"/>
  <c r="B768" i="14" s="1"/>
  <c r="C773" i="14"/>
  <c r="B773" i="14" s="1"/>
  <c r="C791" i="14"/>
  <c r="B791" i="14" s="1"/>
  <c r="C817" i="14"/>
  <c r="B817" i="14" s="1"/>
  <c r="C820" i="14"/>
  <c r="B820" i="14" s="1"/>
  <c r="C833" i="14"/>
  <c r="B833" i="14" s="1"/>
  <c r="C49" i="14"/>
  <c r="B49" i="14" s="1"/>
  <c r="C70" i="14"/>
  <c r="B70" i="14" s="1"/>
  <c r="C196" i="14"/>
  <c r="B196" i="14" s="1"/>
  <c r="C372" i="14"/>
  <c r="B372" i="14" s="1"/>
  <c r="C406" i="14"/>
  <c r="B406" i="14" s="1"/>
  <c r="C439" i="14"/>
  <c r="B439" i="14" s="1"/>
  <c r="C452" i="14"/>
  <c r="B452" i="14" s="1"/>
  <c r="C463" i="14"/>
  <c r="B463" i="14" s="1"/>
  <c r="C465" i="14"/>
  <c r="B465" i="14" s="1"/>
  <c r="C468" i="14"/>
  <c r="B468" i="14" s="1"/>
  <c r="C476" i="14"/>
  <c r="B476" i="14" s="1"/>
  <c r="C497" i="14"/>
  <c r="B497" i="14" s="1"/>
  <c r="C505" i="14"/>
  <c r="B505" i="14" s="1"/>
  <c r="C518" i="14"/>
  <c r="B518" i="14" s="1"/>
  <c r="C547" i="14"/>
  <c r="B547" i="14" s="1"/>
  <c r="C555" i="14"/>
  <c r="B555" i="14" s="1"/>
  <c r="C589" i="14"/>
  <c r="B589" i="14" s="1"/>
  <c r="C597" i="14"/>
  <c r="B597" i="14" s="1"/>
  <c r="C616" i="14"/>
  <c r="C618" i="14"/>
  <c r="B618" i="14" s="1"/>
  <c r="C624" i="14"/>
  <c r="B624" i="14" s="1"/>
  <c r="C697" i="14"/>
  <c r="C721" i="14"/>
  <c r="C742" i="14"/>
  <c r="B742" i="14" s="1"/>
  <c r="C763" i="14"/>
  <c r="B763" i="14" s="1"/>
  <c r="C778" i="14"/>
  <c r="B778" i="14" s="1"/>
  <c r="C868" i="14"/>
  <c r="B868" i="14" s="1"/>
  <c r="C26" i="14"/>
  <c r="B26" i="14" s="1"/>
  <c r="C34" i="14"/>
  <c r="B34" i="14" s="1"/>
  <c r="C52" i="14"/>
  <c r="B52" i="14" s="1"/>
  <c r="C63" i="14"/>
  <c r="B63" i="14" s="1"/>
  <c r="C84" i="14"/>
  <c r="B84" i="14" s="1"/>
  <c r="C121" i="14"/>
  <c r="B121" i="14" s="1"/>
  <c r="C170" i="14"/>
  <c r="B170" i="14" s="1"/>
  <c r="C178" i="14"/>
  <c r="B178" i="14" s="1"/>
  <c r="C204" i="14"/>
  <c r="B204" i="14" s="1"/>
  <c r="C207" i="14"/>
  <c r="B207" i="14" s="1"/>
  <c r="C215" i="14"/>
  <c r="B215" i="14" s="1"/>
  <c r="C249" i="14"/>
  <c r="B249" i="14" s="1"/>
  <c r="C267" i="14"/>
  <c r="B267" i="14" s="1"/>
  <c r="C277" i="14"/>
  <c r="B277" i="14" s="1"/>
  <c r="C285" i="14"/>
  <c r="B285" i="14" s="1"/>
  <c r="C316" i="14"/>
  <c r="B316" i="14" s="1"/>
  <c r="C327" i="14"/>
  <c r="B327" i="14" s="1"/>
  <c r="C350" i="14"/>
  <c r="B350" i="14" s="1"/>
  <c r="C355" i="14"/>
  <c r="B355" i="14" s="1"/>
  <c r="C365" i="14"/>
  <c r="B365" i="14" s="1"/>
  <c r="C102" i="14"/>
  <c r="B102" i="14" s="1"/>
  <c r="C142" i="14"/>
  <c r="B142" i="14" s="1"/>
  <c r="C150" i="14"/>
  <c r="B150" i="14" s="1"/>
  <c r="C337" i="14"/>
  <c r="B337" i="14" s="1"/>
  <c r="C401" i="14"/>
  <c r="B401" i="14" s="1"/>
  <c r="C404" i="14"/>
  <c r="B404" i="14" s="1"/>
  <c r="C409" i="14"/>
  <c r="B409" i="14" s="1"/>
  <c r="C445" i="14"/>
  <c r="C471" i="14"/>
  <c r="B471" i="14" s="1"/>
  <c r="C484" i="14"/>
  <c r="B484" i="14" s="1"/>
  <c r="C582" i="14"/>
  <c r="B582" i="14" s="1"/>
  <c r="C608" i="14"/>
  <c r="B608" i="14" s="1"/>
  <c r="C627" i="14"/>
  <c r="B627" i="14" s="1"/>
  <c r="C632" i="14"/>
  <c r="B632" i="14" s="1"/>
  <c r="C666" i="14"/>
  <c r="B666" i="14" s="1"/>
  <c r="C802" i="14"/>
  <c r="B802" i="14" s="1"/>
  <c r="C821" i="14"/>
  <c r="B821" i="14" s="1"/>
  <c r="C831" i="14"/>
  <c r="B831" i="14" s="1"/>
  <c r="C21" i="14"/>
  <c r="B21" i="14" s="1"/>
  <c r="C27" i="14"/>
  <c r="B27" i="14" s="1"/>
  <c r="C37" i="14"/>
  <c r="C50" i="14"/>
  <c r="B50" i="14" s="1"/>
  <c r="C61" i="14"/>
  <c r="B61" i="14" s="1"/>
  <c r="C66" i="14"/>
  <c r="B66" i="14" s="1"/>
  <c r="C108" i="14"/>
  <c r="B108" i="14" s="1"/>
  <c r="C111" i="14"/>
  <c r="B111" i="14" s="1"/>
  <c r="C119" i="14"/>
  <c r="B119" i="14" s="1"/>
  <c r="C153" i="14"/>
  <c r="B153" i="14" s="1"/>
  <c r="C202" i="14"/>
  <c r="B202" i="14" s="1"/>
  <c r="C210" i="14"/>
  <c r="B210" i="14" s="1"/>
  <c r="C236" i="14"/>
  <c r="B236" i="14" s="1"/>
  <c r="C239" i="14"/>
  <c r="B239" i="14" s="1"/>
  <c r="C247" i="14"/>
  <c r="B247" i="14" s="1"/>
  <c r="C281" i="14"/>
  <c r="B281" i="14" s="1"/>
  <c r="C345" i="14"/>
  <c r="B345" i="14" s="1"/>
  <c r="C373" i="14"/>
  <c r="B373" i="14" s="1"/>
  <c r="C425" i="14"/>
  <c r="B425" i="14" s="1"/>
  <c r="C461" i="14"/>
  <c r="B461" i="14" s="1"/>
  <c r="C469" i="14"/>
  <c r="B469" i="14" s="1"/>
  <c r="C477" i="14"/>
  <c r="B477" i="14" s="1"/>
  <c r="C487" i="14"/>
  <c r="B487" i="14" s="1"/>
  <c r="C490" i="14"/>
  <c r="B490" i="14" s="1"/>
  <c r="C495" i="14"/>
  <c r="B495" i="14" s="1"/>
  <c r="C498" i="14"/>
  <c r="B498" i="14" s="1"/>
  <c r="C503" i="14"/>
  <c r="B503" i="14" s="1"/>
  <c r="C516" i="14"/>
  <c r="B516" i="14" s="1"/>
  <c r="C527" i="14"/>
  <c r="B527" i="14" s="1"/>
  <c r="C532" i="14"/>
  <c r="B532" i="14" s="1"/>
  <c r="C540" i="14"/>
  <c r="B540" i="14" s="1"/>
  <c r="C548" i="14"/>
  <c r="B548" i="14" s="1"/>
  <c r="C556" i="14"/>
  <c r="B556" i="14" s="1"/>
  <c r="C564" i="14"/>
  <c r="B564" i="14" s="1"/>
  <c r="C572" i="14"/>
  <c r="B572" i="14" s="1"/>
  <c r="C633" i="14"/>
  <c r="B633" i="14" s="1"/>
  <c r="C664" i="14"/>
  <c r="B664" i="14" s="1"/>
  <c r="C682" i="14"/>
  <c r="C690" i="14"/>
  <c r="C698" i="14"/>
  <c r="C704" i="14"/>
  <c r="B704" i="14" s="1"/>
  <c r="C709" i="14"/>
  <c r="C727" i="14"/>
  <c r="C761" i="14"/>
  <c r="B761" i="14" s="1"/>
  <c r="C764" i="14"/>
  <c r="B764" i="14" s="1"/>
  <c r="C777" i="14"/>
  <c r="B777" i="14" s="1"/>
  <c r="C816" i="14"/>
  <c r="C837" i="14"/>
  <c r="B837" i="14" s="1"/>
  <c r="C56" i="14"/>
  <c r="B56" i="14" s="1"/>
  <c r="C90" i="14"/>
  <c r="B90" i="14" s="1"/>
  <c r="C132" i="14"/>
  <c r="B132" i="14" s="1"/>
  <c r="C148" i="14"/>
  <c r="B148" i="14" s="1"/>
  <c r="C156" i="14"/>
  <c r="B156" i="14" s="1"/>
  <c r="C161" i="14"/>
  <c r="B161" i="14" s="1"/>
  <c r="C174" i="14"/>
  <c r="B174" i="14" s="1"/>
  <c r="C182" i="14"/>
  <c r="B182" i="14" s="1"/>
  <c r="C195" i="14"/>
  <c r="B195" i="14" s="1"/>
  <c r="C260" i="14"/>
  <c r="B260" i="14" s="1"/>
  <c r="C276" i="14"/>
  <c r="B276" i="14" s="1"/>
  <c r="C284" i="14"/>
  <c r="B284" i="14" s="1"/>
  <c r="C289" i="14"/>
  <c r="B289" i="14" s="1"/>
  <c r="C317" i="14"/>
  <c r="B317" i="14" s="1"/>
  <c r="C348" i="14"/>
  <c r="B348" i="14" s="1"/>
  <c r="C384" i="14"/>
  <c r="B384" i="14" s="1"/>
  <c r="C420" i="14"/>
  <c r="B420" i="14" s="1"/>
  <c r="C428" i="14"/>
  <c r="B428" i="14" s="1"/>
  <c r="C567" i="14"/>
  <c r="B567" i="14" s="1"/>
  <c r="C575" i="14"/>
  <c r="B575" i="14" s="1"/>
  <c r="C583" i="14"/>
  <c r="B583" i="14" s="1"/>
  <c r="C606" i="14"/>
  <c r="B606" i="14" s="1"/>
  <c r="C641" i="14"/>
  <c r="B641" i="14" s="1"/>
  <c r="C662" i="14"/>
  <c r="B662" i="14" s="1"/>
  <c r="C680" i="14"/>
  <c r="C688" i="14"/>
  <c r="C696" i="14"/>
  <c r="C714" i="14"/>
  <c r="C785" i="14"/>
  <c r="B785" i="14" s="1"/>
  <c r="C806" i="14"/>
  <c r="C832" i="14"/>
  <c r="B832" i="14" s="1"/>
  <c r="C857" i="14"/>
  <c r="B857" i="14" s="1"/>
  <c r="C860" i="14"/>
  <c r="B860" i="14" s="1"/>
  <c r="C883" i="14"/>
  <c r="B883" i="14" s="1"/>
  <c r="C907" i="14"/>
  <c r="B907" i="14" s="1"/>
  <c r="C931" i="14"/>
  <c r="B931" i="14" s="1"/>
  <c r="C933" i="14"/>
  <c r="B933" i="14" s="1"/>
  <c r="C939" i="14"/>
  <c r="B939" i="14" s="1"/>
  <c r="C941" i="14"/>
  <c r="B941" i="14" s="1"/>
  <c r="C984" i="14"/>
  <c r="B984" i="14" s="1"/>
  <c r="C992" i="14"/>
  <c r="B992" i="14" s="1"/>
  <c r="C1008" i="14"/>
  <c r="B1008" i="14" s="1"/>
  <c r="C1016" i="14"/>
  <c r="B1016" i="14" s="1"/>
  <c r="C1044" i="14"/>
  <c r="B1044" i="14" s="1"/>
  <c r="C1071" i="14"/>
  <c r="B1071" i="14" s="1"/>
  <c r="C1079" i="14"/>
  <c r="B1079" i="14" s="1"/>
  <c r="C1107" i="14"/>
  <c r="B1107" i="14" s="1"/>
  <c r="C1109" i="14"/>
  <c r="B1109" i="14" s="1"/>
  <c r="C1115" i="14"/>
  <c r="B1115" i="14" s="1"/>
  <c r="C1159" i="14"/>
  <c r="B1159" i="14" s="1"/>
  <c r="C1164" i="14"/>
  <c r="B1164" i="14" s="1"/>
  <c r="C1170" i="14"/>
  <c r="B1170" i="14" s="1"/>
  <c r="C1172" i="14"/>
  <c r="B1172" i="14" s="1"/>
  <c r="C1183" i="14"/>
  <c r="B1183" i="14" s="1"/>
  <c r="C1186" i="14"/>
  <c r="B1186" i="14" s="1"/>
  <c r="C1194" i="14"/>
  <c r="B1194" i="14" s="1"/>
  <c r="C1207" i="14"/>
  <c r="B1207" i="14" s="1"/>
  <c r="C1234" i="14"/>
  <c r="B1234" i="14" s="1"/>
  <c r="C1250" i="14"/>
  <c r="B1250" i="14" s="1"/>
  <c r="C1255" i="14"/>
  <c r="B1255" i="14" s="1"/>
  <c r="C1271" i="14"/>
  <c r="B1271" i="14" s="1"/>
  <c r="C1308" i="14"/>
  <c r="B1308" i="14" s="1"/>
  <c r="C1363" i="14"/>
  <c r="B1363" i="14" s="1"/>
  <c r="C1371" i="14"/>
  <c r="C1406" i="14"/>
  <c r="B1406" i="14" s="1"/>
  <c r="C1411" i="14"/>
  <c r="B1411" i="14" s="1"/>
  <c r="C1429" i="14"/>
  <c r="B1429" i="14" s="1"/>
  <c r="C1472" i="14"/>
  <c r="B1472" i="14" s="1"/>
  <c r="C1477" i="14"/>
  <c r="B1477" i="14" s="1"/>
  <c r="C1485" i="14"/>
  <c r="B1485" i="14" s="1"/>
  <c r="C1562" i="14"/>
  <c r="B1562" i="14" s="1"/>
  <c r="C1576" i="14"/>
  <c r="B1576" i="14" s="1"/>
  <c r="C1635" i="14"/>
  <c r="B1635" i="14" s="1"/>
  <c r="C1664" i="14"/>
  <c r="B1664" i="14" s="1"/>
  <c r="C1682" i="14"/>
  <c r="B1682" i="14" s="1"/>
  <c r="C1692" i="14"/>
  <c r="B1692" i="14" s="1"/>
  <c r="C1701" i="14"/>
  <c r="B1701" i="14" s="1"/>
  <c r="C1714" i="14"/>
  <c r="B1714" i="14" s="1"/>
  <c r="C1720" i="14"/>
  <c r="B1720" i="14" s="1"/>
  <c r="C1725" i="14"/>
  <c r="B1725" i="14" s="1"/>
  <c r="C1835" i="14"/>
  <c r="B1835" i="14" s="1"/>
  <c r="C1840" i="14"/>
  <c r="B1840" i="14" s="1"/>
  <c r="C1847" i="14"/>
  <c r="B1847" i="14" s="1"/>
  <c r="C1863" i="14"/>
  <c r="C1868" i="14"/>
  <c r="B1868" i="14" s="1"/>
  <c r="C1876" i="14"/>
  <c r="B1876" i="14" s="1"/>
  <c r="C1897" i="14"/>
  <c r="B1897" i="14" s="1"/>
  <c r="C900" i="14"/>
  <c r="B900" i="14" s="1"/>
  <c r="C942" i="14"/>
  <c r="B942" i="14" s="1"/>
  <c r="C947" i="14"/>
  <c r="B947" i="14" s="1"/>
  <c r="C955" i="14"/>
  <c r="B955" i="14" s="1"/>
  <c r="C963" i="14"/>
  <c r="B963" i="14" s="1"/>
  <c r="C971" i="14"/>
  <c r="B971" i="14" s="1"/>
  <c r="C979" i="14"/>
  <c r="B979" i="14" s="1"/>
  <c r="C1032" i="14"/>
  <c r="B1032" i="14" s="1"/>
  <c r="C1074" i="14"/>
  <c r="B1074" i="14" s="1"/>
  <c r="C1097" i="14"/>
  <c r="B1097" i="14" s="1"/>
  <c r="C1253" i="14"/>
  <c r="B1253" i="14" s="1"/>
  <c r="C1258" i="14"/>
  <c r="B1258" i="14" s="1"/>
  <c r="C1274" i="14"/>
  <c r="B1274" i="14" s="1"/>
  <c r="C1287" i="14"/>
  <c r="B1287" i="14" s="1"/>
  <c r="C1303" i="14"/>
  <c r="B1303" i="14" s="1"/>
  <c r="C1316" i="14"/>
  <c r="B1316" i="14" s="1"/>
  <c r="C1445" i="14"/>
  <c r="B1445" i="14" s="1"/>
  <c r="C1480" i="14"/>
  <c r="B1480" i="14" s="1"/>
  <c r="C1498" i="14"/>
  <c r="B1498" i="14" s="1"/>
  <c r="C1506" i="14"/>
  <c r="B1506" i="14" s="1"/>
  <c r="C1514" i="14"/>
  <c r="B1514" i="14" s="1"/>
  <c r="C1599" i="14"/>
  <c r="B1599" i="14" s="1"/>
  <c r="C1620" i="14"/>
  <c r="B1620" i="14" s="1"/>
  <c r="C1628" i="14"/>
  <c r="B1628" i="14" s="1"/>
  <c r="C1641" i="14"/>
  <c r="B1641" i="14" s="1"/>
  <c r="C1677" i="14"/>
  <c r="B1677" i="14" s="1"/>
  <c r="C852" i="14"/>
  <c r="B852" i="14" s="1"/>
  <c r="C871" i="14"/>
  <c r="B871" i="14" s="1"/>
  <c r="C903" i="14"/>
  <c r="B903" i="14" s="1"/>
  <c r="C905" i="14"/>
  <c r="B905" i="14" s="1"/>
  <c r="C913" i="14"/>
  <c r="B913" i="14" s="1"/>
  <c r="C952" i="14"/>
  <c r="B952" i="14" s="1"/>
  <c r="C960" i="14"/>
  <c r="B960" i="14" s="1"/>
  <c r="C968" i="14"/>
  <c r="B968" i="14" s="1"/>
  <c r="C976" i="14"/>
  <c r="B976" i="14" s="1"/>
  <c r="C982" i="14"/>
  <c r="B982" i="14" s="1"/>
  <c r="C987" i="14"/>
  <c r="B987" i="14" s="1"/>
  <c r="C990" i="14"/>
  <c r="B990" i="14" s="1"/>
  <c r="C1006" i="14"/>
  <c r="B1006" i="14" s="1"/>
  <c r="C1011" i="14"/>
  <c r="B1011" i="14" s="1"/>
  <c r="C1014" i="14"/>
  <c r="B1014" i="14" s="1"/>
  <c r="C1019" i="14"/>
  <c r="B1019" i="14" s="1"/>
  <c r="C1022" i="14"/>
  <c r="B1022" i="14" s="1"/>
  <c r="C1027" i="14"/>
  <c r="B1027" i="14" s="1"/>
  <c r="C1029" i="14"/>
  <c r="B1029" i="14" s="1"/>
  <c r="C1037" i="14"/>
  <c r="B1037" i="14" s="1"/>
  <c r="C1048" i="14"/>
  <c r="B1048" i="14" s="1"/>
  <c r="C1069" i="14"/>
  <c r="B1069" i="14" s="1"/>
  <c r="C1077" i="14"/>
  <c r="B1077" i="14" s="1"/>
  <c r="C1087" i="14"/>
  <c r="B1087" i="14" s="1"/>
  <c r="C1123" i="14"/>
  <c r="B1123" i="14" s="1"/>
  <c r="C1129" i="14"/>
  <c r="B1129" i="14" s="1"/>
  <c r="C1152" i="14"/>
  <c r="B1152" i="14" s="1"/>
  <c r="C1157" i="14"/>
  <c r="B1157" i="14" s="1"/>
  <c r="C1176" i="14"/>
  <c r="B1176" i="14" s="1"/>
  <c r="C1200" i="14"/>
  <c r="B1200" i="14" s="1"/>
  <c r="C1205" i="14"/>
  <c r="B1205" i="14" s="1"/>
  <c r="C1216" i="14"/>
  <c r="B1216" i="14" s="1"/>
  <c r="C1221" i="14"/>
  <c r="B1221" i="14" s="1"/>
  <c r="C1224" i="14"/>
  <c r="B1224" i="14" s="1"/>
  <c r="C1237" i="14"/>
  <c r="B1237" i="14" s="1"/>
  <c r="C1240" i="14"/>
  <c r="B1240" i="14" s="1"/>
  <c r="C1261" i="14"/>
  <c r="B1261" i="14" s="1"/>
  <c r="C1263" i="14"/>
  <c r="B1263" i="14" s="1"/>
  <c r="C1269" i="14"/>
  <c r="B1269" i="14" s="1"/>
  <c r="C1279" i="14"/>
  <c r="B1279" i="14" s="1"/>
  <c r="C1290" i="14"/>
  <c r="B1290" i="14" s="1"/>
  <c r="C1311" i="14"/>
  <c r="B1311" i="14" s="1"/>
  <c r="C1319" i="14"/>
  <c r="B1319" i="14" s="1"/>
  <c r="C1329" i="14"/>
  <c r="B1329" i="14" s="1"/>
  <c r="C1369" i="14"/>
  <c r="B1369" i="14" s="1"/>
  <c r="C1393" i="14"/>
  <c r="B1393" i="14" s="1"/>
  <c r="C1419" i="14"/>
  <c r="B1419" i="14" s="1"/>
  <c r="C1483" i="14"/>
  <c r="B1483" i="14" s="1"/>
  <c r="C1488" i="14"/>
  <c r="B1488" i="14" s="1"/>
  <c r="C1493" i="14"/>
  <c r="B1493" i="14" s="1"/>
  <c r="C1519" i="14"/>
  <c r="B1519" i="14" s="1"/>
  <c r="C1522" i="14"/>
  <c r="B1522" i="14" s="1"/>
  <c r="C1530" i="14"/>
  <c r="B1530" i="14" s="1"/>
  <c r="C1558" i="14"/>
  <c r="B1558" i="14" s="1"/>
  <c r="C1589" i="14"/>
  <c r="B1589" i="14" s="1"/>
  <c r="C1602" i="14"/>
  <c r="B1602" i="14" s="1"/>
  <c r="C1604" i="14"/>
  <c r="B1604" i="14" s="1"/>
  <c r="C1617" i="14"/>
  <c r="B1617" i="14" s="1"/>
  <c r="C1623" i="14"/>
  <c r="B1623" i="14" s="1"/>
  <c r="C1631" i="14"/>
  <c r="B1631" i="14" s="1"/>
  <c r="C1644" i="14"/>
  <c r="B1644" i="14" s="1"/>
  <c r="C1657" i="14"/>
  <c r="B1657" i="14" s="1"/>
  <c r="C1705" i="14"/>
  <c r="B1705" i="14" s="1"/>
  <c r="C1746" i="14"/>
  <c r="B1746" i="14" s="1"/>
  <c r="C1756" i="14"/>
  <c r="B1756" i="14" s="1"/>
  <c r="C1803" i="14"/>
  <c r="B1803" i="14" s="1"/>
  <c r="C1816" i="14"/>
  <c r="B1816" i="14" s="1"/>
  <c r="C1823" i="14"/>
  <c r="B1823" i="14" s="1"/>
  <c r="C1833" i="14"/>
  <c r="B1833" i="14" s="1"/>
  <c r="C1845" i="14"/>
  <c r="B1845" i="14" s="1"/>
  <c r="C1856" i="14"/>
  <c r="B1856" i="14" s="1"/>
  <c r="C1869" i="14"/>
  <c r="B1869" i="14" s="1"/>
  <c r="C1882" i="14"/>
  <c r="B1882" i="14" s="1"/>
  <c r="C1895" i="14"/>
  <c r="B1895" i="14" s="1"/>
  <c r="C1903" i="14"/>
  <c r="B1903" i="14" s="1"/>
  <c r="C1931" i="14"/>
  <c r="B1931" i="14" s="1"/>
  <c r="C1729" i="14"/>
  <c r="B1729" i="14" s="1"/>
  <c r="C1737" i="14"/>
  <c r="B1737" i="14" s="1"/>
  <c r="C1749" i="14"/>
  <c r="B1749" i="14" s="1"/>
  <c r="C1762" i="14"/>
  <c r="B1762" i="14" s="1"/>
  <c r="C1770" i="14"/>
  <c r="B1770" i="14" s="1"/>
  <c r="C1806" i="14"/>
  <c r="B1806" i="14" s="1"/>
  <c r="C1826" i="14"/>
  <c r="B1826" i="14" s="1"/>
  <c r="C1843" i="14"/>
  <c r="B1843" i="14" s="1"/>
  <c r="C1861" i="14"/>
  <c r="B1861" i="14" s="1"/>
  <c r="C1864" i="14"/>
  <c r="B1864" i="14" s="1"/>
  <c r="C1872" i="14"/>
  <c r="B1872" i="14" s="1"/>
  <c r="C1885" i="14"/>
  <c r="B1885" i="14" s="1"/>
  <c r="C1898" i="14"/>
  <c r="B1898" i="14" s="1"/>
  <c r="C1906" i="14"/>
  <c r="B1906" i="14" s="1"/>
  <c r="C1926" i="14"/>
  <c r="B1926" i="14" s="1"/>
  <c r="C927" i="14"/>
  <c r="B927" i="14" s="1"/>
  <c r="C935" i="14"/>
  <c r="B935" i="14" s="1"/>
  <c r="C948" i="14"/>
  <c r="B948" i="14" s="1"/>
  <c r="C956" i="14"/>
  <c r="B956" i="14" s="1"/>
  <c r="C972" i="14"/>
  <c r="B972" i="14" s="1"/>
  <c r="C1001" i="14"/>
  <c r="B1001" i="14" s="1"/>
  <c r="C1009" i="14"/>
  <c r="B1009" i="14" s="1"/>
  <c r="C1043" i="14"/>
  <c r="B1043" i="14" s="1"/>
  <c r="C1064" i="14"/>
  <c r="B1064" i="14" s="1"/>
  <c r="C1067" i="14"/>
  <c r="B1067" i="14" s="1"/>
  <c r="C1075" i="14"/>
  <c r="B1075" i="14" s="1"/>
  <c r="C1103" i="14"/>
  <c r="B1103" i="14" s="1"/>
  <c r="C1111" i="14"/>
  <c r="B1111" i="14" s="1"/>
  <c r="C1119" i="14"/>
  <c r="B1119" i="14" s="1"/>
  <c r="C1163" i="14"/>
  <c r="B1163" i="14" s="1"/>
  <c r="C1195" i="14"/>
  <c r="C1211" i="14"/>
  <c r="B1211" i="14" s="1"/>
  <c r="C1235" i="14"/>
  <c r="B1235" i="14" s="1"/>
  <c r="C1246" i="14"/>
  <c r="B1246" i="14" s="1"/>
  <c r="C1296" i="14"/>
  <c r="B1296" i="14" s="1"/>
  <c r="C1304" i="14"/>
  <c r="B1304" i="14" s="1"/>
  <c r="C1317" i="14"/>
  <c r="B1317" i="14" s="1"/>
  <c r="C1325" i="14"/>
  <c r="B1325" i="14" s="1"/>
  <c r="C1349" i="14"/>
  <c r="B1349" i="14" s="1"/>
  <c r="C1370" i="14"/>
  <c r="B1370" i="14" s="1"/>
  <c r="C1375" i="14"/>
  <c r="B1375" i="14" s="1"/>
  <c r="C1378" i="14"/>
  <c r="B1378" i="14" s="1"/>
  <c r="C1456" i="14"/>
  <c r="B1456" i="14" s="1"/>
  <c r="C1509" i="14"/>
  <c r="B1509" i="14" s="1"/>
  <c r="C1543" i="14"/>
  <c r="B1543" i="14" s="1"/>
  <c r="C1608" i="14"/>
  <c r="B1608" i="14" s="1"/>
  <c r="C1613" i="14"/>
  <c r="B1613" i="14" s="1"/>
  <c r="C1621" i="14"/>
  <c r="B1621" i="14" s="1"/>
  <c r="C1636" i="14"/>
  <c r="B1636" i="14" s="1"/>
  <c r="C1660" i="14"/>
  <c r="B1660" i="14" s="1"/>
  <c r="C1662" i="14"/>
  <c r="B1662" i="14" s="1"/>
  <c r="C1668" i="14"/>
  <c r="B1668" i="14" s="1"/>
  <c r="C1670" i="14"/>
  <c r="B1670" i="14" s="1"/>
  <c r="C1673" i="14"/>
  <c r="B1673" i="14" s="1"/>
  <c r="C845" i="14"/>
  <c r="B845" i="14" s="1"/>
  <c r="C856" i="14"/>
  <c r="B856" i="14" s="1"/>
  <c r="C859" i="14"/>
  <c r="B859" i="14" s="1"/>
  <c r="C872" i="14"/>
  <c r="B872" i="14" s="1"/>
  <c r="C880" i="14"/>
  <c r="B880" i="14" s="1"/>
  <c r="C888" i="14"/>
  <c r="B888" i="14" s="1"/>
  <c r="C906" i="14"/>
  <c r="B906" i="14" s="1"/>
  <c r="C940" i="14"/>
  <c r="B940" i="14" s="1"/>
  <c r="C951" i="14"/>
  <c r="B951" i="14" s="1"/>
  <c r="C959" i="14"/>
  <c r="B959" i="14" s="1"/>
  <c r="C967" i="14"/>
  <c r="B967" i="14" s="1"/>
  <c r="C975" i="14"/>
  <c r="B975" i="14" s="1"/>
  <c r="C983" i="14"/>
  <c r="B983" i="14" s="1"/>
  <c r="C1012" i="14"/>
  <c r="B1012" i="14" s="1"/>
  <c r="C1015" i="14"/>
  <c r="B1015" i="14" s="1"/>
  <c r="C1020" i="14"/>
  <c r="B1020" i="14" s="1"/>
  <c r="C1051" i="14"/>
  <c r="B1051" i="14" s="1"/>
  <c r="C1070" i="14"/>
  <c r="B1070" i="14" s="1"/>
  <c r="C1088" i="14"/>
  <c r="B1088" i="14" s="1"/>
  <c r="C1106" i="14"/>
  <c r="C1114" i="14"/>
  <c r="B1114" i="14" s="1"/>
  <c r="C1124" i="14"/>
  <c r="B1124" i="14" s="1"/>
  <c r="C1130" i="14"/>
  <c r="B1130" i="14" s="1"/>
  <c r="C1153" i="14"/>
  <c r="B1153" i="14" s="1"/>
  <c r="C1259" i="14"/>
  <c r="B1259" i="14" s="1"/>
  <c r="C1301" i="14"/>
  <c r="B1301" i="14" s="1"/>
  <c r="C1338" i="14"/>
  <c r="B1338" i="14" s="1"/>
  <c r="C1357" i="14"/>
  <c r="B1357" i="14" s="1"/>
  <c r="C1365" i="14"/>
  <c r="B1365" i="14" s="1"/>
  <c r="C1389" i="14"/>
  <c r="B1389" i="14" s="1"/>
  <c r="C1405" i="14"/>
  <c r="B1405" i="14" s="1"/>
  <c r="C1415" i="14"/>
  <c r="B1415" i="14" s="1"/>
  <c r="C1431" i="14"/>
  <c r="B1431" i="14" s="1"/>
  <c r="C1461" i="14"/>
  <c r="B1461" i="14" s="1"/>
  <c r="C1489" i="14"/>
  <c r="B1489" i="14" s="1"/>
  <c r="C1499" i="14"/>
  <c r="B1499" i="14" s="1"/>
  <c r="C1507" i="14"/>
  <c r="B1507" i="14" s="1"/>
  <c r="C1523" i="14"/>
  <c r="B1523" i="14" s="1"/>
  <c r="C1525" i="14"/>
  <c r="B1525" i="14" s="1"/>
  <c r="C1551" i="14"/>
  <c r="B1551" i="14" s="1"/>
  <c r="C1554" i="14"/>
  <c r="B1554" i="14" s="1"/>
  <c r="C1634" i="14"/>
  <c r="B1634" i="14" s="1"/>
  <c r="C1652" i="14"/>
  <c r="B1652" i="14" s="1"/>
  <c r="C1681" i="14"/>
  <c r="B1681" i="14" s="1"/>
  <c r="C1711" i="14"/>
  <c r="B1711" i="14" s="1"/>
  <c r="C1719" i="14"/>
  <c r="B1719" i="14" s="1"/>
  <c r="C1757" i="14"/>
  <c r="B1757" i="14" s="1"/>
  <c r="C1760" i="14"/>
  <c r="B1760" i="14" s="1"/>
  <c r="C1781" i="14"/>
  <c r="B1781" i="14" s="1"/>
  <c r="C1783" i="14"/>
  <c r="B1783" i="14" s="1"/>
  <c r="C1796" i="14"/>
  <c r="C1799" i="14"/>
  <c r="B1799" i="14" s="1"/>
  <c r="C1817" i="14"/>
  <c r="B1817" i="14" s="1"/>
  <c r="C1834" i="14"/>
  <c r="B1834" i="14" s="1"/>
  <c r="C1846" i="14"/>
  <c r="B1846" i="14" s="1"/>
  <c r="C1893" i="14"/>
  <c r="B1893" i="14" s="1"/>
  <c r="C1896" i="14"/>
  <c r="B1896" i="14" s="1"/>
  <c r="C1904" i="14"/>
  <c r="B1904" i="14" s="1"/>
  <c r="C1917" i="14"/>
  <c r="B1917" i="14" s="1"/>
  <c r="C1919" i="14"/>
  <c r="B1919" i="14" s="1"/>
  <c r="C1703" i="14"/>
  <c r="B1703" i="14" s="1"/>
  <c r="C1722" i="14"/>
  <c r="B1722" i="14" s="1"/>
  <c r="C1727" i="14"/>
  <c r="B1727" i="14" s="1"/>
  <c r="C1730" i="14"/>
  <c r="B1730" i="14" s="1"/>
  <c r="C1755" i="14"/>
  <c r="B1755" i="14" s="1"/>
  <c r="C1778" i="14"/>
  <c r="B1778" i="14" s="1"/>
  <c r="C1789" i="14"/>
  <c r="B1789" i="14" s="1"/>
  <c r="C1791" i="14"/>
  <c r="B1791" i="14" s="1"/>
  <c r="C1865" i="14"/>
  <c r="B1865" i="14" s="1"/>
  <c r="C1914" i="14"/>
  <c r="B1914" i="14" s="1"/>
  <c r="C1925" i="14"/>
  <c r="B1925" i="14" s="1"/>
  <c r="C1927" i="14"/>
  <c r="B1927" i="14" s="1"/>
  <c r="C849" i="14"/>
  <c r="B849" i="14" s="1"/>
  <c r="C875" i="14"/>
  <c r="B875" i="14" s="1"/>
  <c r="C909" i="14"/>
  <c r="B909" i="14" s="1"/>
  <c r="C920" i="14"/>
  <c r="B920" i="14" s="1"/>
  <c r="C954" i="14"/>
  <c r="B954" i="14" s="1"/>
  <c r="C970" i="14"/>
  <c r="B970" i="14" s="1"/>
  <c r="C1010" i="14"/>
  <c r="B1010" i="14" s="1"/>
  <c r="C1060" i="14"/>
  <c r="B1060" i="14" s="1"/>
  <c r="C1065" i="14"/>
  <c r="B1065" i="14" s="1"/>
  <c r="C1099" i="14"/>
  <c r="B1099" i="14" s="1"/>
  <c r="C1125" i="14"/>
  <c r="B1125" i="14" s="1"/>
  <c r="C1138" i="14"/>
  <c r="B1138" i="14" s="1"/>
  <c r="C1167" i="14"/>
  <c r="B1167" i="14" s="1"/>
  <c r="C1175" i="14"/>
  <c r="B1175" i="14" s="1"/>
  <c r="C1191" i="14"/>
  <c r="B1191" i="14" s="1"/>
  <c r="C1215" i="14"/>
  <c r="B1215" i="14" s="1"/>
  <c r="C1231" i="14"/>
  <c r="B1231" i="14" s="1"/>
  <c r="C1247" i="14"/>
  <c r="B1247" i="14" s="1"/>
  <c r="C1268" i="14"/>
  <c r="B1268" i="14" s="1"/>
  <c r="C1281" i="14"/>
  <c r="B1281" i="14" s="1"/>
  <c r="C1284" i="14"/>
  <c r="B1284" i="14" s="1"/>
  <c r="C1323" i="14"/>
  <c r="B1323" i="14" s="1"/>
  <c r="C1334" i="14"/>
  <c r="B1334" i="14" s="1"/>
  <c r="C1373" i="14"/>
  <c r="B1373" i="14" s="1"/>
  <c r="C1457" i="14"/>
  <c r="B1457" i="14" s="1"/>
  <c r="C1482" i="14"/>
  <c r="B1482" i="14" s="1"/>
  <c r="C1516" i="14"/>
  <c r="B1516" i="14" s="1"/>
  <c r="C1534" i="14"/>
  <c r="B1534" i="14" s="1"/>
  <c r="C1547" i="14"/>
  <c r="B1547" i="14" s="1"/>
  <c r="C1565" i="14"/>
  <c r="B1565" i="14" s="1"/>
  <c r="C1570" i="14"/>
  <c r="B1570" i="14" s="1"/>
  <c r="C1573" i="14"/>
  <c r="B1573" i="14" s="1"/>
  <c r="C1645" i="14"/>
  <c r="C1709" i="14"/>
  <c r="B1709" i="14" s="1"/>
  <c r="C1717" i="14"/>
  <c r="B1717" i="14" s="1"/>
  <c r="C1753" i="14"/>
  <c r="B1753" i="14" s="1"/>
  <c r="C1792" i="14"/>
  <c r="B1792" i="14" s="1"/>
  <c r="C1810" i="14"/>
  <c r="B1810" i="14" s="1"/>
  <c r="C1825" i="14"/>
  <c r="B1825" i="14" s="1"/>
  <c r="C1860" i="14"/>
  <c r="B1860" i="14" s="1"/>
  <c r="C1881" i="14"/>
  <c r="B1881" i="14" s="1"/>
  <c r="C1928" i="14"/>
  <c r="B1928" i="14" s="1"/>
  <c r="C39" i="14"/>
  <c r="B39" i="14" s="1"/>
  <c r="C46" i="14"/>
  <c r="B46" i="14" s="1"/>
  <c r="C58" i="14"/>
  <c r="B58" i="14" s="1"/>
  <c r="C71" i="14"/>
  <c r="B71" i="14" s="1"/>
  <c r="C78" i="14"/>
  <c r="B78" i="14" s="1"/>
  <c r="C89" i="14"/>
  <c r="B89" i="14" s="1"/>
  <c r="C99" i="14"/>
  <c r="B99" i="14" s="1"/>
  <c r="C104" i="14"/>
  <c r="B104" i="14" s="1"/>
  <c r="C131" i="14"/>
  <c r="B131" i="14" s="1"/>
  <c r="C133" i="14"/>
  <c r="B133" i="14" s="1"/>
  <c r="C136" i="14"/>
  <c r="B136" i="14" s="1"/>
  <c r="C163" i="14"/>
  <c r="B163" i="14" s="1"/>
  <c r="C168" i="14"/>
  <c r="B168" i="14" s="1"/>
  <c r="C173" i="14"/>
  <c r="B173" i="14" s="1"/>
  <c r="C200" i="14"/>
  <c r="B200" i="14" s="1"/>
  <c r="C205" i="14"/>
  <c r="B205" i="14" s="1"/>
  <c r="C232" i="14"/>
  <c r="B232" i="14" s="1"/>
  <c r="C237" i="14"/>
  <c r="B237" i="14" s="1"/>
  <c r="C264" i="14"/>
  <c r="B264" i="14" s="1"/>
  <c r="C293" i="14"/>
  <c r="B293" i="14" s="1"/>
  <c r="C296" i="14"/>
  <c r="B296" i="14" s="1"/>
  <c r="C310" i="14"/>
  <c r="B310" i="14" s="1"/>
  <c r="C313" i="14"/>
  <c r="B313" i="14" s="1"/>
  <c r="C86" i="14"/>
  <c r="B86" i="14" s="1"/>
  <c r="C101" i="14"/>
  <c r="B101" i="14" s="1"/>
  <c r="C357" i="14"/>
  <c r="B357" i="14" s="1"/>
  <c r="C22" i="14"/>
  <c r="B22" i="14" s="1"/>
  <c r="C29" i="14"/>
  <c r="B29" i="14" s="1"/>
  <c r="C53" i="14"/>
  <c r="B53" i="14" s="1"/>
  <c r="C64" i="14"/>
  <c r="B64" i="14" s="1"/>
  <c r="C69" i="14"/>
  <c r="B69" i="14" s="1"/>
  <c r="C74" i="14"/>
  <c r="B74" i="14" s="1"/>
  <c r="C87" i="14"/>
  <c r="B87" i="14" s="1"/>
  <c r="C97" i="14"/>
  <c r="B97" i="14" s="1"/>
  <c r="C109" i="14"/>
  <c r="B109" i="14" s="1"/>
  <c r="C112" i="14"/>
  <c r="B112" i="14" s="1"/>
  <c r="C139" i="14"/>
  <c r="B139" i="14" s="1"/>
  <c r="C141" i="14"/>
  <c r="B141" i="14" s="1"/>
  <c r="C144" i="14"/>
  <c r="B144" i="14" s="1"/>
  <c r="C149" i="14"/>
  <c r="B149" i="14" s="1"/>
  <c r="C171" i="14"/>
  <c r="B171" i="14" s="1"/>
  <c r="C176" i="14"/>
  <c r="B176" i="14" s="1"/>
  <c r="C181" i="14"/>
  <c r="B181" i="14" s="1"/>
  <c r="C208" i="14"/>
  <c r="B208" i="14" s="1"/>
  <c r="C213" i="14"/>
  <c r="B213" i="14" s="1"/>
  <c r="C240" i="14"/>
  <c r="B240" i="14" s="1"/>
  <c r="C245" i="14"/>
  <c r="B245" i="14" s="1"/>
  <c r="C269" i="14"/>
  <c r="B269" i="14" s="1"/>
  <c r="C272" i="14"/>
  <c r="B272" i="14" s="1"/>
  <c r="C304" i="14"/>
  <c r="B304" i="14" s="1"/>
  <c r="C311" i="14"/>
  <c r="B311" i="14" s="1"/>
  <c r="C321" i="14"/>
  <c r="B321" i="14" s="1"/>
  <c r="C375" i="14"/>
  <c r="B375" i="14" s="1"/>
  <c r="C388" i="14"/>
  <c r="B388" i="14" s="1"/>
  <c r="C23" i="14"/>
  <c r="B23" i="14" s="1"/>
  <c r="C35" i="14"/>
  <c r="B35" i="14" s="1"/>
  <c r="C40" i="14"/>
  <c r="B40" i="14" s="1"/>
  <c r="C47" i="14"/>
  <c r="B47" i="14" s="1"/>
  <c r="C54" i="14"/>
  <c r="B54" i="14" s="1"/>
  <c r="C59" i="14"/>
  <c r="B59" i="14" s="1"/>
  <c r="C72" i="14"/>
  <c r="B72" i="14" s="1"/>
  <c r="C82" i="14"/>
  <c r="B82" i="14" s="1"/>
  <c r="C105" i="14"/>
  <c r="B105" i="14" s="1"/>
  <c r="C115" i="14"/>
  <c r="B115" i="14" s="1"/>
  <c r="C122" i="14"/>
  <c r="B122" i="14" s="1"/>
  <c r="C127" i="14"/>
  <c r="B127" i="14" s="1"/>
  <c r="C137" i="14"/>
  <c r="B137" i="14" s="1"/>
  <c r="C147" i="14"/>
  <c r="B147" i="14" s="1"/>
  <c r="C154" i="14"/>
  <c r="B154" i="14" s="1"/>
  <c r="C159" i="14"/>
  <c r="B159" i="14" s="1"/>
  <c r="C169" i="14"/>
  <c r="B169" i="14" s="1"/>
  <c r="C179" i="14"/>
  <c r="B179" i="14" s="1"/>
  <c r="C186" i="14"/>
  <c r="B186" i="14" s="1"/>
  <c r="C191" i="14"/>
  <c r="B191" i="14" s="1"/>
  <c r="C201" i="14"/>
  <c r="B201" i="14" s="1"/>
  <c r="C211" i="14"/>
  <c r="B211" i="14" s="1"/>
  <c r="C218" i="14"/>
  <c r="B218" i="14" s="1"/>
  <c r="C223" i="14"/>
  <c r="B223" i="14" s="1"/>
  <c r="C233" i="14"/>
  <c r="B233" i="14" s="1"/>
  <c r="C243" i="14"/>
  <c r="B243" i="14" s="1"/>
  <c r="C250" i="14"/>
  <c r="B250" i="14" s="1"/>
  <c r="C255" i="14"/>
  <c r="B255" i="14" s="1"/>
  <c r="C265" i="14"/>
  <c r="B265" i="14" s="1"/>
  <c r="C275" i="14"/>
  <c r="B275" i="14" s="1"/>
  <c r="C282" i="14"/>
  <c r="B282" i="14" s="1"/>
  <c r="C287" i="14"/>
  <c r="B287" i="14" s="1"/>
  <c r="C297" i="14"/>
  <c r="B297" i="14" s="1"/>
  <c r="C301" i="14"/>
  <c r="B301" i="14" s="1"/>
  <c r="C314" i="14"/>
  <c r="B314" i="14" s="1"/>
  <c r="C333" i="14"/>
  <c r="B333" i="14" s="1"/>
  <c r="C393" i="14"/>
  <c r="B393" i="14" s="1"/>
  <c r="C62" i="14"/>
  <c r="B62" i="14" s="1"/>
  <c r="C75" i="14"/>
  <c r="B75" i="14" s="1"/>
  <c r="C80" i="14"/>
  <c r="B80" i="14" s="1"/>
  <c r="C95" i="14"/>
  <c r="B95" i="14" s="1"/>
  <c r="C120" i="14"/>
  <c r="B120" i="14" s="1"/>
  <c r="C152" i="14"/>
  <c r="B152" i="14" s="1"/>
  <c r="C157" i="14"/>
  <c r="B157" i="14" s="1"/>
  <c r="C189" i="14"/>
  <c r="B189" i="14" s="1"/>
  <c r="C216" i="14"/>
  <c r="B216" i="14" s="1"/>
  <c r="C221" i="14"/>
  <c r="B221" i="14" s="1"/>
  <c r="C248" i="14"/>
  <c r="B248" i="14" s="1"/>
  <c r="C280" i="14"/>
  <c r="B280" i="14" s="1"/>
  <c r="C307" i="14"/>
  <c r="B307" i="14" s="1"/>
  <c r="C319" i="14"/>
  <c r="B319" i="14" s="1"/>
  <c r="C329" i="14"/>
  <c r="B329" i="14" s="1"/>
  <c r="C386" i="14"/>
  <c r="B386" i="14" s="1"/>
  <c r="C407" i="14"/>
  <c r="B407" i="14" s="1"/>
  <c r="C30" i="14"/>
  <c r="B30" i="14" s="1"/>
  <c r="C57" i="14"/>
  <c r="B57" i="14" s="1"/>
  <c r="C65" i="14"/>
  <c r="B65" i="14" s="1"/>
  <c r="C77" i="14"/>
  <c r="B77" i="14" s="1"/>
  <c r="C83" i="14"/>
  <c r="B83" i="14" s="1"/>
  <c r="C88" i="14"/>
  <c r="B88" i="14" s="1"/>
  <c r="C103" i="14"/>
  <c r="B103" i="14" s="1"/>
  <c r="C113" i="14"/>
  <c r="B113" i="14" s="1"/>
  <c r="C130" i="14"/>
  <c r="B130" i="14" s="1"/>
  <c r="C135" i="14"/>
  <c r="B135" i="14" s="1"/>
  <c r="C145" i="14"/>
  <c r="B145" i="14" s="1"/>
  <c r="C155" i="14"/>
  <c r="B155" i="14" s="1"/>
  <c r="C162" i="14"/>
  <c r="B162" i="14" s="1"/>
  <c r="C167" i="14"/>
  <c r="B167" i="14" s="1"/>
  <c r="C177" i="14"/>
  <c r="B177" i="14" s="1"/>
  <c r="C184" i="14"/>
  <c r="B184" i="14" s="1"/>
  <c r="C187" i="14"/>
  <c r="B187" i="14" s="1"/>
  <c r="C194" i="14"/>
  <c r="B194" i="14" s="1"/>
  <c r="C199" i="14"/>
  <c r="B199" i="14" s="1"/>
  <c r="C209" i="14"/>
  <c r="B209" i="14" s="1"/>
  <c r="C219" i="14"/>
  <c r="B219" i="14" s="1"/>
  <c r="C226" i="14"/>
  <c r="C231" i="14"/>
  <c r="B231" i="14" s="1"/>
  <c r="C241" i="14"/>
  <c r="B241" i="14" s="1"/>
  <c r="C251" i="14"/>
  <c r="B251" i="14" s="1"/>
  <c r="C258" i="14"/>
  <c r="B258" i="14" s="1"/>
  <c r="C263" i="14"/>
  <c r="B263" i="14" s="1"/>
  <c r="C273" i="14"/>
  <c r="B273" i="14" s="1"/>
  <c r="C283" i="14"/>
  <c r="B283" i="14" s="1"/>
  <c r="C290" i="14"/>
  <c r="B290" i="14" s="1"/>
  <c r="C295" i="14"/>
  <c r="B295" i="14" s="1"/>
  <c r="C312" i="14"/>
  <c r="B312" i="14" s="1"/>
  <c r="C322" i="14"/>
  <c r="B322" i="14" s="1"/>
  <c r="C334" i="14"/>
  <c r="B334" i="14" s="1"/>
  <c r="C361" i="14"/>
  <c r="B361" i="14" s="1"/>
  <c r="C366" i="14"/>
  <c r="B366" i="14" s="1"/>
  <c r="C24" i="14"/>
  <c r="B24" i="14" s="1"/>
  <c r="C31" i="14"/>
  <c r="B31" i="14" s="1"/>
  <c r="C38" i="14"/>
  <c r="B38" i="14" s="1"/>
  <c r="C43" i="14"/>
  <c r="B43" i="14" s="1"/>
  <c r="C48" i="14"/>
  <c r="B48" i="14" s="1"/>
  <c r="C55" i="14"/>
  <c r="B55" i="14" s="1"/>
  <c r="C73" i="14"/>
  <c r="B73" i="14" s="1"/>
  <c r="C91" i="14"/>
  <c r="B91" i="14" s="1"/>
  <c r="C98" i="14"/>
  <c r="B98" i="14" s="1"/>
  <c r="C123" i="14"/>
  <c r="B123" i="14" s="1"/>
  <c r="C128" i="14"/>
  <c r="B128" i="14" s="1"/>
  <c r="C160" i="14"/>
  <c r="B160" i="14" s="1"/>
  <c r="C165" i="14"/>
  <c r="B165" i="14" s="1"/>
  <c r="C192" i="14"/>
  <c r="B192" i="14" s="1"/>
  <c r="C197" i="14"/>
  <c r="B197" i="14" s="1"/>
  <c r="C224" i="14"/>
  <c r="B224" i="14" s="1"/>
  <c r="C229" i="14"/>
  <c r="B229" i="14" s="1"/>
  <c r="C256" i="14"/>
  <c r="B256" i="14" s="1"/>
  <c r="C261" i="14"/>
  <c r="B261" i="14" s="1"/>
  <c r="C288" i="14"/>
  <c r="B288" i="14" s="1"/>
  <c r="C305" i="14"/>
  <c r="B305" i="14" s="1"/>
  <c r="C330" i="14"/>
  <c r="B330" i="14" s="1"/>
  <c r="C344" i="14"/>
  <c r="B344" i="14" s="1"/>
  <c r="C353" i="14"/>
  <c r="B353" i="14" s="1"/>
  <c r="C376" i="14"/>
  <c r="B376" i="14" s="1"/>
  <c r="C378" i="14"/>
  <c r="B378" i="14" s="1"/>
  <c r="C387" i="14"/>
  <c r="B387" i="14" s="1"/>
  <c r="C394" i="14"/>
  <c r="B394" i="14" s="1"/>
  <c r="C408" i="14"/>
  <c r="B408" i="14" s="1"/>
  <c r="C417" i="14"/>
  <c r="B417" i="14" s="1"/>
  <c r="C422" i="14"/>
  <c r="B422" i="14" s="1"/>
  <c r="C440" i="14"/>
  <c r="B440" i="14" s="1"/>
  <c r="C442" i="14"/>
  <c r="B442" i="14" s="1"/>
  <c r="C451" i="14"/>
  <c r="B451" i="14" s="1"/>
  <c r="C458" i="14"/>
  <c r="B458" i="14" s="1"/>
  <c r="C472" i="14"/>
  <c r="B472" i="14" s="1"/>
  <c r="C481" i="14"/>
  <c r="B481" i="14" s="1"/>
  <c r="C486" i="14"/>
  <c r="B486" i="14" s="1"/>
  <c r="C493" i="14"/>
  <c r="B493" i="14" s="1"/>
  <c r="C515" i="14"/>
  <c r="B515" i="14" s="1"/>
  <c r="C522" i="14"/>
  <c r="B522" i="14" s="1"/>
  <c r="C529" i="14"/>
  <c r="B529" i="14" s="1"/>
  <c r="C536" i="14"/>
  <c r="B536" i="14" s="1"/>
  <c r="C550" i="14"/>
  <c r="B550" i="14" s="1"/>
  <c r="C557" i="14"/>
  <c r="B557" i="14" s="1"/>
  <c r="C579" i="14"/>
  <c r="B579" i="14" s="1"/>
  <c r="C586" i="14"/>
  <c r="B586" i="14" s="1"/>
  <c r="C593" i="14"/>
  <c r="B593" i="14" s="1"/>
  <c r="C600" i="14"/>
  <c r="B600" i="14" s="1"/>
  <c r="C614" i="14"/>
  <c r="B614" i="14" s="1"/>
  <c r="C631" i="14"/>
  <c r="B631" i="14" s="1"/>
  <c r="C645" i="14"/>
  <c r="B645" i="14" s="1"/>
  <c r="C667" i="14"/>
  <c r="B667" i="14" s="1"/>
  <c r="C677" i="14"/>
  <c r="C684" i="14"/>
  <c r="C691" i="14"/>
  <c r="C715" i="14"/>
  <c r="C725" i="14"/>
  <c r="C747" i="14"/>
  <c r="B747" i="14" s="1"/>
  <c r="C757" i="14"/>
  <c r="B757" i="14" s="1"/>
  <c r="C779" i="14"/>
  <c r="B779" i="14" s="1"/>
  <c r="C789" i="14"/>
  <c r="B789" i="14" s="1"/>
  <c r="C811" i="14"/>
  <c r="B811" i="14" s="1"/>
  <c r="C818" i="14"/>
  <c r="B818" i="14" s="1"/>
  <c r="C318" i="14"/>
  <c r="B318" i="14" s="1"/>
  <c r="C325" i="14"/>
  <c r="B325" i="14" s="1"/>
  <c r="C342" i="14"/>
  <c r="B342" i="14" s="1"/>
  <c r="C347" i="14"/>
  <c r="B347" i="14" s="1"/>
  <c r="C354" i="14"/>
  <c r="B354" i="14" s="1"/>
  <c r="C363" i="14"/>
  <c r="B363" i="14" s="1"/>
  <c r="C374" i="14"/>
  <c r="B374" i="14" s="1"/>
  <c r="C389" i="14"/>
  <c r="B389" i="14" s="1"/>
  <c r="C411" i="14"/>
  <c r="B411" i="14" s="1"/>
  <c r="C418" i="14"/>
  <c r="B418" i="14" s="1"/>
  <c r="C427" i="14"/>
  <c r="B427" i="14" s="1"/>
  <c r="C438" i="14"/>
  <c r="B438" i="14" s="1"/>
  <c r="C453" i="14"/>
  <c r="B453" i="14" s="1"/>
  <c r="C475" i="14"/>
  <c r="B475" i="14" s="1"/>
  <c r="C482" i="14"/>
  <c r="B482" i="14" s="1"/>
  <c r="C496" i="14"/>
  <c r="B496" i="14" s="1"/>
  <c r="C510" i="14"/>
  <c r="B510" i="14" s="1"/>
  <c r="C517" i="14"/>
  <c r="B517" i="14" s="1"/>
  <c r="C539" i="14"/>
  <c r="B539" i="14" s="1"/>
  <c r="C546" i="14"/>
  <c r="B546" i="14" s="1"/>
  <c r="C553" i="14"/>
  <c r="B553" i="14" s="1"/>
  <c r="C560" i="14"/>
  <c r="B560" i="14" s="1"/>
  <c r="C574" i="14"/>
  <c r="B574" i="14" s="1"/>
  <c r="C581" i="14"/>
  <c r="B581" i="14" s="1"/>
  <c r="C603" i="14"/>
  <c r="B603" i="14" s="1"/>
  <c r="C609" i="14"/>
  <c r="B609" i="14" s="1"/>
  <c r="C612" i="14"/>
  <c r="B612" i="14" s="1"/>
  <c r="C626" i="14"/>
  <c r="B626" i="14" s="1"/>
  <c r="C638" i="14"/>
  <c r="B638" i="14" s="1"/>
  <c r="C642" i="14"/>
  <c r="B642" i="14" s="1"/>
  <c r="C655" i="14"/>
  <c r="B655" i="14" s="1"/>
  <c r="C660" i="14"/>
  <c r="B660" i="14" s="1"/>
  <c r="C670" i="14"/>
  <c r="B670" i="14" s="1"/>
  <c r="C674" i="14"/>
  <c r="C701" i="14"/>
  <c r="C703" i="14"/>
  <c r="C708" i="14"/>
  <c r="C718" i="14"/>
  <c r="C722" i="14"/>
  <c r="C735" i="14"/>
  <c r="B735" i="14" s="1"/>
  <c r="C740" i="14"/>
  <c r="B740" i="14" s="1"/>
  <c r="C750" i="14"/>
  <c r="B750" i="14" s="1"/>
  <c r="C754" i="14"/>
  <c r="B754" i="14" s="1"/>
  <c r="C767" i="14"/>
  <c r="B767" i="14" s="1"/>
  <c r="C772" i="14"/>
  <c r="B772" i="14" s="1"/>
  <c r="C782" i="14"/>
  <c r="B782" i="14" s="1"/>
  <c r="C786" i="14"/>
  <c r="B786" i="14" s="1"/>
  <c r="C799" i="14"/>
  <c r="B799" i="14" s="1"/>
  <c r="C804" i="14"/>
  <c r="B804" i="14" s="1"/>
  <c r="C814" i="14"/>
  <c r="B814" i="14" s="1"/>
  <c r="C819" i="14"/>
  <c r="B819" i="14" s="1"/>
  <c r="C829" i="14"/>
  <c r="B829" i="14" s="1"/>
  <c r="C876" i="14"/>
  <c r="B876" i="14" s="1"/>
  <c r="C392" i="14"/>
  <c r="B392" i="14" s="1"/>
  <c r="C456" i="14"/>
  <c r="B456" i="14" s="1"/>
  <c r="C499" i="14"/>
  <c r="B499" i="14" s="1"/>
  <c r="C506" i="14"/>
  <c r="C513" i="14"/>
  <c r="B513" i="14" s="1"/>
  <c r="C520" i="14"/>
  <c r="B520" i="14" s="1"/>
  <c r="C563" i="14"/>
  <c r="B563" i="14" s="1"/>
  <c r="C570" i="14"/>
  <c r="B570" i="14" s="1"/>
  <c r="C577" i="14"/>
  <c r="B577" i="14" s="1"/>
  <c r="C584" i="14"/>
  <c r="B584" i="14" s="1"/>
  <c r="C629" i="14"/>
  <c r="B629" i="14" s="1"/>
  <c r="C636" i="14"/>
  <c r="B636" i="14" s="1"/>
  <c r="C643" i="14"/>
  <c r="B643" i="14" s="1"/>
  <c r="C653" i="14"/>
  <c r="B653" i="14" s="1"/>
  <c r="C675" i="14"/>
  <c r="C694" i="14"/>
  <c r="C723" i="14"/>
  <c r="C733" i="14"/>
  <c r="B733" i="14" s="1"/>
  <c r="C755" i="14"/>
  <c r="B755" i="14" s="1"/>
  <c r="C765" i="14"/>
  <c r="B765" i="14" s="1"/>
  <c r="C787" i="14"/>
  <c r="B787" i="14" s="1"/>
  <c r="C797" i="14"/>
  <c r="B797" i="14" s="1"/>
  <c r="C326" i="14"/>
  <c r="B326" i="14" s="1"/>
  <c r="C331" i="14"/>
  <c r="B331" i="14" s="1"/>
  <c r="C338" i="14"/>
  <c r="B338" i="14" s="1"/>
  <c r="C352" i="14"/>
  <c r="B352" i="14" s="1"/>
  <c r="C368" i="14"/>
  <c r="B368" i="14" s="1"/>
  <c r="C370" i="14"/>
  <c r="B370" i="14" s="1"/>
  <c r="C379" i="14"/>
  <c r="B379" i="14" s="1"/>
  <c r="C390" i="14"/>
  <c r="B390" i="14" s="1"/>
  <c r="C395" i="14"/>
  <c r="B395" i="14" s="1"/>
  <c r="C402" i="14"/>
  <c r="B402" i="14" s="1"/>
  <c r="C416" i="14"/>
  <c r="B416" i="14" s="1"/>
  <c r="C432" i="14"/>
  <c r="B432" i="14" s="1"/>
  <c r="C434" i="14"/>
  <c r="B434" i="14" s="1"/>
  <c r="C443" i="14"/>
  <c r="B443" i="14" s="1"/>
  <c r="C454" i="14"/>
  <c r="C459" i="14"/>
  <c r="B459" i="14" s="1"/>
  <c r="C466" i="14"/>
  <c r="B466" i="14" s="1"/>
  <c r="C480" i="14"/>
  <c r="B480" i="14" s="1"/>
  <c r="C489" i="14"/>
  <c r="B489" i="14" s="1"/>
  <c r="C494" i="14"/>
  <c r="B494" i="14" s="1"/>
  <c r="C501" i="14"/>
  <c r="B501" i="14" s="1"/>
  <c r="C523" i="14"/>
  <c r="B523" i="14" s="1"/>
  <c r="C530" i="14"/>
  <c r="B530" i="14" s="1"/>
  <c r="C537" i="14"/>
  <c r="B537" i="14" s="1"/>
  <c r="C544" i="14"/>
  <c r="B544" i="14" s="1"/>
  <c r="C558" i="14"/>
  <c r="B558" i="14" s="1"/>
  <c r="C565" i="14"/>
  <c r="B565" i="14" s="1"/>
  <c r="C587" i="14"/>
  <c r="B587" i="14" s="1"/>
  <c r="C594" i="14"/>
  <c r="B594" i="14" s="1"/>
  <c r="C601" i="14"/>
  <c r="B601" i="14" s="1"/>
  <c r="C617" i="14"/>
  <c r="B617" i="14" s="1"/>
  <c r="C646" i="14"/>
  <c r="B646" i="14" s="1"/>
  <c r="C650" i="14"/>
  <c r="B650" i="14" s="1"/>
  <c r="C663" i="14"/>
  <c r="B663" i="14" s="1"/>
  <c r="C668" i="14"/>
  <c r="B668" i="14" s="1"/>
  <c r="C685" i="14"/>
  <c r="C687" i="14"/>
  <c r="C692" i="14"/>
  <c r="C699" i="14"/>
  <c r="C711" i="14"/>
  <c r="C716" i="14"/>
  <c r="C726" i="14"/>
  <c r="C730" i="14"/>
  <c r="B730" i="14" s="1"/>
  <c r="C743" i="14"/>
  <c r="B743" i="14" s="1"/>
  <c r="C748" i="14"/>
  <c r="B748" i="14" s="1"/>
  <c r="C758" i="14"/>
  <c r="B758" i="14" s="1"/>
  <c r="C762" i="14"/>
  <c r="B762" i="14" s="1"/>
  <c r="C775" i="14"/>
  <c r="B775" i="14" s="1"/>
  <c r="C780" i="14"/>
  <c r="B780" i="14" s="1"/>
  <c r="C790" i="14"/>
  <c r="B790" i="14" s="1"/>
  <c r="C794" i="14"/>
  <c r="B794" i="14" s="1"/>
  <c r="C807" i="14"/>
  <c r="B807" i="14" s="1"/>
  <c r="C812" i="14"/>
  <c r="B812" i="14" s="1"/>
  <c r="C827" i="14"/>
  <c r="B827" i="14" s="1"/>
  <c r="C848" i="14"/>
  <c r="B848" i="14" s="1"/>
  <c r="C381" i="14"/>
  <c r="B381" i="14" s="1"/>
  <c r="C397" i="14"/>
  <c r="B397" i="14" s="1"/>
  <c r="C414" i="14"/>
  <c r="B414" i="14" s="1"/>
  <c r="C419" i="14"/>
  <c r="B419" i="14" s="1"/>
  <c r="C795" i="14"/>
  <c r="B795" i="14" s="1"/>
  <c r="C805" i="14"/>
  <c r="C430" i="14"/>
  <c r="B430" i="14" s="1"/>
  <c r="C448" i="14"/>
  <c r="B448" i="14" s="1"/>
  <c r="C450" i="14"/>
  <c r="B450" i="14" s="1"/>
  <c r="C464" i="14"/>
  <c r="B464" i="14" s="1"/>
  <c r="C473" i="14"/>
  <c r="B473" i="14" s="1"/>
  <c r="C478" i="14"/>
  <c r="B478" i="14" s="1"/>
  <c r="C485" i="14"/>
  <c r="B485" i="14" s="1"/>
  <c r="C507" i="14"/>
  <c r="B507" i="14" s="1"/>
  <c r="C514" i="14"/>
  <c r="B514" i="14" s="1"/>
  <c r="C521" i="14"/>
  <c r="B521" i="14" s="1"/>
  <c r="C528" i="14"/>
  <c r="B528" i="14" s="1"/>
  <c r="C542" i="14"/>
  <c r="B542" i="14" s="1"/>
  <c r="C549" i="14"/>
  <c r="B549" i="14" s="1"/>
  <c r="C571" i="14"/>
  <c r="B571" i="14" s="1"/>
  <c r="C578" i="14"/>
  <c r="B578" i="14" s="1"/>
  <c r="C585" i="14"/>
  <c r="B585" i="14" s="1"/>
  <c r="C592" i="14"/>
  <c r="B592" i="14" s="1"/>
  <c r="C604" i="14"/>
  <c r="B604" i="14" s="1"/>
  <c r="C610" i="14"/>
  <c r="B610" i="14" s="1"/>
  <c r="C625" i="14"/>
  <c r="B625" i="14" s="1"/>
  <c r="C637" i="14"/>
  <c r="B637" i="14" s="1"/>
  <c r="C644" i="14"/>
  <c r="B644" i="14" s="1"/>
  <c r="C654" i="14"/>
  <c r="B654" i="14" s="1"/>
  <c r="C658" i="14"/>
  <c r="B658" i="14" s="1"/>
  <c r="C676" i="14"/>
  <c r="C683" i="14"/>
  <c r="C702" i="14"/>
  <c r="C706" i="14"/>
  <c r="C719" i="14"/>
  <c r="C724" i="14"/>
  <c r="C734" i="14"/>
  <c r="B734" i="14" s="1"/>
  <c r="C738" i="14"/>
  <c r="B738" i="14" s="1"/>
  <c r="C751" i="14"/>
  <c r="B751" i="14" s="1"/>
  <c r="C756" i="14"/>
  <c r="B756" i="14" s="1"/>
  <c r="C766" i="14"/>
  <c r="B766" i="14" s="1"/>
  <c r="C770" i="14"/>
  <c r="B770" i="14" s="1"/>
  <c r="C783" i="14"/>
  <c r="B783" i="14" s="1"/>
  <c r="C788" i="14"/>
  <c r="B788" i="14" s="1"/>
  <c r="C798" i="14"/>
  <c r="B798" i="14" s="1"/>
  <c r="C339" i="14"/>
  <c r="B339" i="14" s="1"/>
  <c r="C346" i="14"/>
  <c r="B346" i="14" s="1"/>
  <c r="C360" i="14"/>
  <c r="B360" i="14" s="1"/>
  <c r="C362" i="14"/>
  <c r="B362" i="14" s="1"/>
  <c r="C371" i="14"/>
  <c r="B371" i="14" s="1"/>
  <c r="C398" i="14"/>
  <c r="B398" i="14" s="1"/>
  <c r="C403" i="14"/>
  <c r="B403" i="14" s="1"/>
  <c r="C410" i="14"/>
  <c r="B410" i="14" s="1"/>
  <c r="C424" i="14"/>
  <c r="B424" i="14" s="1"/>
  <c r="C426" i="14"/>
  <c r="B426" i="14" s="1"/>
  <c r="C435" i="14"/>
  <c r="B435" i="14" s="1"/>
  <c r="C446" i="14"/>
  <c r="B446" i="14" s="1"/>
  <c r="C462" i="14"/>
  <c r="B462" i="14" s="1"/>
  <c r="C467" i="14"/>
  <c r="B467" i="14" s="1"/>
  <c r="C474" i="14"/>
  <c r="B474" i="14" s="1"/>
  <c r="C488" i="14"/>
  <c r="B488" i="14" s="1"/>
  <c r="C502" i="14"/>
  <c r="B502" i="14" s="1"/>
  <c r="C509" i="14"/>
  <c r="B509" i="14" s="1"/>
  <c r="C531" i="14"/>
  <c r="B531" i="14" s="1"/>
  <c r="C538" i="14"/>
  <c r="B538" i="14" s="1"/>
  <c r="C545" i="14"/>
  <c r="B545" i="14" s="1"/>
  <c r="C552" i="14"/>
  <c r="B552" i="14" s="1"/>
  <c r="C566" i="14"/>
  <c r="B566" i="14" s="1"/>
  <c r="C573" i="14"/>
  <c r="B573" i="14" s="1"/>
  <c r="C595" i="14"/>
  <c r="B595" i="14" s="1"/>
  <c r="C602" i="14"/>
  <c r="B602" i="14" s="1"/>
  <c r="C611" i="14"/>
  <c r="B611" i="14" s="1"/>
  <c r="C623" i="14"/>
  <c r="B623" i="14" s="1"/>
  <c r="C628" i="14"/>
  <c r="B628" i="14" s="1"/>
  <c r="C634" i="14"/>
  <c r="B634" i="14" s="1"/>
  <c r="C647" i="14"/>
  <c r="B647" i="14" s="1"/>
  <c r="C659" i="14"/>
  <c r="B659" i="14" s="1"/>
  <c r="C669" i="14"/>
  <c r="B669" i="14" s="1"/>
  <c r="C693" i="14"/>
  <c r="C695" i="14"/>
  <c r="C700" i="14"/>
  <c r="C707" i="14"/>
  <c r="C717" i="14"/>
  <c r="C739" i="14"/>
  <c r="B739" i="14" s="1"/>
  <c r="C749" i="14"/>
  <c r="B749" i="14" s="1"/>
  <c r="C771" i="14"/>
  <c r="B771" i="14" s="1"/>
  <c r="C781" i="14"/>
  <c r="B781" i="14" s="1"/>
  <c r="C803" i="14"/>
  <c r="B803" i="14" s="1"/>
  <c r="C834" i="14"/>
  <c r="B834" i="14" s="1"/>
  <c r="C873" i="14"/>
  <c r="B873" i="14" s="1"/>
  <c r="C901" i="14"/>
  <c r="B901" i="14" s="1"/>
  <c r="C925" i="14"/>
  <c r="B925" i="14" s="1"/>
  <c r="C930" i="14"/>
  <c r="B930" i="14" s="1"/>
  <c r="C946" i="14"/>
  <c r="B946" i="14" s="1"/>
  <c r="C957" i="14"/>
  <c r="B957" i="14" s="1"/>
  <c r="C973" i="14"/>
  <c r="B973" i="14" s="1"/>
  <c r="C978" i="14"/>
  <c r="B978" i="14" s="1"/>
  <c r="C980" i="14"/>
  <c r="B980" i="14" s="1"/>
  <c r="C985" i="14"/>
  <c r="B985" i="14" s="1"/>
  <c r="C1017" i="14"/>
  <c r="B1017" i="14" s="1"/>
  <c r="C1026" i="14"/>
  <c r="B1026" i="14" s="1"/>
  <c r="C1028" i="14"/>
  <c r="B1028" i="14" s="1"/>
  <c r="C1033" i="14"/>
  <c r="B1033" i="14" s="1"/>
  <c r="C1080" i="14"/>
  <c r="B1080" i="14" s="1"/>
  <c r="C1120" i="14"/>
  <c r="B1120" i="14" s="1"/>
  <c r="C1140" i="14"/>
  <c r="B1140" i="14" s="1"/>
  <c r="C1171" i="14"/>
  <c r="B1171" i="14" s="1"/>
  <c r="C1181" i="14"/>
  <c r="B1181" i="14" s="1"/>
  <c r="C1201" i="14"/>
  <c r="B1201" i="14" s="1"/>
  <c r="C1241" i="14"/>
  <c r="B1241" i="14" s="1"/>
  <c r="C1251" i="14"/>
  <c r="B1251" i="14" s="1"/>
  <c r="C1265" i="14"/>
  <c r="B1265" i="14" s="1"/>
  <c r="C1275" i="14"/>
  <c r="B1275" i="14" s="1"/>
  <c r="C1297" i="14"/>
  <c r="B1297" i="14" s="1"/>
  <c r="C1326" i="14"/>
  <c r="B1326" i="14" s="1"/>
  <c r="C1331" i="14"/>
  <c r="B1331" i="14" s="1"/>
  <c r="C1360" i="14"/>
  <c r="B1360" i="14" s="1"/>
  <c r="C1383" i="14"/>
  <c r="B1383" i="14" s="1"/>
  <c r="C1386" i="14"/>
  <c r="B1386" i="14" s="1"/>
  <c r="C1423" i="14"/>
  <c r="B1423" i="14" s="1"/>
  <c r="C835" i="14"/>
  <c r="B835" i="14" s="1"/>
  <c r="C861" i="14"/>
  <c r="B861" i="14" s="1"/>
  <c r="C892" i="14"/>
  <c r="B892" i="14" s="1"/>
  <c r="C895" i="14"/>
  <c r="B895" i="14" s="1"/>
  <c r="C902" i="14"/>
  <c r="B902" i="14" s="1"/>
  <c r="C919" i="14"/>
  <c r="B919" i="14" s="1"/>
  <c r="C926" i="14"/>
  <c r="B926" i="14" s="1"/>
  <c r="C937" i="14"/>
  <c r="C953" i="14"/>
  <c r="B953" i="14" s="1"/>
  <c r="C958" i="14"/>
  <c r="C962" i="14"/>
  <c r="B962" i="14" s="1"/>
  <c r="C964" i="14"/>
  <c r="B964" i="14" s="1"/>
  <c r="C969" i="14"/>
  <c r="B969" i="14" s="1"/>
  <c r="C974" i="14"/>
  <c r="B974" i="14" s="1"/>
  <c r="C997" i="14"/>
  <c r="B997" i="14" s="1"/>
  <c r="C1055" i="14"/>
  <c r="B1055" i="14" s="1"/>
  <c r="C1061" i="14"/>
  <c r="B1061" i="14" s="1"/>
  <c r="C1068" i="14"/>
  <c r="B1068" i="14" s="1"/>
  <c r="C1076" i="14"/>
  <c r="B1076" i="14" s="1"/>
  <c r="C1081" i="14"/>
  <c r="B1081" i="14" s="1"/>
  <c r="C1116" i="14"/>
  <c r="B1116" i="14" s="1"/>
  <c r="C1146" i="14"/>
  <c r="B1146" i="14" s="1"/>
  <c r="C1148" i="14"/>
  <c r="B1148" i="14" s="1"/>
  <c r="C1161" i="14"/>
  <c r="B1161" i="14" s="1"/>
  <c r="C1169" i="14"/>
  <c r="B1169" i="14" s="1"/>
  <c r="C1179" i="14"/>
  <c r="B1179" i="14" s="1"/>
  <c r="C1184" i="14"/>
  <c r="B1184" i="14" s="1"/>
  <c r="C1189" i="14"/>
  <c r="B1189" i="14" s="1"/>
  <c r="C1209" i="14"/>
  <c r="B1209" i="14" s="1"/>
  <c r="C1219" i="14"/>
  <c r="B1219" i="14" s="1"/>
  <c r="C1229" i="14"/>
  <c r="B1229" i="14" s="1"/>
  <c r="C1244" i="14"/>
  <c r="B1244" i="14" s="1"/>
  <c r="C1256" i="14"/>
  <c r="B1256" i="14" s="1"/>
  <c r="C1300" i="14"/>
  <c r="B1300" i="14" s="1"/>
  <c r="C1314" i="14"/>
  <c r="B1314" i="14" s="1"/>
  <c r="C1321" i="14"/>
  <c r="B1321" i="14" s="1"/>
  <c r="C1339" i="14"/>
  <c r="B1339" i="14" s="1"/>
  <c r="C1342" i="14"/>
  <c r="B1342" i="14" s="1"/>
  <c r="C1351" i="14"/>
  <c r="B1351" i="14" s="1"/>
  <c r="C1358" i="14"/>
  <c r="B1358" i="14" s="1"/>
  <c r="C1367" i="14"/>
  <c r="B1367" i="14" s="1"/>
  <c r="C1391" i="14"/>
  <c r="B1391" i="14" s="1"/>
  <c r="C1409" i="14"/>
  <c r="B1409" i="14" s="1"/>
  <c r="C1453" i="14"/>
  <c r="B1453" i="14" s="1"/>
  <c r="C810" i="14"/>
  <c r="B810" i="14" s="1"/>
  <c r="C823" i="14"/>
  <c r="B823" i="14" s="1"/>
  <c r="C828" i="14"/>
  <c r="C840" i="14"/>
  <c r="B840" i="14" s="1"/>
  <c r="C885" i="14"/>
  <c r="B885" i="14" s="1"/>
  <c r="C890" i="14"/>
  <c r="B890" i="14" s="1"/>
  <c r="C914" i="14"/>
  <c r="B914" i="14" s="1"/>
  <c r="C916" i="14"/>
  <c r="B916" i="14" s="1"/>
  <c r="C921" i="14"/>
  <c r="B921" i="14" s="1"/>
  <c r="C991" i="14"/>
  <c r="B991" i="14" s="1"/>
  <c r="C998" i="14"/>
  <c r="B998" i="14" s="1"/>
  <c r="C1002" i="14"/>
  <c r="B1002" i="14" s="1"/>
  <c r="C1007" i="14"/>
  <c r="B1007" i="14" s="1"/>
  <c r="C1045" i="14"/>
  <c r="B1045" i="14" s="1"/>
  <c r="C1050" i="14"/>
  <c r="C1052" i="14"/>
  <c r="B1052" i="14" s="1"/>
  <c r="C1057" i="14"/>
  <c r="B1057" i="14" s="1"/>
  <c r="C1062" i="14"/>
  <c r="B1062" i="14" s="1"/>
  <c r="C1066" i="14"/>
  <c r="B1066" i="14" s="1"/>
  <c r="C1108" i="14"/>
  <c r="B1108" i="14" s="1"/>
  <c r="C1112" i="14"/>
  <c r="B1112" i="14" s="1"/>
  <c r="C1136" i="14"/>
  <c r="B1136" i="14" s="1"/>
  <c r="C1141" i="14"/>
  <c r="B1141" i="14" s="1"/>
  <c r="C1154" i="14"/>
  <c r="B1154" i="14" s="1"/>
  <c r="C1156" i="14"/>
  <c r="B1156" i="14" s="1"/>
  <c r="C1192" i="14"/>
  <c r="B1192" i="14" s="1"/>
  <c r="C1202" i="14"/>
  <c r="B1202" i="14" s="1"/>
  <c r="C1212" i="14"/>
  <c r="B1212" i="14" s="1"/>
  <c r="C1227" i="14"/>
  <c r="B1227" i="14" s="1"/>
  <c r="C1232" i="14"/>
  <c r="B1232" i="14" s="1"/>
  <c r="C1242" i="14"/>
  <c r="B1242" i="14" s="1"/>
  <c r="C1249" i="14"/>
  <c r="B1249" i="14" s="1"/>
  <c r="C1266" i="14"/>
  <c r="B1266" i="14" s="1"/>
  <c r="C1273" i="14"/>
  <c r="B1273" i="14" s="1"/>
  <c r="C1276" i="14"/>
  <c r="B1276" i="14" s="1"/>
  <c r="C1283" i="14"/>
  <c r="B1283" i="14" s="1"/>
  <c r="C1288" i="14"/>
  <c r="B1288" i="14" s="1"/>
  <c r="C1307" i="14"/>
  <c r="B1307" i="14" s="1"/>
  <c r="C1312" i="14"/>
  <c r="B1312" i="14" s="1"/>
  <c r="C1332" i="14"/>
  <c r="C1337" i="14"/>
  <c r="B1337" i="14" s="1"/>
  <c r="C1384" i="14"/>
  <c r="B1384" i="14" s="1"/>
  <c r="C1394" i="14"/>
  <c r="B1394" i="14" s="1"/>
  <c r="C1402" i="14"/>
  <c r="B1402" i="14" s="1"/>
  <c r="C850" i="14"/>
  <c r="B850" i="14" s="1"/>
  <c r="C867" i="14"/>
  <c r="B867" i="14" s="1"/>
  <c r="C874" i="14"/>
  <c r="B874" i="14" s="1"/>
  <c r="C879" i="14"/>
  <c r="B879" i="14" s="1"/>
  <c r="C881" i="14"/>
  <c r="B881" i="14" s="1"/>
  <c r="C943" i="14"/>
  <c r="B943" i="14" s="1"/>
  <c r="C986" i="14"/>
  <c r="B986" i="14" s="1"/>
  <c r="C993" i="14"/>
  <c r="B993" i="14" s="1"/>
  <c r="C1018" i="14"/>
  <c r="B1018" i="14" s="1"/>
  <c r="C1023" i="14"/>
  <c r="B1023" i="14" s="1"/>
  <c r="C1034" i="14"/>
  <c r="B1034" i="14" s="1"/>
  <c r="C1039" i="14"/>
  <c r="B1039" i="14" s="1"/>
  <c r="C1046" i="14"/>
  <c r="B1046" i="14" s="1"/>
  <c r="C1073" i="14"/>
  <c r="B1073" i="14" s="1"/>
  <c r="C1098" i="14"/>
  <c r="B1098" i="14" s="1"/>
  <c r="C1134" i="14"/>
  <c r="B1134" i="14" s="1"/>
  <c r="C1144" i="14"/>
  <c r="B1144" i="14" s="1"/>
  <c r="C1149" i="14"/>
  <c r="B1149" i="14" s="1"/>
  <c r="C1162" i="14"/>
  <c r="B1162" i="14" s="1"/>
  <c r="C1177" i="14"/>
  <c r="B1177" i="14" s="1"/>
  <c r="C1187" i="14"/>
  <c r="B1187" i="14" s="1"/>
  <c r="C1197" i="14"/>
  <c r="B1197" i="14" s="1"/>
  <c r="C1210" i="14"/>
  <c r="B1210" i="14" s="1"/>
  <c r="C1217" i="14"/>
  <c r="B1217" i="14" s="1"/>
  <c r="C1220" i="14"/>
  <c r="B1220" i="14" s="1"/>
  <c r="C1230" i="14"/>
  <c r="B1230" i="14" s="1"/>
  <c r="C1252" i="14"/>
  <c r="B1252" i="14" s="1"/>
  <c r="C1286" i="14"/>
  <c r="B1286" i="14" s="1"/>
  <c r="C1298" i="14"/>
  <c r="B1298" i="14" s="1"/>
  <c r="C1305" i="14"/>
  <c r="B1305" i="14" s="1"/>
  <c r="C1322" i="14"/>
  <c r="B1322" i="14" s="1"/>
  <c r="C1327" i="14"/>
  <c r="B1327" i="14" s="1"/>
  <c r="C1340" i="14"/>
  <c r="B1340" i="14" s="1"/>
  <c r="C1352" i="14"/>
  <c r="B1352" i="14" s="1"/>
  <c r="C1368" i="14"/>
  <c r="B1368" i="14" s="1"/>
  <c r="C1377" i="14"/>
  <c r="B1377" i="14" s="1"/>
  <c r="C1379" i="14"/>
  <c r="B1379" i="14" s="1"/>
  <c r="C1407" i="14"/>
  <c r="B1407" i="14" s="1"/>
  <c r="C1397" i="14"/>
  <c r="B1397" i="14" s="1"/>
  <c r="C1400" i="14"/>
  <c r="B1400" i="14" s="1"/>
  <c r="C1410" i="14"/>
  <c r="B1410" i="14" s="1"/>
  <c r="C1451" i="14"/>
  <c r="B1451" i="14" s="1"/>
  <c r="C836" i="14"/>
  <c r="B836" i="14" s="1"/>
  <c r="C851" i="14"/>
  <c r="B851" i="14" s="1"/>
  <c r="C870" i="14"/>
  <c r="B870" i="14" s="1"/>
  <c r="C893" i="14"/>
  <c r="B893" i="14" s="1"/>
  <c r="C898" i="14"/>
  <c r="B898" i="14" s="1"/>
  <c r="C917" i="14"/>
  <c r="B917" i="14" s="1"/>
  <c r="C922" i="14"/>
  <c r="B922" i="14" s="1"/>
  <c r="C924" i="14"/>
  <c r="B924" i="14" s="1"/>
  <c r="C929" i="14"/>
  <c r="B929" i="14" s="1"/>
  <c r="C934" i="14"/>
  <c r="B934" i="14" s="1"/>
  <c r="C945" i="14"/>
  <c r="B945" i="14" s="1"/>
  <c r="C950" i="14"/>
  <c r="B950" i="14" s="1"/>
  <c r="C966" i="14"/>
  <c r="B966" i="14" s="1"/>
  <c r="C977" i="14"/>
  <c r="B977" i="14" s="1"/>
  <c r="C999" i="14"/>
  <c r="B999" i="14" s="1"/>
  <c r="C1025" i="14"/>
  <c r="B1025" i="14" s="1"/>
  <c r="C1053" i="14"/>
  <c r="B1053" i="14" s="1"/>
  <c r="C1058" i="14"/>
  <c r="B1058" i="14" s="1"/>
  <c r="C1063" i="14"/>
  <c r="B1063" i="14" s="1"/>
  <c r="C1082" i="14"/>
  <c r="B1082" i="14" s="1"/>
  <c r="C1100" i="14"/>
  <c r="B1100" i="14" s="1"/>
  <c r="C1105" i="14"/>
  <c r="B1105" i="14" s="1"/>
  <c r="C1122" i="14"/>
  <c r="B1122" i="14" s="1"/>
  <c r="C1147" i="14"/>
  <c r="B1147" i="14" s="1"/>
  <c r="C1160" i="14"/>
  <c r="B1160" i="14" s="1"/>
  <c r="C1165" i="14"/>
  <c r="B1165" i="14" s="1"/>
  <c r="C1178" i="14"/>
  <c r="B1178" i="14" s="1"/>
  <c r="C1185" i="14"/>
  <c r="B1185" i="14" s="1"/>
  <c r="C1188" i="14"/>
  <c r="B1188" i="14" s="1"/>
  <c r="C1208" i="14"/>
  <c r="B1208" i="14" s="1"/>
  <c r="C1218" i="14"/>
  <c r="B1218" i="14" s="1"/>
  <c r="C1228" i="14"/>
  <c r="B1228" i="14" s="1"/>
  <c r="C1245" i="14"/>
  <c r="B1245" i="14" s="1"/>
  <c r="C1257" i="14"/>
  <c r="B1257" i="14" s="1"/>
  <c r="C1262" i="14"/>
  <c r="B1262" i="14" s="1"/>
  <c r="C1315" i="14"/>
  <c r="B1315" i="14" s="1"/>
  <c r="C1320" i="14"/>
  <c r="B1320" i="14" s="1"/>
  <c r="C1333" i="14"/>
  <c r="B1333" i="14" s="1"/>
  <c r="C1359" i="14"/>
  <c r="B1359" i="14" s="1"/>
  <c r="C1366" i="14"/>
  <c r="B1366" i="14" s="1"/>
  <c r="C1395" i="14"/>
  <c r="B1395" i="14" s="1"/>
  <c r="C822" i="14"/>
  <c r="B822" i="14" s="1"/>
  <c r="C826" i="14"/>
  <c r="B826" i="14" s="1"/>
  <c r="C841" i="14"/>
  <c r="B841" i="14" s="1"/>
  <c r="C844" i="14"/>
  <c r="B844" i="14" s="1"/>
  <c r="C853" i="14"/>
  <c r="B853" i="14" s="1"/>
  <c r="C858" i="14"/>
  <c r="B858" i="14" s="1"/>
  <c r="C882" i="14"/>
  <c r="B882" i="14" s="1"/>
  <c r="C884" i="14"/>
  <c r="B884" i="14" s="1"/>
  <c r="C887" i="14"/>
  <c r="B887" i="14" s="1"/>
  <c r="C894" i="14"/>
  <c r="B894" i="14" s="1"/>
  <c r="C918" i="14"/>
  <c r="B918" i="14" s="1"/>
  <c r="C961" i="14"/>
  <c r="B961" i="14" s="1"/>
  <c r="C989" i="14"/>
  <c r="B989" i="14" s="1"/>
  <c r="C994" i="14"/>
  <c r="B994" i="14" s="1"/>
  <c r="C996" i="14"/>
  <c r="B996" i="14" s="1"/>
  <c r="C1005" i="14"/>
  <c r="B1005" i="14" s="1"/>
  <c r="C1047" i="14"/>
  <c r="B1047" i="14" s="1"/>
  <c r="C1054" i="14"/>
  <c r="B1054" i="14" s="1"/>
  <c r="C1092" i="14"/>
  <c r="B1092" i="14" s="1"/>
  <c r="C1096" i="14"/>
  <c r="B1096" i="14" s="1"/>
  <c r="C1132" i="14"/>
  <c r="B1132" i="14" s="1"/>
  <c r="C1137" i="14"/>
  <c r="B1137" i="14" s="1"/>
  <c r="C1145" i="14"/>
  <c r="B1145" i="14" s="1"/>
  <c r="C1155" i="14"/>
  <c r="B1155" i="14" s="1"/>
  <c r="C1168" i="14"/>
  <c r="B1168" i="14" s="1"/>
  <c r="C1173" i="14"/>
  <c r="B1173" i="14" s="1"/>
  <c r="C1193" i="14"/>
  <c r="B1193" i="14" s="1"/>
  <c r="C1203" i="14"/>
  <c r="B1203" i="14" s="1"/>
  <c r="C1213" i="14"/>
  <c r="B1213" i="14" s="1"/>
  <c r="C1226" i="14"/>
  <c r="B1226" i="14" s="1"/>
  <c r="C1233" i="14"/>
  <c r="B1233" i="14" s="1"/>
  <c r="C1236" i="14"/>
  <c r="B1236" i="14" s="1"/>
  <c r="C1243" i="14"/>
  <c r="B1243" i="14" s="1"/>
  <c r="C1248" i="14"/>
  <c r="B1248" i="14" s="1"/>
  <c r="C1260" i="14"/>
  <c r="B1260" i="14" s="1"/>
  <c r="C1267" i="14"/>
  <c r="B1267" i="14" s="1"/>
  <c r="C1272" i="14"/>
  <c r="B1272" i="14" s="1"/>
  <c r="C1282" i="14"/>
  <c r="B1282" i="14" s="1"/>
  <c r="C1289" i="14"/>
  <c r="B1289" i="14" s="1"/>
  <c r="C1292" i="14"/>
  <c r="B1292" i="14" s="1"/>
  <c r="C1306" i="14"/>
  <c r="B1306" i="14" s="1"/>
  <c r="C1313" i="14"/>
  <c r="B1313" i="14" s="1"/>
  <c r="C1328" i="14"/>
  <c r="B1328" i="14" s="1"/>
  <c r="C1336" i="14"/>
  <c r="B1336" i="14" s="1"/>
  <c r="C1341" i="14"/>
  <c r="B1341" i="14" s="1"/>
  <c r="C1343" i="14"/>
  <c r="B1343" i="14" s="1"/>
  <c r="C1364" i="14"/>
  <c r="B1364" i="14" s="1"/>
  <c r="C1385" i="14"/>
  <c r="B1385" i="14" s="1"/>
  <c r="C1418" i="14"/>
  <c r="B1418" i="14" s="1"/>
  <c r="C1430" i="14"/>
  <c r="B1430" i="14" s="1"/>
  <c r="C1387" i="14"/>
  <c r="B1387" i="14" s="1"/>
  <c r="C1392" i="14"/>
  <c r="B1392" i="14" s="1"/>
  <c r="C1401" i="14"/>
  <c r="B1401" i="14" s="1"/>
  <c r="C1403" i="14"/>
  <c r="B1403" i="14" s="1"/>
  <c r="C1408" i="14"/>
  <c r="B1408" i="14" s="1"/>
  <c r="C1424" i="14"/>
  <c r="B1424" i="14" s="1"/>
  <c r="C1447" i="14"/>
  <c r="B1447" i="14" s="1"/>
  <c r="C1452" i="14"/>
  <c r="B1452" i="14" s="1"/>
  <c r="C1463" i="14"/>
  <c r="B1463" i="14" s="1"/>
  <c r="C1505" i="14"/>
  <c r="B1505" i="14" s="1"/>
  <c r="C1512" i="14"/>
  <c r="B1512" i="14" s="1"/>
  <c r="C1528" i="14"/>
  <c r="B1528" i="14" s="1"/>
  <c r="C1537" i="14"/>
  <c r="B1537" i="14" s="1"/>
  <c r="C1539" i="14"/>
  <c r="B1539" i="14" s="1"/>
  <c r="C1553" i="14"/>
  <c r="B1553" i="14" s="1"/>
  <c r="C1555" i="14"/>
  <c r="B1555" i="14" s="1"/>
  <c r="C1567" i="14"/>
  <c r="B1567" i="14" s="1"/>
  <c r="C1607" i="14"/>
  <c r="B1607" i="14" s="1"/>
  <c r="C1619" i="14"/>
  <c r="B1619" i="14" s="1"/>
  <c r="C1643" i="14"/>
  <c r="B1643" i="14" s="1"/>
  <c r="C1648" i="14"/>
  <c r="B1648" i="14" s="1"/>
  <c r="C1655" i="14"/>
  <c r="C1674" i="14"/>
  <c r="B1674" i="14" s="1"/>
  <c r="C1679" i="14"/>
  <c r="B1679" i="14" s="1"/>
  <c r="C1688" i="14"/>
  <c r="B1688" i="14" s="1"/>
  <c r="C1697" i="14"/>
  <c r="B1697" i="14" s="1"/>
  <c r="C1708" i="14"/>
  <c r="B1708" i="14" s="1"/>
  <c r="C1748" i="14"/>
  <c r="B1748" i="14" s="1"/>
  <c r="C1759" i="14"/>
  <c r="B1759" i="14" s="1"/>
  <c r="C1764" i="14"/>
  <c r="B1764" i="14" s="1"/>
  <c r="C1766" i="14"/>
  <c r="B1766" i="14" s="1"/>
  <c r="C1790" i="14"/>
  <c r="B1790" i="14" s="1"/>
  <c r="C1793" i="14"/>
  <c r="B1793" i="14" s="1"/>
  <c r="C1795" i="14"/>
  <c r="B1795" i="14" s="1"/>
  <c r="C1800" i="14"/>
  <c r="B1800" i="14" s="1"/>
  <c r="C1807" i="14"/>
  <c r="B1807" i="14" s="1"/>
  <c r="C1814" i="14"/>
  <c r="B1814" i="14" s="1"/>
  <c r="C1830" i="14"/>
  <c r="B1830" i="14" s="1"/>
  <c r="C1832" i="14"/>
  <c r="B1832" i="14" s="1"/>
  <c r="C1836" i="14"/>
  <c r="B1836" i="14" s="1"/>
  <c r="C1841" i="14"/>
  <c r="B1841" i="14" s="1"/>
  <c r="C1854" i="14"/>
  <c r="B1854" i="14" s="1"/>
  <c r="C1857" i="14"/>
  <c r="B1857" i="14" s="1"/>
  <c r="C1859" i="14"/>
  <c r="B1859" i="14" s="1"/>
  <c r="C1870" i="14"/>
  <c r="B1870" i="14" s="1"/>
  <c r="C1873" i="14"/>
  <c r="B1873" i="14" s="1"/>
  <c r="C1875" i="14"/>
  <c r="B1875" i="14" s="1"/>
  <c r="C1886" i="14"/>
  <c r="B1886" i="14" s="1"/>
  <c r="C1889" i="14"/>
  <c r="B1889" i="14" s="1"/>
  <c r="C1891" i="14"/>
  <c r="B1891" i="14" s="1"/>
  <c r="C1900" i="14"/>
  <c r="B1900" i="14" s="1"/>
  <c r="C1929" i="14"/>
  <c r="B1929" i="14" s="1"/>
  <c r="C1936" i="14"/>
  <c r="B1936" i="14" s="1"/>
  <c r="C1388" i="14"/>
  <c r="B1388" i="14" s="1"/>
  <c r="C1399" i="14"/>
  <c r="B1399" i="14" s="1"/>
  <c r="C1441" i="14"/>
  <c r="B1441" i="14" s="1"/>
  <c r="C1448" i="14"/>
  <c r="B1448" i="14" s="1"/>
  <c r="C1464" i="14"/>
  <c r="B1464" i="14" s="1"/>
  <c r="C1475" i="14"/>
  <c r="B1475" i="14" s="1"/>
  <c r="C1491" i="14"/>
  <c r="B1491" i="14" s="1"/>
  <c r="C1503" i="14"/>
  <c r="B1503" i="14" s="1"/>
  <c r="C1556" i="14"/>
  <c r="B1556" i="14" s="1"/>
  <c r="C1577" i="14"/>
  <c r="B1577" i="14" s="1"/>
  <c r="C1579" i="14"/>
  <c r="B1579" i="14" s="1"/>
  <c r="C1584" i="14"/>
  <c r="B1584" i="14" s="1"/>
  <c r="C1593" i="14"/>
  <c r="B1593" i="14" s="1"/>
  <c r="C1595" i="14"/>
  <c r="B1595" i="14" s="1"/>
  <c r="C1600" i="14"/>
  <c r="B1600" i="14" s="1"/>
  <c r="C1605" i="14"/>
  <c r="B1605" i="14" s="1"/>
  <c r="C1610" i="14"/>
  <c r="B1610" i="14" s="1"/>
  <c r="C1625" i="14"/>
  <c r="B1625" i="14" s="1"/>
  <c r="C1637" i="14"/>
  <c r="B1637" i="14" s="1"/>
  <c r="C1653" i="14"/>
  <c r="B1653" i="14" s="1"/>
  <c r="C1663" i="14"/>
  <c r="B1663" i="14" s="1"/>
  <c r="C1675" i="14"/>
  <c r="B1675" i="14" s="1"/>
  <c r="C1686" i="14"/>
  <c r="B1686" i="14" s="1"/>
  <c r="C1704" i="14"/>
  <c r="B1704" i="14" s="1"/>
  <c r="C1713" i="14"/>
  <c r="B1713" i="14" s="1"/>
  <c r="C1736" i="14"/>
  <c r="C1777" i="14"/>
  <c r="B1777" i="14" s="1"/>
  <c r="C1784" i="14"/>
  <c r="B1784" i="14" s="1"/>
  <c r="C1819" i="14"/>
  <c r="B1819" i="14" s="1"/>
  <c r="C1848" i="14"/>
  <c r="B1848" i="14" s="1"/>
  <c r="C1871" i="14"/>
  <c r="B1871" i="14" s="1"/>
  <c r="C1887" i="14"/>
  <c r="B1887" i="14" s="1"/>
  <c r="C1913" i="14"/>
  <c r="B1913" i="14" s="1"/>
  <c r="C1920" i="14"/>
  <c r="B1920" i="14" s="1"/>
  <c r="C1416" i="14"/>
  <c r="B1416" i="14" s="1"/>
  <c r="C1425" i="14"/>
  <c r="B1425" i="14" s="1"/>
  <c r="C1432" i="14"/>
  <c r="B1432" i="14" s="1"/>
  <c r="C1443" i="14"/>
  <c r="B1443" i="14" s="1"/>
  <c r="C1455" i="14"/>
  <c r="B1455" i="14" s="1"/>
  <c r="C1471" i="14"/>
  <c r="B1471" i="14" s="1"/>
  <c r="C1487" i="14"/>
  <c r="B1487" i="14" s="1"/>
  <c r="C1494" i="14"/>
  <c r="B1494" i="14" s="1"/>
  <c r="C1545" i="14"/>
  <c r="B1545" i="14" s="1"/>
  <c r="C1561" i="14"/>
  <c r="B1561" i="14" s="1"/>
  <c r="C1563" i="14"/>
  <c r="B1563" i="14" s="1"/>
  <c r="C1568" i="14"/>
  <c r="B1568" i="14" s="1"/>
  <c r="C1598" i="14"/>
  <c r="B1598" i="14" s="1"/>
  <c r="C1656" i="14"/>
  <c r="B1656" i="14" s="1"/>
  <c r="C1689" i="14"/>
  <c r="B1689" i="14" s="1"/>
  <c r="C1700" i="14"/>
  <c r="B1700" i="14" s="1"/>
  <c r="C1728" i="14"/>
  <c r="B1728" i="14" s="1"/>
  <c r="C1767" i="14"/>
  <c r="B1767" i="14" s="1"/>
  <c r="C1772" i="14"/>
  <c r="B1772" i="14" s="1"/>
  <c r="C1801" i="14"/>
  <c r="B1801" i="14" s="1"/>
  <c r="C1808" i="14"/>
  <c r="B1808" i="14" s="1"/>
  <c r="C1812" i="14"/>
  <c r="B1812" i="14" s="1"/>
  <c r="C1815" i="14"/>
  <c r="B1815" i="14" s="1"/>
  <c r="C1824" i="14"/>
  <c r="B1824" i="14" s="1"/>
  <c r="C1828" i="14"/>
  <c r="B1828" i="14" s="1"/>
  <c r="C1908" i="14"/>
  <c r="B1908" i="14" s="1"/>
  <c r="C1915" i="14"/>
  <c r="B1915" i="14" s="1"/>
  <c r="C1932" i="14"/>
  <c r="B1932" i="14" s="1"/>
  <c r="C1937" i="14"/>
  <c r="B1937" i="14" s="1"/>
  <c r="C1492" i="14"/>
  <c r="B1492" i="14" s="1"/>
  <c r="C1515" i="14"/>
  <c r="B1515" i="14" s="1"/>
  <c r="C1520" i="14"/>
  <c r="C1529" i="14"/>
  <c r="B1529" i="14" s="1"/>
  <c r="C1531" i="14"/>
  <c r="B1531" i="14" s="1"/>
  <c r="C1536" i="14"/>
  <c r="B1536" i="14" s="1"/>
  <c r="C1552" i="14"/>
  <c r="B1552" i="14" s="1"/>
  <c r="C1575" i="14"/>
  <c r="B1575" i="14" s="1"/>
  <c r="C1580" i="14"/>
  <c r="B1580" i="14" s="1"/>
  <c r="C1591" i="14"/>
  <c r="B1591" i="14" s="1"/>
  <c r="C1615" i="14"/>
  <c r="B1615" i="14" s="1"/>
  <c r="C1622" i="14"/>
  <c r="C1745" i="14"/>
  <c r="B1745" i="14" s="1"/>
  <c r="C1761" i="14"/>
  <c r="B1761" i="14" s="1"/>
  <c r="C1768" i="14"/>
  <c r="B1768" i="14" s="1"/>
  <c r="C1642" i="14"/>
  <c r="B1642" i="14" s="1"/>
  <c r="C1666" i="14"/>
  <c r="B1666" i="14" s="1"/>
  <c r="C1844" i="14"/>
  <c r="B1844" i="14" s="1"/>
  <c r="C1467" i="14"/>
  <c r="B1467" i="14" s="1"/>
  <c r="C1511" i="14"/>
  <c r="B1511" i="14" s="1"/>
  <c r="C1527" i="14"/>
  <c r="B1527" i="14" s="1"/>
  <c r="C1585" i="14"/>
  <c r="B1585" i="14" s="1"/>
  <c r="C1601" i="14"/>
  <c r="B1601" i="14" s="1"/>
  <c r="C1678" i="14"/>
  <c r="B1678" i="14" s="1"/>
  <c r="C1707" i="14"/>
  <c r="B1707" i="14" s="1"/>
  <c r="C1716" i="14"/>
  <c r="B1716" i="14" s="1"/>
  <c r="C1775" i="14"/>
  <c r="C1780" i="14"/>
  <c r="B1780" i="14" s="1"/>
  <c r="C1782" i="14"/>
  <c r="B1782" i="14" s="1"/>
  <c r="C1820" i="14"/>
  <c r="B1820" i="14" s="1"/>
  <c r="C1851" i="14"/>
  <c r="B1851" i="14" s="1"/>
  <c r="C1911" i="14"/>
  <c r="B1911" i="14" s="1"/>
  <c r="C1916" i="14"/>
  <c r="B1916" i="14" s="1"/>
  <c r="C1918" i="14"/>
  <c r="B1918" i="14" s="1"/>
  <c r="C1923" i="14"/>
  <c r="B1923" i="14" s="1"/>
  <c r="C1435" i="14"/>
  <c r="B1435" i="14" s="1"/>
  <c r="C1440" i="14"/>
  <c r="B1440" i="14" s="1"/>
  <c r="C1470" i="14"/>
  <c r="B1470" i="14" s="1"/>
  <c r="C1479" i="14"/>
  <c r="B1479" i="14" s="1"/>
  <c r="C1495" i="14"/>
  <c r="B1495" i="14" s="1"/>
  <c r="C1521" i="14"/>
  <c r="B1521" i="14" s="1"/>
  <c r="C1544" i="14"/>
  <c r="B1544" i="14" s="1"/>
  <c r="C1560" i="14"/>
  <c r="B1560" i="14" s="1"/>
  <c r="C1569" i="14"/>
  <c r="B1569" i="14" s="1"/>
  <c r="C1571" i="14"/>
  <c r="B1571" i="14" s="1"/>
  <c r="C1583" i="14"/>
  <c r="B1583" i="14" s="1"/>
  <c r="C1627" i="14"/>
  <c r="B1627" i="14" s="1"/>
  <c r="C1654" i="14"/>
  <c r="B1654" i="14" s="1"/>
  <c r="C1694" i="14"/>
  <c r="B1694" i="14" s="1"/>
  <c r="C1712" i="14"/>
  <c r="B1712" i="14" s="1"/>
  <c r="C1721" i="14"/>
  <c r="B1721" i="14" s="1"/>
  <c r="C1769" i="14"/>
  <c r="B1769" i="14" s="1"/>
  <c r="C1776" i="14"/>
  <c r="B1776" i="14" s="1"/>
  <c r="C1804" i="14"/>
  <c r="B1804" i="14" s="1"/>
  <c r="C1811" i="14"/>
  <c r="B1811" i="14" s="1"/>
  <c r="C1827" i="14"/>
  <c r="B1827" i="14" s="1"/>
  <c r="C1905" i="14"/>
  <c r="B1905" i="14" s="1"/>
  <c r="C1912" i="14"/>
  <c r="B1912" i="14" s="1"/>
  <c r="C1935" i="14"/>
  <c r="B1935" i="14" s="1"/>
  <c r="C328" i="14"/>
  <c r="B328" i="14" s="1"/>
  <c r="C302" i="14"/>
  <c r="B302" i="14" s="1"/>
  <c r="C315" i="14"/>
  <c r="B315" i="14" s="1"/>
  <c r="C298" i="14"/>
  <c r="B298" i="14" s="1"/>
  <c r="C336" i="14"/>
  <c r="B336" i="14" s="1"/>
  <c r="C320" i="14"/>
  <c r="B320" i="14" s="1"/>
  <c r="B20" i="14"/>
  <c r="C299" i="14"/>
  <c r="B299" i="14" s="1"/>
  <c r="C679" i="14"/>
  <c r="C605" i="14"/>
  <c r="B605" i="14" s="1"/>
  <c r="C630" i="14"/>
  <c r="B630" i="14" s="1"/>
  <c r="C639" i="14"/>
  <c r="B639" i="14" s="1"/>
  <c r="C607" i="14"/>
  <c r="B607" i="14" s="1"/>
  <c r="C620" i="14"/>
  <c r="B620" i="14" s="1"/>
  <c r="C622" i="14"/>
  <c r="B622" i="14" s="1"/>
  <c r="C847" i="14"/>
  <c r="B847" i="14" s="1"/>
  <c r="C855" i="14"/>
  <c r="B855" i="14" s="1"/>
  <c r="C863" i="14"/>
  <c r="B863" i="14" s="1"/>
  <c r="C886" i="14"/>
  <c r="B886" i="14" s="1"/>
  <c r="C878" i="14"/>
  <c r="B878" i="14" s="1"/>
  <c r="C910" i="14"/>
  <c r="B910" i="14" s="1"/>
  <c r="C897" i="14"/>
  <c r="B897" i="14" s="1"/>
  <c r="C842" i="14"/>
  <c r="B842" i="14" s="1"/>
  <c r="C846" i="14"/>
  <c r="B846" i="14" s="1"/>
  <c r="C854" i="14"/>
  <c r="B854" i="14" s="1"/>
  <c r="C862" i="14"/>
  <c r="B862" i="14" s="1"/>
  <c r="C889" i="14"/>
  <c r="B889" i="14" s="1"/>
  <c r="C866" i="14"/>
  <c r="B866" i="14" s="1"/>
  <c r="C1113" i="14"/>
  <c r="B1113" i="14" s="1"/>
  <c r="C1121" i="14"/>
  <c r="B1121" i="14" s="1"/>
  <c r="C1142" i="14"/>
  <c r="B1142" i="14" s="1"/>
  <c r="C1158" i="14"/>
  <c r="B1158" i="14" s="1"/>
  <c r="C1174" i="14"/>
  <c r="B1174" i="14" s="1"/>
  <c r="C1190" i="14"/>
  <c r="B1190" i="14" s="1"/>
  <c r="C1206" i="14"/>
  <c r="B1206" i="14" s="1"/>
  <c r="C1222" i="14"/>
  <c r="B1222" i="14" s="1"/>
  <c r="C1238" i="14"/>
  <c r="B1238" i="14" s="1"/>
  <c r="C1254" i="14"/>
  <c r="B1254" i="14" s="1"/>
  <c r="C1318" i="14"/>
  <c r="B1318" i="14" s="1"/>
  <c r="C1278" i="14"/>
  <c r="B1278" i="14" s="1"/>
  <c r="C1078" i="14"/>
  <c r="B1078" i="14" s="1"/>
  <c r="C1086" i="14"/>
  <c r="B1086" i="14" s="1"/>
  <c r="C1094" i="14"/>
  <c r="B1094" i="14" s="1"/>
  <c r="C1102" i="14"/>
  <c r="B1102" i="14" s="1"/>
  <c r="C1110" i="14"/>
  <c r="B1110" i="14" s="1"/>
  <c r="C1118" i="14"/>
  <c r="B1118" i="14" s="1"/>
  <c r="C1126" i="14"/>
  <c r="B1126" i="14" s="1"/>
  <c r="C1150" i="14"/>
  <c r="B1150" i="14" s="1"/>
  <c r="C1166" i="14"/>
  <c r="B1166" i="14" s="1"/>
  <c r="C1182" i="14"/>
  <c r="B1182" i="14" s="1"/>
  <c r="C1198" i="14"/>
  <c r="B1198" i="14" s="1"/>
  <c r="C1214" i="14"/>
  <c r="B1214" i="14" s="1"/>
  <c r="C1310" i="14"/>
  <c r="B1310" i="14" s="1"/>
  <c r="C1270" i="14"/>
  <c r="B1270" i="14" s="1"/>
  <c r="C1294" i="14"/>
  <c r="B1294" i="14" s="1"/>
  <c r="C1348" i="14"/>
  <c r="B1348" i="14" s="1"/>
  <c r="C1390" i="14"/>
  <c r="B1390" i="14" s="1"/>
  <c r="C1412" i="14"/>
  <c r="B1412" i="14" s="1"/>
  <c r="C1454" i="14"/>
  <c r="B1454" i="14" s="1"/>
  <c r="C1476" i="14"/>
  <c r="B1476" i="14" s="1"/>
  <c r="C1518" i="14"/>
  <c r="B1518" i="14" s="1"/>
  <c r="C1540" i="14"/>
  <c r="B1540" i="14" s="1"/>
  <c r="C1582" i="14"/>
  <c r="B1582" i="14" s="1"/>
  <c r="C1616" i="14"/>
  <c r="B1616" i="14" s="1"/>
  <c r="C1344" i="14"/>
  <c r="B1344" i="14" s="1"/>
  <c r="C1417" i="14"/>
  <c r="B1417" i="14" s="1"/>
  <c r="C1481" i="14"/>
  <c r="B1481" i="14" s="1"/>
  <c r="C1382" i="14"/>
  <c r="C1404" i="14"/>
  <c r="B1404" i="14" s="1"/>
  <c r="C1433" i="14"/>
  <c r="B1433" i="14" s="1"/>
  <c r="C1446" i="14"/>
  <c r="B1446" i="14" s="1"/>
  <c r="C1468" i="14"/>
  <c r="B1468" i="14" s="1"/>
  <c r="C1497" i="14"/>
  <c r="B1497" i="14" s="1"/>
  <c r="C1510" i="14"/>
  <c r="B1510" i="14" s="1"/>
  <c r="C1532" i="14"/>
  <c r="B1532" i="14" s="1"/>
  <c r="C1574" i="14"/>
  <c r="B1574" i="14" s="1"/>
  <c r="C1596" i="14"/>
  <c r="B1596" i="14" s="1"/>
  <c r="C1380" i="14"/>
  <c r="B1380" i="14" s="1"/>
  <c r="C1422" i="14"/>
  <c r="B1422" i="14" s="1"/>
  <c r="C1444" i="14"/>
  <c r="B1444" i="14" s="1"/>
  <c r="C1486" i="14"/>
  <c r="B1486" i="14" s="1"/>
  <c r="C1508" i="14"/>
  <c r="B1508" i="14" s="1"/>
  <c r="C1550" i="14"/>
  <c r="B1550" i="14" s="1"/>
  <c r="C1572" i="14"/>
  <c r="B1572" i="14" s="1"/>
  <c r="C1324" i="14"/>
  <c r="B1324" i="14" s="1"/>
  <c r="C1356" i="14"/>
  <c r="B1356" i="14" s="1"/>
  <c r="C1398" i="14"/>
  <c r="B1398" i="14" s="1"/>
  <c r="C1420" i="14"/>
  <c r="B1420" i="14" s="1"/>
  <c r="C1449" i="14"/>
  <c r="B1449" i="14" s="1"/>
  <c r="C1462" i="14"/>
  <c r="B1462" i="14" s="1"/>
  <c r="C1484" i="14"/>
  <c r="B1484" i="14" s="1"/>
  <c r="C1513" i="14"/>
  <c r="B1513" i="14" s="1"/>
  <c r="C1526" i="14"/>
  <c r="B1526" i="14" s="1"/>
  <c r="C1548" i="14"/>
  <c r="B1548" i="14" s="1"/>
  <c r="C1590" i="14"/>
  <c r="B1590" i="14" s="1"/>
  <c r="C1611" i="14"/>
  <c r="B1611" i="14" s="1"/>
  <c r="C1661" i="14"/>
  <c r="B1661" i="14" s="1"/>
  <c r="C1374" i="14"/>
  <c r="B1374" i="14" s="1"/>
  <c r="C1396" i="14"/>
  <c r="B1396" i="14" s="1"/>
  <c r="C1438" i="14"/>
  <c r="B1438" i="14" s="1"/>
  <c r="C1460" i="14"/>
  <c r="B1460" i="14" s="1"/>
  <c r="C1502" i="14"/>
  <c r="B1502" i="14" s="1"/>
  <c r="C1524" i="14"/>
  <c r="B1524" i="14" s="1"/>
  <c r="C1566" i="14"/>
  <c r="B1566" i="14" s="1"/>
  <c r="C1588" i="14"/>
  <c r="B1588" i="14" s="1"/>
  <c r="C1350" i="14"/>
  <c r="B1350" i="14" s="1"/>
  <c r="C1372" i="14"/>
  <c r="B1372" i="14" s="1"/>
  <c r="C1414" i="14"/>
  <c r="B1414" i="14" s="1"/>
  <c r="C1436" i="14"/>
  <c r="B1436" i="14" s="1"/>
  <c r="C1465" i="14"/>
  <c r="B1465" i="14" s="1"/>
  <c r="C1478" i="14"/>
  <c r="B1478" i="14" s="1"/>
  <c r="C1500" i="14"/>
  <c r="B1500" i="14" s="1"/>
  <c r="C1542" i="14"/>
  <c r="B1542" i="14" s="1"/>
  <c r="C1564" i="14"/>
  <c r="B1564" i="14" s="1"/>
  <c r="C1651" i="14"/>
  <c r="B1651" i="14" s="1"/>
  <c r="C1710" i="14"/>
  <c r="B1710" i="14" s="1"/>
  <c r="C1723" i="14"/>
  <c r="B1723" i="14" s="1"/>
  <c r="C1750" i="14"/>
  <c r="B1750" i="14" s="1"/>
  <c r="C1771" i="14"/>
  <c r="B1771" i="14" s="1"/>
  <c r="C1902" i="14"/>
  <c r="B1902" i="14" s="1"/>
  <c r="C1907" i="14"/>
  <c r="B1907" i="14" s="1"/>
  <c r="C1606" i="14"/>
  <c r="B1606" i="14" s="1"/>
  <c r="C1640" i="14"/>
  <c r="B1640" i="14" s="1"/>
  <c r="C1646" i="14"/>
  <c r="B1646" i="14" s="1"/>
  <c r="C1680" i="14"/>
  <c r="B1680" i="14" s="1"/>
  <c r="C1702" i="14"/>
  <c r="B1702" i="14" s="1"/>
  <c r="C1715" i="14"/>
  <c r="B1715" i="14" s="1"/>
  <c r="C1742" i="14"/>
  <c r="B1742" i="14" s="1"/>
  <c r="C1774" i="14"/>
  <c r="B1774" i="14" s="1"/>
  <c r="C1779" i="14"/>
  <c r="B1779" i="14" s="1"/>
  <c r="C1910" i="14"/>
  <c r="B1910" i="14" s="1"/>
  <c r="C1632" i="14"/>
  <c r="B1632" i="14" s="1"/>
  <c r="C1638" i="14"/>
  <c r="B1638" i="14" s="1"/>
  <c r="C1667" i="14"/>
  <c r="B1667" i="14" s="1"/>
  <c r="C1691" i="14"/>
  <c r="B1691" i="14" s="1"/>
  <c r="C1734" i="14"/>
  <c r="B1734" i="14" s="1"/>
  <c r="C1822" i="14"/>
  <c r="B1822" i="14" s="1"/>
  <c r="C1894" i="14"/>
  <c r="B1894" i="14" s="1"/>
  <c r="C1603" i="14"/>
  <c r="B1603" i="14" s="1"/>
  <c r="C1614" i="14"/>
  <c r="B1614" i="14" s="1"/>
  <c r="C1630" i="14"/>
  <c r="C1659" i="14"/>
  <c r="B1659" i="14" s="1"/>
  <c r="C1672" i="14"/>
  <c r="B1672" i="14" s="1"/>
  <c r="C1718" i="14"/>
  <c r="B1718" i="14" s="1"/>
  <c r="C1726" i="14"/>
  <c r="B1726" i="14" s="1"/>
  <c r="C1747" i="14"/>
  <c r="B1747" i="14" s="1"/>
  <c r="C1758" i="14"/>
  <c r="B1758" i="14" s="1"/>
  <c r="C1763" i="14"/>
  <c r="B1763" i="14" s="1"/>
  <c r="C1862" i="14"/>
  <c r="B1862" i="14" s="1"/>
  <c r="C1867" i="14"/>
  <c r="B1867" i="14" s="1"/>
  <c r="C1878" i="14"/>
  <c r="B1878" i="14" s="1"/>
  <c r="C1883" i="14"/>
  <c r="B1883" i="14" s="1"/>
  <c r="C1899" i="14"/>
  <c r="B1899" i="14" s="1"/>
  <c r="C1624" i="14"/>
  <c r="B1624" i="14" s="1"/>
  <c r="C1739" i="14"/>
  <c r="B1739" i="14" s="1"/>
  <c r="C1787" i="14"/>
  <c r="B1787" i="14" s="1"/>
  <c r="M84" i="13"/>
  <c r="O84" i="13"/>
  <c r="M76" i="13"/>
  <c r="K84" i="13"/>
  <c r="O76" i="13"/>
  <c r="K76" i="13"/>
  <c r="AS44" i="7" l="1"/>
  <c r="AR44" i="7"/>
  <c r="AS40" i="7"/>
  <c r="AR40" i="7"/>
  <c r="AS36" i="7"/>
  <c r="AR36" i="7"/>
  <c r="AS32" i="7"/>
  <c r="AR32" i="7"/>
  <c r="AS28" i="7"/>
  <c r="AR28" i="7"/>
  <c r="B805" i="14"/>
  <c r="B816" i="14"/>
  <c r="B806" i="14"/>
  <c r="B700" i="14"/>
  <c r="B695" i="14"/>
  <c r="B683" i="14"/>
  <c r="B699" i="14"/>
  <c r="B674" i="14"/>
  <c r="B725" i="14"/>
  <c r="B690" i="14"/>
  <c r="B686" i="14"/>
  <c r="B728" i="14"/>
  <c r="B680" i="14"/>
  <c r="B698" i="14"/>
  <c r="B693" i="14"/>
  <c r="B676" i="14"/>
  <c r="B692" i="14"/>
  <c r="B682" i="14"/>
  <c r="B445" i="14"/>
  <c r="B721" i="14"/>
  <c r="B671" i="14"/>
  <c r="B678" i="14"/>
  <c r="B720" i="14"/>
  <c r="B672" i="14"/>
  <c r="B716" i="14"/>
  <c r="B687" i="14"/>
  <c r="B691" i="14"/>
  <c r="B697" i="14"/>
  <c r="B449" i="14"/>
  <c r="B675" i="14"/>
  <c r="B702" i="14"/>
  <c r="B679" i="14"/>
  <c r="B685" i="14"/>
  <c r="B722" i="14"/>
  <c r="B684" i="14"/>
  <c r="B729" i="14"/>
  <c r="B689" i="14"/>
  <c r="B701" i="14"/>
  <c r="B724" i="14"/>
  <c r="B723" i="14"/>
  <c r="B718" i="14"/>
  <c r="B677" i="14"/>
  <c r="B696" i="14"/>
  <c r="B727" i="14"/>
  <c r="B1751" i="14"/>
  <c r="B681" i="14"/>
  <c r="B717" i="14"/>
  <c r="B719" i="14"/>
  <c r="B726" i="14"/>
  <c r="B694" i="14"/>
  <c r="B688" i="14"/>
  <c r="B673" i="14"/>
  <c r="B1520" i="14"/>
  <c r="B1195" i="14"/>
  <c r="B1655" i="14"/>
  <c r="B1050" i="14"/>
  <c r="B37" i="14"/>
  <c r="B1587" i="14"/>
  <c r="B42" i="14"/>
  <c r="B1196" i="14"/>
  <c r="B616" i="14"/>
  <c r="B828" i="14"/>
  <c r="B506" i="14"/>
  <c r="B1796" i="14"/>
  <c r="B1863" i="14"/>
  <c r="B703" i="14"/>
  <c r="B713" i="14"/>
  <c r="B712" i="14"/>
  <c r="B711" i="14"/>
  <c r="B710" i="14"/>
  <c r="B715" i="14"/>
  <c r="B709" i="14"/>
  <c r="B714" i="14"/>
  <c r="B707" i="14"/>
  <c r="B706" i="14"/>
  <c r="B708" i="14"/>
  <c r="B1622" i="14"/>
  <c r="B1332" i="14"/>
  <c r="B1371" i="14"/>
  <c r="B1382" i="14"/>
  <c r="B1645" i="14"/>
  <c r="B454" i="14"/>
  <c r="B1106" i="14"/>
  <c r="B1736" i="14"/>
  <c r="B937" i="14"/>
  <c r="B92" i="14"/>
  <c r="B1630" i="14"/>
  <c r="B1775" i="14"/>
  <c r="B958" i="14"/>
  <c r="B33" i="14"/>
  <c r="B226" i="14"/>
  <c r="O74" i="13"/>
  <c r="M74" i="13"/>
  <c r="K74" i="13"/>
  <c r="J7" i="14" l="1"/>
  <c r="M9" i="14"/>
  <c r="H10" i="14"/>
  <c r="H8" i="14"/>
  <c r="I7" i="14"/>
  <c r="K8" i="14"/>
  <c r="K7" i="14"/>
  <c r="I11" i="14"/>
  <c r="I9" i="14"/>
  <c r="J8" i="14"/>
  <c r="L9" i="14"/>
  <c r="L7" i="14"/>
  <c r="G11" i="14"/>
  <c r="J10" i="14"/>
  <c r="K9" i="14"/>
  <c r="M10" i="14"/>
  <c r="M8" i="14"/>
  <c r="G8" i="14"/>
  <c r="K11" i="14"/>
  <c r="L10" i="14"/>
  <c r="G10" i="14"/>
  <c r="H9" i="14"/>
  <c r="I8" i="14"/>
  <c r="M11" i="14"/>
  <c r="H11" i="14"/>
  <c r="I10" i="14"/>
  <c r="J9" i="14"/>
  <c r="L8" i="14"/>
  <c r="M7" i="14"/>
  <c r="J11" i="14"/>
  <c r="K10" i="14"/>
  <c r="H7" i="14"/>
  <c r="G9" i="14"/>
  <c r="G7" i="14"/>
  <c r="L11" i="14"/>
  <c r="V19" i="7"/>
  <c r="V20" i="7"/>
  <c r="V47" i="7"/>
  <c r="V108" i="7"/>
  <c r="V109" i="7"/>
  <c r="V110" i="7"/>
  <c r="V111" i="7"/>
  <c r="V112" i="7"/>
  <c r="V113" i="7"/>
  <c r="V114" i="7"/>
  <c r="V115" i="7"/>
  <c r="V116" i="7"/>
  <c r="V117" i="7"/>
  <c r="V118" i="7"/>
  <c r="U19" i="7"/>
  <c r="U20" i="7"/>
  <c r="U47" i="7"/>
  <c r="U108" i="7"/>
  <c r="U109" i="7"/>
  <c r="U110" i="7"/>
  <c r="U111" i="7"/>
  <c r="U112" i="7"/>
  <c r="U113" i="7"/>
  <c r="U114" i="7"/>
  <c r="U115" i="7"/>
  <c r="U116" i="7"/>
  <c r="U117" i="7"/>
  <c r="U118" i="7"/>
  <c r="G15" i="13"/>
  <c r="G14" i="13"/>
  <c r="G9" i="13"/>
  <c r="G8" i="13"/>
  <c r="G7" i="13"/>
  <c r="G6" i="13"/>
  <c r="O68" i="13" l="1"/>
  <c r="O72" i="13" s="1"/>
  <c r="M68" i="13"/>
  <c r="K72" i="13"/>
  <c r="O50" i="13"/>
  <c r="M50" i="13"/>
  <c r="K50" i="13"/>
  <c r="K64" i="13" s="1"/>
  <c r="K44" i="13"/>
  <c r="O46" i="13" s="1"/>
  <c r="O42" i="13"/>
  <c r="M42" i="13"/>
  <c r="O40" i="13"/>
  <c r="K23" i="13"/>
  <c r="G10" i="13"/>
  <c r="G11" i="13" s="1"/>
  <c r="G12" i="13" s="1"/>
  <c r="G13" i="13" s="1"/>
  <c r="O60" i="13" s="1"/>
  <c r="G5" i="4"/>
  <c r="G24" i="4" s="1"/>
  <c r="G4" i="4"/>
  <c r="G15" i="4" s="1"/>
  <c r="H24" i="4"/>
  <c r="H25" i="4"/>
  <c r="H23" i="4"/>
  <c r="H15" i="4"/>
  <c r="H16" i="4"/>
  <c r="H17" i="4"/>
  <c r="H18" i="4"/>
  <c r="H19" i="4"/>
  <c r="H20" i="4"/>
  <c r="H21" i="4"/>
  <c r="H22" i="4"/>
  <c r="H14" i="4"/>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G22" i="4" l="1"/>
  <c r="G23" i="4"/>
  <c r="G17" i="4"/>
  <c r="G21" i="4"/>
  <c r="G25" i="4"/>
  <c r="G20" i="4"/>
  <c r="G19" i="4"/>
  <c r="G18" i="4"/>
  <c r="G16" i="4"/>
  <c r="G14" i="4"/>
  <c r="M44" i="13"/>
  <c r="K46" i="13"/>
  <c r="K91" i="13" s="1"/>
  <c r="V42" i="13" s="1"/>
  <c r="M72" i="13"/>
  <c r="O44" i="13"/>
  <c r="X38" i="13" s="1"/>
  <c r="V38" i="13"/>
  <c r="W19" i="7"/>
  <c r="AB19" i="7"/>
  <c r="V40" i="13" l="1"/>
  <c r="W38" i="13"/>
  <c r="M46" i="13"/>
  <c r="AC20" i="7"/>
  <c r="AC47" i="7"/>
  <c r="AC108" i="7"/>
  <c r="AC109" i="7"/>
  <c r="AC110" i="7"/>
  <c r="AC111" i="7"/>
  <c r="AC112" i="7"/>
  <c r="AC113" i="7"/>
  <c r="AC114" i="7"/>
  <c r="AC115" i="7"/>
  <c r="AC116" i="7"/>
  <c r="AC117" i="7"/>
  <c r="AC118" i="7"/>
  <c r="K98" i="13" l="1"/>
  <c r="K100" i="13" l="1"/>
  <c r="V44" i="13"/>
  <c r="W110" i="7"/>
  <c r="K9" i="5" l="1"/>
  <c r="K10" i="5"/>
  <c r="K11" i="5"/>
  <c r="K12" i="5"/>
  <c r="K13" i="5"/>
  <c r="K14" i="5"/>
  <c r="K15" i="5"/>
  <c r="K17" i="5"/>
  <c r="K18" i="5"/>
  <c r="K19" i="5"/>
  <c r="K20" i="5"/>
  <c r="K21" i="5"/>
  <c r="K22" i="5"/>
  <c r="K23" i="5"/>
  <c r="K24" i="5"/>
  <c r="K25" i="5"/>
  <c r="K26" i="5"/>
  <c r="K27" i="5"/>
  <c r="K28" i="5"/>
  <c r="K29" i="5"/>
  <c r="K30" i="5"/>
  <c r="K31" i="5"/>
  <c r="K32" i="5"/>
  <c r="K33" i="5"/>
  <c r="K34" i="5"/>
  <c r="K35" i="5"/>
  <c r="K36" i="5"/>
  <c r="K37" i="5"/>
  <c r="K38" i="5"/>
  <c r="K39" i="5"/>
  <c r="K8" i="5"/>
  <c r="T9" i="1" l="1"/>
  <c r="U122" i="1" s="1"/>
  <c r="T85" i="1"/>
  <c r="S270" i="1"/>
  <c r="T88" i="1"/>
  <c r="U109" i="1"/>
  <c r="S86" i="1"/>
  <c r="U96" i="1"/>
  <c r="U46" i="1"/>
  <c r="T57" i="1"/>
  <c r="T297" i="1"/>
  <c r="S137" i="1"/>
  <c r="T326" i="1"/>
  <c r="U283" i="1"/>
  <c r="U240" i="1"/>
  <c r="T165" i="1"/>
  <c r="U136" i="1"/>
  <c r="U320" i="1"/>
  <c r="T299" i="1"/>
  <c r="S278" i="1"/>
  <c r="U197" i="1"/>
  <c r="U178" i="1"/>
  <c r="U41" i="1"/>
  <c r="T288" i="1"/>
  <c r="T248" i="1"/>
  <c r="T197" i="1"/>
  <c r="T48" i="1"/>
  <c r="S59" i="1"/>
  <c r="T80" i="1"/>
  <c r="U133" i="1"/>
  <c r="U165" i="1"/>
  <c r="S46" i="1"/>
  <c r="U88" i="1"/>
  <c r="S73" i="1"/>
  <c r="T94" i="1"/>
  <c r="S92" i="1"/>
  <c r="U102" i="1"/>
  <c r="S64" i="1"/>
  <c r="T307" i="1"/>
  <c r="S193" i="1"/>
  <c r="U170" i="1"/>
  <c r="U93" i="1"/>
  <c r="S65" i="1"/>
  <c r="S84" i="1"/>
  <c r="S156" i="1"/>
  <c r="S188" i="1"/>
  <c r="U198" i="1"/>
  <c r="S252" i="1"/>
  <c r="S47" i="1"/>
  <c r="U89" i="1"/>
  <c r="T132" i="1"/>
  <c r="U153" i="1"/>
  <c r="U44" i="1"/>
  <c r="S98" i="1"/>
  <c r="T119" i="1"/>
  <c r="S130" i="1"/>
  <c r="T183" i="1"/>
  <c r="T215" i="1"/>
  <c r="T247" i="1"/>
  <c r="U63" i="1"/>
  <c r="S203" i="1"/>
  <c r="U323" i="1"/>
  <c r="U296" i="1"/>
  <c r="T171" i="1"/>
  <c r="U285" i="1"/>
  <c r="U48" i="1"/>
  <c r="T91" i="1"/>
  <c r="U110" i="1"/>
  <c r="S148" i="1"/>
  <c r="U190" i="1"/>
  <c r="T201" i="1"/>
  <c r="U254" i="1"/>
  <c r="T60" i="1"/>
  <c r="S71" i="1"/>
  <c r="S135" i="1"/>
  <c r="U145" i="1"/>
  <c r="T47" i="1"/>
  <c r="S90" i="1"/>
  <c r="S122" i="1"/>
  <c r="T143" i="1"/>
  <c r="S186" i="1"/>
  <c r="U196" i="1"/>
  <c r="T207" i="1"/>
  <c r="S250" i="1"/>
  <c r="S45" i="1"/>
  <c r="T66" i="1"/>
  <c r="T98" i="1"/>
  <c r="T130" i="1"/>
  <c r="S141" i="1"/>
  <c r="U183" i="1"/>
  <c r="T194" i="1"/>
  <c r="U185" i="1"/>
  <c r="T270" i="1"/>
  <c r="T101" i="1"/>
  <c r="U328" i="1"/>
  <c r="T142" i="1"/>
  <c r="U317" i="1"/>
  <c r="S275" i="1"/>
  <c r="T72" i="1"/>
  <c r="S115" i="1"/>
  <c r="T59" i="1"/>
  <c r="T86" i="1"/>
  <c r="U94" i="1"/>
  <c r="S116" i="1"/>
  <c r="U150" i="1"/>
  <c r="T161" i="1"/>
  <c r="S172" i="1"/>
  <c r="S204" i="1"/>
  <c r="U214" i="1"/>
  <c r="S236" i="1"/>
  <c r="T257" i="1"/>
  <c r="T52" i="1"/>
  <c r="S63" i="1"/>
  <c r="S95" i="1"/>
  <c r="U105" i="1"/>
  <c r="T116" i="1"/>
  <c r="T148" i="1"/>
  <c r="S159" i="1"/>
  <c r="T180" i="1"/>
  <c r="U60" i="1"/>
  <c r="S82" i="1"/>
  <c r="U92" i="1"/>
  <c r="U124" i="1"/>
  <c r="T135" i="1"/>
  <c r="S146" i="1"/>
  <c r="T167" i="1"/>
  <c r="S178" i="1"/>
  <c r="U188" i="1"/>
  <c r="S210" i="1"/>
  <c r="U220" i="1"/>
  <c r="T231" i="1"/>
  <c r="U252" i="1"/>
  <c r="T263" i="1"/>
  <c r="U47" i="1"/>
  <c r="S69" i="1"/>
  <c r="U79" i="1"/>
  <c r="T90" i="1"/>
  <c r="U111" i="1"/>
  <c r="T122" i="1"/>
  <c r="S133" i="1"/>
  <c r="T154" i="1"/>
  <c r="S165" i="1"/>
  <c r="U175" i="1"/>
  <c r="S197" i="1"/>
  <c r="U207" i="1"/>
  <c r="T302" i="1"/>
  <c r="S307" i="1"/>
  <c r="S83" i="1"/>
  <c r="T54" i="1"/>
  <c r="S164" i="1"/>
  <c r="U206" i="1"/>
  <c r="T249" i="1"/>
  <c r="T108" i="1"/>
  <c r="S151" i="1"/>
  <c r="U52" i="1"/>
  <c r="S138" i="1"/>
  <c r="U180" i="1"/>
  <c r="T223" i="1"/>
  <c r="T82" i="1"/>
  <c r="T114" i="1"/>
  <c r="U135" i="1"/>
  <c r="T178" i="1"/>
  <c r="U199" i="1"/>
  <c r="S213" i="1"/>
  <c r="T234" i="1"/>
  <c r="S245" i="1"/>
  <c r="U255" i="1"/>
  <c r="S328" i="1"/>
  <c r="T317" i="1"/>
  <c r="U306" i="1"/>
  <c r="T285" i="1"/>
  <c r="U274" i="1"/>
  <c r="T260" i="1"/>
  <c r="U226" i="1"/>
  <c r="S209" i="1"/>
  <c r="T192" i="1"/>
  <c r="T141" i="1"/>
  <c r="U112" i="1"/>
  <c r="T53" i="1"/>
  <c r="T322" i="1"/>
  <c r="U311" i="1"/>
  <c r="S301" i="1"/>
  <c r="U279" i="1"/>
  <c r="T268" i="1"/>
  <c r="T251" i="1"/>
  <c r="S217" i="1"/>
  <c r="T200" i="1"/>
  <c r="T182" i="1"/>
  <c r="S126" i="1"/>
  <c r="T93" i="1"/>
  <c r="U310" i="1"/>
  <c r="U232" i="1"/>
  <c r="T327" i="1"/>
  <c r="U316" i="1"/>
  <c r="T295" i="1"/>
  <c r="U284" i="1"/>
  <c r="S274" i="1"/>
  <c r="U242" i="1"/>
  <c r="S225" i="1"/>
  <c r="T208" i="1"/>
  <c r="S168" i="1"/>
  <c r="T139" i="1"/>
  <c r="T110" i="1"/>
  <c r="U321" i="1"/>
  <c r="S311" i="1"/>
  <c r="T300" i="1"/>
  <c r="S279" i="1"/>
  <c r="T267" i="1"/>
  <c r="U250" i="1"/>
  <c r="T275" i="1"/>
  <c r="T261" i="1"/>
  <c r="U125" i="1"/>
  <c r="S132" i="1"/>
  <c r="U174" i="1"/>
  <c r="T217" i="1"/>
  <c r="T76" i="1"/>
  <c r="S119" i="1"/>
  <c r="U161" i="1"/>
  <c r="S106" i="1"/>
  <c r="U148" i="1"/>
  <c r="T191" i="1"/>
  <c r="T50" i="1"/>
  <c r="S93" i="1"/>
  <c r="S117" i="1"/>
  <c r="U159" i="1"/>
  <c r="S181" i="1"/>
  <c r="T202" i="1"/>
  <c r="T226" i="1"/>
  <c r="S237" i="1"/>
  <c r="U247" i="1"/>
  <c r="S269" i="1"/>
  <c r="T325" i="1"/>
  <c r="U314" i="1"/>
  <c r="T293" i="1"/>
  <c r="U282" i="1"/>
  <c r="S272" i="1"/>
  <c r="S239" i="1"/>
  <c r="S222" i="1"/>
  <c r="T205" i="1"/>
  <c r="U162" i="1"/>
  <c r="S134" i="1"/>
  <c r="S105" i="1"/>
  <c r="T42" i="1"/>
  <c r="U319" i="1"/>
  <c r="S309" i="1"/>
  <c r="U287" i="1"/>
  <c r="S277" i="1"/>
  <c r="T264" i="1"/>
  <c r="S230" i="1"/>
  <c r="T213" i="1"/>
  <c r="U195" i="1"/>
  <c r="T147" i="1"/>
  <c r="T118" i="1"/>
  <c r="S72" i="1"/>
  <c r="T273" i="1"/>
  <c r="S216" i="1"/>
  <c r="U324" i="1"/>
  <c r="T303" i="1"/>
  <c r="U292" i="1"/>
  <c r="S282" i="1"/>
  <c r="S255" i="1"/>
  <c r="S238" i="1"/>
  <c r="T221" i="1"/>
  <c r="S187" i="1"/>
  <c r="U160" i="1"/>
  <c r="U131" i="1"/>
  <c r="U329" i="1"/>
  <c r="S319" i="1"/>
  <c r="T308" i="1"/>
  <c r="S287" i="1"/>
  <c r="T276" i="1"/>
  <c r="S263" i="1"/>
  <c r="T229" i="1"/>
  <c r="U211" i="1"/>
  <c r="S195" i="1"/>
  <c r="S145" i="1"/>
  <c r="T117" i="1"/>
  <c r="U66" i="1"/>
  <c r="T21" i="1"/>
  <c r="S38" i="1"/>
  <c r="T27" i="1"/>
  <c r="U29" i="1"/>
  <c r="S19" i="1"/>
  <c r="U31" i="1"/>
  <c r="T281" i="1"/>
  <c r="S185" i="1"/>
  <c r="U210" i="1"/>
  <c r="T168" i="1"/>
  <c r="U78" i="1"/>
  <c r="U142" i="1"/>
  <c r="S228" i="1"/>
  <c r="T44" i="1"/>
  <c r="S87" i="1"/>
  <c r="T172" i="1"/>
  <c r="S74" i="1"/>
  <c r="U116" i="1"/>
  <c r="S202" i="1"/>
  <c r="U244" i="1"/>
  <c r="S61" i="1"/>
  <c r="S125" i="1"/>
  <c r="T146" i="1"/>
  <c r="U167" i="1"/>
  <c r="S205" i="1"/>
  <c r="T218" i="1"/>
  <c r="S229" i="1"/>
  <c r="T250" i="1"/>
  <c r="S261" i="1"/>
  <c r="U115" i="1"/>
  <c r="S312" i="1"/>
  <c r="T301" i="1"/>
  <c r="U290" i="1"/>
  <c r="T269" i="1"/>
  <c r="U251" i="1"/>
  <c r="S235" i="1"/>
  <c r="U200" i="1"/>
  <c r="S184" i="1"/>
  <c r="T155" i="1"/>
  <c r="S96" i="1"/>
  <c r="T313" i="1"/>
  <c r="U327" i="1"/>
  <c r="T306" i="1"/>
  <c r="U295" i="1"/>
  <c r="S285" i="1"/>
  <c r="U259" i="1"/>
  <c r="S243" i="1"/>
  <c r="U225" i="1"/>
  <c r="S192" i="1"/>
  <c r="U168" i="1"/>
  <c r="U139" i="1"/>
  <c r="U50" i="1"/>
  <c r="U294" i="1"/>
  <c r="U258" i="1"/>
  <c r="S322" i="1"/>
  <c r="T311" i="1"/>
  <c r="U300" i="1"/>
  <c r="T279" i="1"/>
  <c r="U267" i="1"/>
  <c r="S251" i="1"/>
  <c r="U216" i="1"/>
  <c r="S200" i="1"/>
  <c r="S182" i="1"/>
  <c r="T125" i="1"/>
  <c r="U90" i="1"/>
  <c r="S327" i="1"/>
  <c r="T153" i="1"/>
  <c r="U97" i="1"/>
  <c r="T127" i="1"/>
  <c r="T170" i="1"/>
  <c r="U231" i="1"/>
  <c r="S42" i="1"/>
  <c r="T230" i="1"/>
  <c r="U147" i="1"/>
  <c r="S325" i="1"/>
  <c r="U221" i="1"/>
  <c r="T133" i="1"/>
  <c r="U245" i="1"/>
  <c r="T246" i="1"/>
  <c r="T174" i="1"/>
  <c r="T324" i="1"/>
  <c r="U281" i="1"/>
  <c r="T254" i="1"/>
  <c r="U224" i="1"/>
  <c r="T181" i="1"/>
  <c r="U138" i="1"/>
  <c r="T102" i="1"/>
  <c r="S40" i="1"/>
  <c r="U32" i="1"/>
  <c r="T19" i="1"/>
  <c r="S37" i="1"/>
  <c r="U23" i="1"/>
  <c r="S34" i="1"/>
  <c r="S39" i="1"/>
  <c r="T28" i="1"/>
  <c r="U17" i="1"/>
  <c r="U22" i="1"/>
  <c r="T38" i="1"/>
  <c r="U27" i="1"/>
  <c r="S100" i="1"/>
  <c r="U84" i="1"/>
  <c r="U298" i="1"/>
  <c r="T195" i="1"/>
  <c r="U186" i="1"/>
  <c r="T35" i="1"/>
  <c r="U36" i="1"/>
  <c r="S26" i="1"/>
  <c r="S31" i="1"/>
  <c r="S16" i="1"/>
  <c r="U19" i="1"/>
  <c r="U15" i="1"/>
  <c r="T140" i="1"/>
  <c r="S170" i="1"/>
  <c r="T106" i="1"/>
  <c r="T242" i="1"/>
  <c r="S320" i="1"/>
  <c r="T277" i="1"/>
  <c r="S120" i="1"/>
  <c r="T314" i="1"/>
  <c r="U271" i="1"/>
  <c r="U104" i="1"/>
  <c r="U42" i="1"/>
  <c r="T287" i="1"/>
  <c r="U146" i="1"/>
  <c r="T316" i="1"/>
  <c r="S295" i="1"/>
  <c r="U241" i="1"/>
  <c r="T220" i="1"/>
  <c r="S199" i="1"/>
  <c r="T131" i="1"/>
  <c r="S88" i="1"/>
  <c r="T29" i="1"/>
  <c r="S30" i="1"/>
  <c r="U37" i="1"/>
  <c r="T24" i="1"/>
  <c r="T18" i="1"/>
  <c r="T31" i="1"/>
  <c r="U20" i="1"/>
  <c r="U25" i="1"/>
  <c r="U16" i="1"/>
  <c r="U30" i="1"/>
  <c r="U35" i="1"/>
  <c r="S25" i="1"/>
  <c r="S15" i="1"/>
  <c r="S149" i="1"/>
  <c r="U263" i="1"/>
  <c r="U176" i="1"/>
  <c r="S161" i="1"/>
  <c r="U308" i="1"/>
  <c r="U305" i="1"/>
  <c r="S233" i="1"/>
  <c r="U152" i="1"/>
  <c r="T37" i="1"/>
  <c r="S70" i="1"/>
  <c r="U238" i="1"/>
  <c r="S183" i="1"/>
  <c r="U127" i="1"/>
  <c r="T210" i="1"/>
  <c r="S253" i="1"/>
  <c r="U264" i="1"/>
  <c r="T196" i="1"/>
  <c r="U74" i="1"/>
  <c r="S256" i="1"/>
  <c r="T187" i="1"/>
  <c r="T321" i="1"/>
  <c r="T319" i="1"/>
  <c r="U276" i="1"/>
  <c r="T212" i="1"/>
  <c r="S118" i="1"/>
  <c r="U313" i="1"/>
  <c r="T292" i="1"/>
  <c r="S271" i="1"/>
  <c r="U237" i="1"/>
  <c r="T216" i="1"/>
  <c r="T190" i="1"/>
  <c r="S160" i="1"/>
  <c r="U123" i="1"/>
  <c r="T45" i="1"/>
  <c r="U26" i="1"/>
  <c r="U40" i="1"/>
  <c r="U24" i="1"/>
  <c r="S35" i="1"/>
  <c r="U21" i="1"/>
  <c r="S29" i="1"/>
  <c r="T39" i="1"/>
  <c r="U28" i="1"/>
  <c r="S18" i="1"/>
  <c r="U33" i="1"/>
  <c r="S23" i="1"/>
  <c r="U38" i="1"/>
  <c r="S28" i="1"/>
  <c r="T17" i="1"/>
  <c r="S33" i="1"/>
  <c r="T22" i="1"/>
  <c r="T15" i="1"/>
  <c r="S55" i="1"/>
  <c r="T255" i="1"/>
  <c r="S221" i="1"/>
  <c r="S248" i="1"/>
  <c r="S284" i="1"/>
  <c r="T289" i="1"/>
  <c r="S264" i="1"/>
  <c r="T69" i="1"/>
  <c r="S259" i="1"/>
  <c r="S208" i="1"/>
  <c r="S110" i="1"/>
  <c r="S24" i="1"/>
  <c r="S22" i="1"/>
  <c r="T32" i="1"/>
  <c r="T26" i="1"/>
  <c r="T16" i="1"/>
  <c r="T20" i="1"/>
  <c r="T25" i="1"/>
  <c r="T30" i="1"/>
  <c r="K21" i="13"/>
  <c r="M9" i="7"/>
  <c r="X19" i="7"/>
  <c r="X20" i="7"/>
  <c r="X47" i="7"/>
  <c r="X108" i="7"/>
  <c r="X109" i="7"/>
  <c r="X110" i="7"/>
  <c r="X111" i="7"/>
  <c r="X112" i="7"/>
  <c r="X113" i="7"/>
  <c r="X114" i="7"/>
  <c r="X115" i="7"/>
  <c r="X116" i="7"/>
  <c r="X117" i="7"/>
  <c r="X118" i="7"/>
  <c r="W20" i="7"/>
  <c r="W47" i="7"/>
  <c r="W108" i="7"/>
  <c r="W109" i="7"/>
  <c r="W111" i="7"/>
  <c r="W112" i="7"/>
  <c r="W113" i="7"/>
  <c r="W114" i="7"/>
  <c r="W115" i="7"/>
  <c r="W116" i="7"/>
  <c r="W117" i="7"/>
  <c r="W118" i="7"/>
  <c r="AB118" i="7"/>
  <c r="AK118" i="7" s="1"/>
  <c r="Y118" i="7"/>
  <c r="Z118" i="7" s="1"/>
  <c r="AA118" i="7" s="1"/>
  <c r="S118" i="7"/>
  <c r="R118" i="7"/>
  <c r="Q118" i="7"/>
  <c r="P118" i="7"/>
  <c r="AB117" i="7"/>
  <c r="AK117" i="7" s="1"/>
  <c r="Y117" i="7"/>
  <c r="Z117" i="7" s="1"/>
  <c r="AA117" i="7" s="1"/>
  <c r="T117" i="7" s="1"/>
  <c r="S117" i="7"/>
  <c r="R117" i="7"/>
  <c r="Q117" i="7"/>
  <c r="P117" i="7"/>
  <c r="AB116" i="7"/>
  <c r="AK116" i="7" s="1"/>
  <c r="Y116" i="7"/>
  <c r="Z116" i="7" s="1"/>
  <c r="AA116" i="7" s="1"/>
  <c r="T116" i="7" s="1"/>
  <c r="S116" i="7"/>
  <c r="R116" i="7"/>
  <c r="Q116" i="7"/>
  <c r="P116" i="7"/>
  <c r="AB115" i="7"/>
  <c r="AK115" i="7" s="1"/>
  <c r="Y115" i="7"/>
  <c r="Z115" i="7" s="1"/>
  <c r="AA115" i="7" s="1"/>
  <c r="S115" i="7"/>
  <c r="R115" i="7"/>
  <c r="Q115" i="7"/>
  <c r="P115" i="7"/>
  <c r="AB114" i="7"/>
  <c r="AK114" i="7" s="1"/>
  <c r="Y114" i="7"/>
  <c r="Z114" i="7" s="1"/>
  <c r="AA114" i="7" s="1"/>
  <c r="T114" i="7" s="1"/>
  <c r="S114" i="7"/>
  <c r="R114" i="7"/>
  <c r="Q114" i="7"/>
  <c r="P114" i="7"/>
  <c r="AB113" i="7"/>
  <c r="AK113" i="7" s="1"/>
  <c r="Y113" i="7"/>
  <c r="Z113" i="7" s="1"/>
  <c r="AA113" i="7" s="1"/>
  <c r="S113" i="7"/>
  <c r="R113" i="7"/>
  <c r="Q113" i="7"/>
  <c r="P113" i="7"/>
  <c r="AB112" i="7"/>
  <c r="Y112" i="7"/>
  <c r="Z112" i="7" s="1"/>
  <c r="AA112" i="7" s="1"/>
  <c r="S112" i="7"/>
  <c r="R112" i="7"/>
  <c r="Q112" i="7"/>
  <c r="P112" i="7"/>
  <c r="AB111" i="7"/>
  <c r="Y111" i="7"/>
  <c r="Z111" i="7" s="1"/>
  <c r="AA111" i="7" s="1"/>
  <c r="S111" i="7"/>
  <c r="R111" i="7"/>
  <c r="Q111" i="7"/>
  <c r="P111" i="7"/>
  <c r="AB110" i="7"/>
  <c r="Y110" i="7"/>
  <c r="Z110" i="7" s="1"/>
  <c r="AA110" i="7" s="1"/>
  <c r="S110" i="7"/>
  <c r="R110" i="7"/>
  <c r="Q110" i="7"/>
  <c r="P110" i="7"/>
  <c r="AB109" i="7"/>
  <c r="Y109" i="7"/>
  <c r="Z109" i="7" s="1"/>
  <c r="AA109" i="7" s="1"/>
  <c r="S109" i="7"/>
  <c r="R109" i="7"/>
  <c r="Q109" i="7"/>
  <c r="P109" i="7"/>
  <c r="AB108" i="7"/>
  <c r="AK108" i="7" s="1"/>
  <c r="Y108" i="7"/>
  <c r="Z108" i="7" s="1"/>
  <c r="AA108" i="7" s="1"/>
  <c r="S108" i="7"/>
  <c r="R108" i="7"/>
  <c r="Q108" i="7"/>
  <c r="P108" i="7"/>
  <c r="AB47" i="7"/>
  <c r="Y47" i="7"/>
  <c r="Z47" i="7" s="1"/>
  <c r="AA47" i="7" s="1"/>
  <c r="S47" i="7"/>
  <c r="R47" i="7"/>
  <c r="Q47" i="7"/>
  <c r="P47" i="7"/>
  <c r="AB20" i="7"/>
  <c r="Y20" i="7"/>
  <c r="Z20" i="7" s="1"/>
  <c r="AA20" i="7" s="1"/>
  <c r="S20" i="7"/>
  <c r="R20" i="7"/>
  <c r="Q20" i="7"/>
  <c r="P20" i="7"/>
  <c r="Y19" i="7"/>
  <c r="S19" i="7"/>
  <c r="R19" i="7"/>
  <c r="Q19" i="7"/>
  <c r="P19" i="7"/>
  <c r="T43" i="1" l="1"/>
  <c r="T184" i="1"/>
  <c r="T211" i="1"/>
  <c r="U141" i="1"/>
  <c r="T280" i="1"/>
  <c r="S254" i="1"/>
  <c r="S128" i="1"/>
  <c r="U301" i="1"/>
  <c r="U227" i="1"/>
  <c r="T83" i="1"/>
  <c r="U155" i="1"/>
  <c r="T123" i="1"/>
  <c r="T245" i="1"/>
  <c r="U181" i="1"/>
  <c r="U184" i="1"/>
  <c r="T262" i="1"/>
  <c r="S297" i="1"/>
  <c r="S76" i="1"/>
  <c r="S75" i="1"/>
  <c r="T253" i="1"/>
  <c r="T115" i="1"/>
  <c r="S329" i="1"/>
  <c r="U54" i="1"/>
  <c r="T163" i="1"/>
  <c r="S89" i="1"/>
  <c r="S139" i="1"/>
  <c r="T222" i="1"/>
  <c r="S94" i="1"/>
  <c r="S107" i="1"/>
  <c r="U293" i="1"/>
  <c r="U151" i="1"/>
  <c r="U87" i="1"/>
  <c r="T239" i="1"/>
  <c r="S154" i="1"/>
  <c r="S58" i="1"/>
  <c r="U113" i="1"/>
  <c r="T233" i="1"/>
  <c r="U126" i="1"/>
  <c r="U61" i="1"/>
  <c r="S281" i="1"/>
  <c r="U268" i="1"/>
  <c r="U172" i="1"/>
  <c r="T55" i="1"/>
  <c r="T100" i="1"/>
  <c r="T241" i="1"/>
  <c r="S124" i="1"/>
  <c r="S51" i="1"/>
  <c r="S158" i="1"/>
  <c r="T49" i="1"/>
  <c r="S78" i="1"/>
  <c r="S123" i="1"/>
  <c r="S177" i="1"/>
  <c r="U309" i="1"/>
  <c r="T214" i="1"/>
  <c r="U286" i="1"/>
  <c r="U257" i="1"/>
  <c r="S207" i="1"/>
  <c r="U59" i="1"/>
  <c r="U173" i="1"/>
  <c r="S67" i="1"/>
  <c r="T252" i="1"/>
  <c r="T157" i="1"/>
  <c r="T291" i="1"/>
  <c r="U171" i="1"/>
  <c r="T318" i="1"/>
  <c r="S108" i="1"/>
  <c r="T46" i="1"/>
  <c r="T160" i="1"/>
  <c r="T64" i="1"/>
  <c r="S56" i="1"/>
  <c r="T189" i="1"/>
  <c r="S283" i="1"/>
  <c r="S43" i="1"/>
  <c r="U85" i="1"/>
  <c r="T128" i="1"/>
  <c r="S171" i="1"/>
  <c r="U72" i="1"/>
  <c r="S57" i="1"/>
  <c r="S44" i="1"/>
  <c r="U86" i="1"/>
  <c r="T305" i="1"/>
  <c r="T173" i="1"/>
  <c r="U307" i="1"/>
  <c r="S262" i="1"/>
  <c r="U193" i="1"/>
  <c r="T61" i="1"/>
  <c r="T323" i="1"/>
  <c r="U280" i="1"/>
  <c r="S219" i="1"/>
  <c r="U128" i="1"/>
  <c r="T312" i="1"/>
  <c r="U269" i="1"/>
  <c r="S201" i="1"/>
  <c r="U98" i="1"/>
  <c r="U77" i="1"/>
  <c r="T120" i="1"/>
  <c r="S163" i="1"/>
  <c r="U64" i="1"/>
  <c r="S49" i="1"/>
  <c r="U91" i="1"/>
  <c r="U130" i="1"/>
  <c r="S190" i="1"/>
  <c r="U315" i="1"/>
  <c r="S273" i="1"/>
  <c r="T206" i="1"/>
  <c r="U107" i="1"/>
  <c r="T41" i="1"/>
  <c r="U288" i="1"/>
  <c r="S232" i="1"/>
  <c r="S150" i="1"/>
  <c r="T320" i="1"/>
  <c r="U277" i="1"/>
  <c r="S214" i="1"/>
  <c r="U120" i="1"/>
  <c r="U69" i="1"/>
  <c r="T112" i="1"/>
  <c r="S155" i="1"/>
  <c r="U56" i="1"/>
  <c r="T99" i="1"/>
  <c r="U83" i="1"/>
  <c r="U70" i="1"/>
  <c r="T113" i="1"/>
  <c r="T236" i="1"/>
  <c r="U261" i="1"/>
  <c r="U243" i="1"/>
  <c r="T136" i="1"/>
  <c r="S52" i="1"/>
  <c r="U134" i="1"/>
  <c r="T177" i="1"/>
  <c r="S220" i="1"/>
  <c r="U262" i="1"/>
  <c r="S79" i="1"/>
  <c r="U121" i="1"/>
  <c r="T164" i="1"/>
  <c r="S66" i="1"/>
  <c r="U108" i="1"/>
  <c r="T151" i="1"/>
  <c r="S194" i="1"/>
  <c r="U236" i="1"/>
  <c r="S53" i="1"/>
  <c r="U95" i="1"/>
  <c r="T219" i="1"/>
  <c r="T244" i="1"/>
  <c r="S227" i="1"/>
  <c r="S147" i="1"/>
  <c r="U62" i="1"/>
  <c r="T137" i="1"/>
  <c r="S180" i="1"/>
  <c r="U222" i="1"/>
  <c r="T265" i="1"/>
  <c r="U81" i="1"/>
  <c r="T124" i="1"/>
  <c r="S167" i="1"/>
  <c r="U68" i="1"/>
  <c r="T111" i="1"/>
  <c r="U325" i="1"/>
  <c r="T134" i="1"/>
  <c r="T96" i="1"/>
  <c r="U149" i="1"/>
  <c r="S62" i="1"/>
  <c r="U67" i="1"/>
  <c r="T65" i="1"/>
  <c r="U118" i="1"/>
  <c r="U144" i="1"/>
  <c r="T286" i="1"/>
  <c r="S211" i="1"/>
  <c r="S292" i="1"/>
  <c r="S302" i="1"/>
  <c r="U235" i="1"/>
  <c r="U99" i="1"/>
  <c r="S291" i="1"/>
  <c r="U218" i="1"/>
  <c r="U45" i="1"/>
  <c r="S99" i="1"/>
  <c r="T152" i="1"/>
  <c r="T75" i="1"/>
  <c r="T70" i="1"/>
  <c r="S68" i="1"/>
  <c r="S166" i="1"/>
  <c r="T294" i="1"/>
  <c r="S224" i="1"/>
  <c r="U318" i="1"/>
  <c r="S310" i="1"/>
  <c r="U248" i="1"/>
  <c r="S121" i="1"/>
  <c r="S299" i="1"/>
  <c r="S231" i="1"/>
  <c r="T77" i="1"/>
  <c r="S91" i="1"/>
  <c r="T144" i="1"/>
  <c r="T67" i="1"/>
  <c r="T62" i="1"/>
  <c r="S60" i="1"/>
  <c r="T228" i="1"/>
  <c r="S276" i="1"/>
  <c r="T296" i="1"/>
  <c r="S179" i="1"/>
  <c r="T105" i="1"/>
  <c r="U166" i="1"/>
  <c r="U230" i="1"/>
  <c r="U57" i="1"/>
  <c r="S111" i="1"/>
  <c r="S175" i="1"/>
  <c r="T87" i="1"/>
  <c r="U140" i="1"/>
  <c r="U204" i="1"/>
  <c r="S258" i="1"/>
  <c r="S85" i="1"/>
  <c r="S129" i="1"/>
  <c r="T328" i="1"/>
  <c r="T104" i="1"/>
  <c r="T89" i="1"/>
  <c r="U158" i="1"/>
  <c r="S212" i="1"/>
  <c r="U49" i="1"/>
  <c r="S103" i="1"/>
  <c r="T156" i="1"/>
  <c r="T79" i="1"/>
  <c r="U132" i="1"/>
  <c r="T175" i="1"/>
  <c r="S218" i="1"/>
  <c r="U260" i="1"/>
  <c r="S77" i="1"/>
  <c r="U119" i="1"/>
  <c r="T162" i="1"/>
  <c r="S324" i="1"/>
  <c r="U202" i="1"/>
  <c r="T227" i="1"/>
  <c r="U209" i="1"/>
  <c r="U157" i="1"/>
  <c r="T73" i="1"/>
  <c r="S140" i="1"/>
  <c r="U182" i="1"/>
  <c r="T225" i="1"/>
  <c r="S268" i="1"/>
  <c r="T84" i="1"/>
  <c r="S127" i="1"/>
  <c r="U169" i="1"/>
  <c r="T71" i="1"/>
  <c r="S114" i="1"/>
  <c r="U163" i="1"/>
  <c r="U53" i="1"/>
  <c r="U117" i="1"/>
  <c r="T51" i="1"/>
  <c r="T78" i="1"/>
  <c r="T97" i="1"/>
  <c r="U194" i="1"/>
  <c r="U275" i="1"/>
  <c r="S144" i="1"/>
  <c r="U312" i="1"/>
  <c r="U201" i="1"/>
  <c r="S323" i="1"/>
  <c r="T235" i="1"/>
  <c r="T56" i="1"/>
  <c r="S131" i="1"/>
  <c r="S54" i="1"/>
  <c r="S81" i="1"/>
  <c r="S241" i="1"/>
  <c r="S305" i="1"/>
  <c r="U189" i="1"/>
  <c r="U249" i="1"/>
  <c r="U265" i="1"/>
  <c r="S80" i="1"/>
  <c r="S265" i="1"/>
  <c r="T149" i="1"/>
  <c r="U101" i="1"/>
  <c r="T176" i="1"/>
  <c r="U51" i="1"/>
  <c r="T81" i="1"/>
  <c r="U291" i="1"/>
  <c r="U58" i="1"/>
  <c r="U80" i="1"/>
  <c r="T145" i="1"/>
  <c r="T209" i="1"/>
  <c r="T68" i="1"/>
  <c r="S143" i="1"/>
  <c r="U76" i="1"/>
  <c r="S162" i="1"/>
  <c r="S226" i="1"/>
  <c r="T74" i="1"/>
  <c r="T237" i="1"/>
  <c r="S142" i="1"/>
  <c r="U75" i="1"/>
  <c r="T169" i="1"/>
  <c r="S244" i="1"/>
  <c r="T92" i="1"/>
  <c r="U177" i="1"/>
  <c r="U100" i="1"/>
  <c r="U164" i="1"/>
  <c r="U228" i="1"/>
  <c r="U55" i="1"/>
  <c r="S109" i="1"/>
  <c r="S173" i="1"/>
  <c r="S313" i="1"/>
  <c r="S286" i="1"/>
  <c r="S113" i="1"/>
  <c r="U43" i="1"/>
  <c r="T129" i="1"/>
  <c r="T193" i="1"/>
  <c r="U246" i="1"/>
  <c r="U73" i="1"/>
  <c r="U137" i="1"/>
  <c r="S50" i="1"/>
  <c r="T103" i="1"/>
  <c r="U156" i="1"/>
  <c r="T199" i="1"/>
  <c r="S242" i="1"/>
  <c r="T58" i="1"/>
  <c r="S101" i="1"/>
  <c r="U143" i="1"/>
  <c r="T186" i="1"/>
  <c r="S318" i="1"/>
  <c r="T121" i="1"/>
  <c r="U65" i="1"/>
  <c r="T95" i="1"/>
  <c r="S266" i="1"/>
  <c r="S157" i="1"/>
  <c r="U223" i="1"/>
  <c r="T266" i="1"/>
  <c r="S296" i="1"/>
  <c r="T243" i="1"/>
  <c r="S169" i="1"/>
  <c r="T109" i="1"/>
  <c r="T290" i="1"/>
  <c r="U234" i="1"/>
  <c r="U154" i="1"/>
  <c r="U278" i="1"/>
  <c r="S306" i="1"/>
  <c r="T259" i="1"/>
  <c r="S191" i="1"/>
  <c r="S48" i="1"/>
  <c r="U289" i="1"/>
  <c r="U253" i="1"/>
  <c r="S97" i="1"/>
  <c r="S260" i="1"/>
  <c r="T63" i="1"/>
  <c r="S234" i="1"/>
  <c r="T138" i="1"/>
  <c r="U215" i="1"/>
  <c r="T258" i="1"/>
  <c r="S304" i="1"/>
  <c r="T256" i="1"/>
  <c r="U187" i="1"/>
  <c r="U326" i="1"/>
  <c r="T298" i="1"/>
  <c r="S247" i="1"/>
  <c r="S176" i="1"/>
  <c r="U302" i="1"/>
  <c r="S314" i="1"/>
  <c r="T271" i="1"/>
  <c r="U203" i="1"/>
  <c r="S104" i="1"/>
  <c r="U297" i="1"/>
  <c r="S246" i="1"/>
  <c r="S174" i="1"/>
  <c r="S32" i="1"/>
  <c r="T40" i="1"/>
  <c r="S21" i="1"/>
  <c r="U192" i="1"/>
  <c r="T185" i="1"/>
  <c r="U129" i="1"/>
  <c r="T159" i="1"/>
  <c r="U103" i="1"/>
  <c r="S189" i="1"/>
  <c r="U239" i="1"/>
  <c r="U322" i="1"/>
  <c r="S280" i="1"/>
  <c r="U217" i="1"/>
  <c r="T126" i="1"/>
  <c r="S317" i="1"/>
  <c r="T274" i="1"/>
  <c r="U208" i="1"/>
  <c r="S112" i="1"/>
  <c r="S102" i="1"/>
  <c r="S290" i="1"/>
  <c r="U233" i="1"/>
  <c r="S153" i="1"/>
  <c r="U114" i="1"/>
  <c r="U71" i="1"/>
  <c r="S288" i="1"/>
  <c r="T282" i="1"/>
  <c r="S298" i="1"/>
  <c r="S303" i="1"/>
  <c r="T203" i="1"/>
  <c r="U34" i="1"/>
  <c r="S27" i="1"/>
  <c r="T23" i="1"/>
  <c r="T33" i="1"/>
  <c r="S17" i="1"/>
  <c r="T238" i="1"/>
  <c r="U39" i="1"/>
  <c r="S36" i="1"/>
  <c r="S196" i="1"/>
  <c r="U191" i="1"/>
  <c r="U213" i="1"/>
  <c r="T204" i="1"/>
  <c r="U229" i="1"/>
  <c r="U273" i="1"/>
  <c r="T166" i="1"/>
  <c r="U18" i="1"/>
  <c r="T34" i="1"/>
  <c r="T36" i="1"/>
  <c r="S20" i="1"/>
  <c r="S308" i="1"/>
  <c r="S293" i="1"/>
  <c r="T284" i="1"/>
  <c r="T158" i="1"/>
  <c r="U212" i="1"/>
  <c r="T309" i="1"/>
  <c r="U303" i="1"/>
  <c r="U106" i="1"/>
  <c r="S240" i="1"/>
  <c r="T329" i="1"/>
  <c r="T150" i="1"/>
  <c r="T188" i="1"/>
  <c r="U256" i="1"/>
  <c r="T304" i="1"/>
  <c r="T107" i="1"/>
  <c r="S294" i="1"/>
  <c r="T278" i="1"/>
  <c r="U205" i="1"/>
  <c r="T272" i="1"/>
  <c r="S315" i="1"/>
  <c r="S136" i="1"/>
  <c r="U304" i="1"/>
  <c r="S289" i="1"/>
  <c r="T240" i="1"/>
  <c r="T224" i="1"/>
  <c r="S215" i="1"/>
  <c r="S41" i="1"/>
  <c r="S257" i="1"/>
  <c r="U270" i="1"/>
  <c r="T232" i="1"/>
  <c r="S152" i="1"/>
  <c r="S206" i="1"/>
  <c r="U272" i="1"/>
  <c r="T315" i="1"/>
  <c r="S300" i="1"/>
  <c r="T179" i="1"/>
  <c r="S249" i="1"/>
  <c r="U299" i="1"/>
  <c r="U219" i="1"/>
  <c r="S223" i="1"/>
  <c r="T283" i="1"/>
  <c r="S326" i="1"/>
  <c r="U82" i="1"/>
  <c r="S198" i="1"/>
  <c r="U266" i="1"/>
  <c r="S321" i="1"/>
  <c r="S267" i="1"/>
  <c r="T310" i="1"/>
  <c r="U179" i="1"/>
  <c r="S316" i="1"/>
  <c r="T198" i="1"/>
  <c r="T118" i="7"/>
  <c r="AD22" i="7"/>
  <c r="AD26" i="7"/>
  <c r="AD30" i="7"/>
  <c r="AD34" i="7"/>
  <c r="AD38" i="7"/>
  <c r="AD42" i="7"/>
  <c r="AD46" i="7"/>
  <c r="AD23" i="7"/>
  <c r="AD27" i="7"/>
  <c r="AD31" i="7"/>
  <c r="AD35" i="7"/>
  <c r="AD39" i="7"/>
  <c r="AD43" i="7"/>
  <c r="AD21" i="7"/>
  <c r="AD29" i="7"/>
  <c r="AD37" i="7"/>
  <c r="AD45" i="7"/>
  <c r="AD24" i="7"/>
  <c r="AD32" i="7"/>
  <c r="AD40" i="7"/>
  <c r="AD25" i="7"/>
  <c r="AD33" i="7"/>
  <c r="AD41" i="7"/>
  <c r="AD28" i="7"/>
  <c r="AD36" i="7"/>
  <c r="AD44" i="7"/>
  <c r="AD50" i="7"/>
  <c r="AD54" i="7"/>
  <c r="AD58" i="7"/>
  <c r="AD62" i="7"/>
  <c r="AD57" i="7"/>
  <c r="AD51" i="7"/>
  <c r="AD55" i="7"/>
  <c r="AD59" i="7"/>
  <c r="AD53" i="7"/>
  <c r="AD61" i="7"/>
  <c r="AD48" i="7"/>
  <c r="AD52" i="7"/>
  <c r="AD56" i="7"/>
  <c r="AD60" i="7"/>
  <c r="AD49" i="7"/>
  <c r="AD65" i="7"/>
  <c r="AD69" i="7"/>
  <c r="AD73" i="7"/>
  <c r="AD77" i="7"/>
  <c r="AD66" i="7"/>
  <c r="AD70" i="7"/>
  <c r="AD74" i="7"/>
  <c r="AD63" i="7"/>
  <c r="AD67" i="7"/>
  <c r="AD71" i="7"/>
  <c r="AD75" i="7"/>
  <c r="AD64" i="7"/>
  <c r="AD68" i="7"/>
  <c r="AD72" i="7"/>
  <c r="AD76" i="7"/>
  <c r="AD80" i="7"/>
  <c r="AD84" i="7"/>
  <c r="AD88" i="7"/>
  <c r="AD92" i="7"/>
  <c r="AD81" i="7"/>
  <c r="AD85" i="7"/>
  <c r="AD89" i="7"/>
  <c r="AD79" i="7"/>
  <c r="AD78" i="7"/>
  <c r="AD82" i="7"/>
  <c r="AD86" i="7"/>
  <c r="AD90" i="7"/>
  <c r="AD83" i="7"/>
  <c r="AD87" i="7"/>
  <c r="AD91" i="7"/>
  <c r="AD95" i="7"/>
  <c r="AD99" i="7"/>
  <c r="AD103" i="7"/>
  <c r="AD107" i="7"/>
  <c r="AD98" i="7"/>
  <c r="AD96" i="7"/>
  <c r="AD100" i="7"/>
  <c r="AD104" i="7"/>
  <c r="AD94" i="7"/>
  <c r="AD106" i="7"/>
  <c r="AD93" i="7"/>
  <c r="AD97" i="7"/>
  <c r="AD101" i="7"/>
  <c r="AD105" i="7"/>
  <c r="AD102" i="7"/>
  <c r="AD19" i="7"/>
  <c r="AG19" i="7" s="1"/>
  <c r="AH19" i="7" s="1"/>
  <c r="AD20" i="7"/>
  <c r="AG20" i="7" s="1"/>
  <c r="AH20" i="7" s="1"/>
  <c r="AD114" i="7"/>
  <c r="AD47" i="7"/>
  <c r="AE47" i="7" s="1"/>
  <c r="AF47" i="7" s="1"/>
  <c r="AI47" i="7" s="1"/>
  <c r="AD108" i="7"/>
  <c r="AG108" i="7" s="1"/>
  <c r="AH108" i="7" s="1"/>
  <c r="AD116" i="7"/>
  <c r="AD117" i="7"/>
  <c r="AD118" i="7"/>
  <c r="AD115" i="7"/>
  <c r="AD109" i="7"/>
  <c r="AE109" i="7" s="1"/>
  <c r="AF109" i="7" s="1"/>
  <c r="AI109" i="7" s="1"/>
  <c r="AD110" i="7"/>
  <c r="AD113" i="7"/>
  <c r="AD111" i="7"/>
  <c r="AE111" i="7" s="1"/>
  <c r="AF111" i="7" s="1"/>
  <c r="AI111" i="7" s="1"/>
  <c r="AD112" i="7"/>
  <c r="AG112" i="7" s="1"/>
  <c r="AH112" i="7" s="1"/>
  <c r="AK112" i="7"/>
  <c r="AK19" i="7"/>
  <c r="AK47" i="7"/>
  <c r="AK111" i="7"/>
  <c r="AK20" i="7"/>
  <c r="AK110" i="7"/>
  <c r="AK109" i="7"/>
  <c r="AC11" i="7"/>
  <c r="AS116" i="7"/>
  <c r="AR116" i="7"/>
  <c r="AR117" i="7"/>
  <c r="AS117" i="7"/>
  <c r="AS118" i="7"/>
  <c r="AR118" i="7"/>
  <c r="AB11" i="7"/>
  <c r="Y11" i="7"/>
  <c r="T115" i="7"/>
  <c r="AS115" i="7" s="1"/>
  <c r="AS114" i="7"/>
  <c r="AR114" i="7"/>
  <c r="T20" i="7"/>
  <c r="T108" i="7"/>
  <c r="T112" i="7"/>
  <c r="T47" i="7"/>
  <c r="T110" i="7"/>
  <c r="T111" i="7"/>
  <c r="T109" i="7"/>
  <c r="T113" i="7"/>
  <c r="Z19" i="7"/>
  <c r="Z11" i="7" s="1"/>
  <c r="AE19" i="7" l="1"/>
  <c r="AE44" i="7"/>
  <c r="AG44" i="7"/>
  <c r="AH44" i="7" s="1"/>
  <c r="AE25" i="7"/>
  <c r="AG25" i="7"/>
  <c r="AH25" i="7" s="1"/>
  <c r="AE32" i="7"/>
  <c r="AG32" i="7"/>
  <c r="AH32" i="7" s="1"/>
  <c r="AE21" i="7"/>
  <c r="AG21" i="7"/>
  <c r="AH21" i="7" s="1"/>
  <c r="AG31" i="7"/>
  <c r="AH31" i="7" s="1"/>
  <c r="AE31" i="7"/>
  <c r="AG34" i="7"/>
  <c r="AH34" i="7" s="1"/>
  <c r="AE34" i="7"/>
  <c r="AE24" i="7"/>
  <c r="AG24" i="7"/>
  <c r="AH24" i="7" s="1"/>
  <c r="AE45" i="7"/>
  <c r="AG45" i="7"/>
  <c r="AH45" i="7" s="1"/>
  <c r="AE43" i="7"/>
  <c r="AG43" i="7"/>
  <c r="AH43" i="7" s="1"/>
  <c r="AE27" i="7"/>
  <c r="AG27" i="7"/>
  <c r="AH27" i="7" s="1"/>
  <c r="AE46" i="7"/>
  <c r="AG46" i="7"/>
  <c r="AH46" i="7" s="1"/>
  <c r="AE30" i="7"/>
  <c r="AG30" i="7"/>
  <c r="AH30" i="7" s="1"/>
  <c r="AE28" i="7"/>
  <c r="AG28" i="7"/>
  <c r="AH28" i="7" s="1"/>
  <c r="AE41" i="7"/>
  <c r="AG41" i="7"/>
  <c r="AH41" i="7" s="1"/>
  <c r="AE37" i="7"/>
  <c r="AG37" i="7"/>
  <c r="AH37" i="7" s="1"/>
  <c r="AG39" i="7"/>
  <c r="AH39" i="7" s="1"/>
  <c r="AE39" i="7"/>
  <c r="AG23" i="7"/>
  <c r="AH23" i="7" s="1"/>
  <c r="AE23" i="7"/>
  <c r="AG42" i="7"/>
  <c r="AH42" i="7" s="1"/>
  <c r="AE42" i="7"/>
  <c r="AG26" i="7"/>
  <c r="AH26" i="7" s="1"/>
  <c r="AE26" i="7"/>
  <c r="AE36" i="7"/>
  <c r="AG36" i="7"/>
  <c r="AH36" i="7" s="1"/>
  <c r="AE33" i="7"/>
  <c r="AG33" i="7"/>
  <c r="AH33" i="7" s="1"/>
  <c r="AE40" i="7"/>
  <c r="AG40" i="7"/>
  <c r="AH40" i="7" s="1"/>
  <c r="AE29" i="7"/>
  <c r="AG29" i="7"/>
  <c r="AH29" i="7" s="1"/>
  <c r="AE35" i="7"/>
  <c r="AG35" i="7"/>
  <c r="AH35" i="7" s="1"/>
  <c r="AE38" i="7"/>
  <c r="AG38" i="7"/>
  <c r="AH38" i="7" s="1"/>
  <c r="AE22" i="7"/>
  <c r="AG22" i="7"/>
  <c r="AH22" i="7" s="1"/>
  <c r="AG52" i="7"/>
  <c r="AH52" i="7" s="1"/>
  <c r="AE52" i="7"/>
  <c r="AE55" i="7"/>
  <c r="AG55" i="7"/>
  <c r="AH55" i="7" s="1"/>
  <c r="AG58" i="7"/>
  <c r="AH58" i="7" s="1"/>
  <c r="AE58" i="7"/>
  <c r="AG49" i="7"/>
  <c r="AH49" i="7" s="1"/>
  <c r="AE49" i="7"/>
  <c r="AE48" i="7"/>
  <c r="AG48" i="7"/>
  <c r="AH48" i="7" s="1"/>
  <c r="AE51" i="7"/>
  <c r="AG51" i="7"/>
  <c r="AH51" i="7" s="1"/>
  <c r="AE54" i="7"/>
  <c r="AG54" i="7"/>
  <c r="AH54" i="7" s="1"/>
  <c r="AE56" i="7"/>
  <c r="AG56" i="7"/>
  <c r="AH56" i="7" s="1"/>
  <c r="AG53" i="7"/>
  <c r="AH53" i="7" s="1"/>
  <c r="AE53" i="7"/>
  <c r="AE59" i="7"/>
  <c r="AG59" i="7"/>
  <c r="AH59" i="7" s="1"/>
  <c r="AG62" i="7"/>
  <c r="AH62" i="7" s="1"/>
  <c r="AE62" i="7"/>
  <c r="AG60" i="7"/>
  <c r="AH60" i="7" s="1"/>
  <c r="AE60" i="7"/>
  <c r="AG61" i="7"/>
  <c r="AH61" i="7" s="1"/>
  <c r="AE61" i="7"/>
  <c r="AG57" i="7"/>
  <c r="AH57" i="7" s="1"/>
  <c r="AE57" i="7"/>
  <c r="AG50" i="7"/>
  <c r="AH50" i="7" s="1"/>
  <c r="AE50" i="7"/>
  <c r="AG68" i="7"/>
  <c r="AH68" i="7" s="1"/>
  <c r="AE68" i="7"/>
  <c r="AG64" i="7"/>
  <c r="AH64" i="7" s="1"/>
  <c r="AE64" i="7"/>
  <c r="AE63" i="7"/>
  <c r="AG63" i="7"/>
  <c r="AH63" i="7" s="1"/>
  <c r="AE74" i="7"/>
  <c r="AG74" i="7"/>
  <c r="AH74" i="7" s="1"/>
  <c r="AG73" i="7"/>
  <c r="AH73" i="7" s="1"/>
  <c r="AE73" i="7"/>
  <c r="AE67" i="7"/>
  <c r="AG67" i="7"/>
  <c r="AH67" i="7" s="1"/>
  <c r="AG77" i="7"/>
  <c r="AH77" i="7" s="1"/>
  <c r="AE77" i="7"/>
  <c r="AG76" i="7"/>
  <c r="AH76" i="7" s="1"/>
  <c r="AE76" i="7"/>
  <c r="AE75" i="7"/>
  <c r="AG75" i="7"/>
  <c r="AH75" i="7" s="1"/>
  <c r="AE70" i="7"/>
  <c r="AG70" i="7"/>
  <c r="AH70" i="7" s="1"/>
  <c r="AG69" i="7"/>
  <c r="AH69" i="7" s="1"/>
  <c r="AE69" i="7"/>
  <c r="AG72" i="7"/>
  <c r="AH72" i="7" s="1"/>
  <c r="AE72" i="7"/>
  <c r="AE71" i="7"/>
  <c r="AG71" i="7"/>
  <c r="AH71" i="7" s="1"/>
  <c r="AE66" i="7"/>
  <c r="AG66" i="7"/>
  <c r="AH66" i="7" s="1"/>
  <c r="AG65" i="7"/>
  <c r="AH65" i="7" s="1"/>
  <c r="AE65" i="7"/>
  <c r="AE90" i="7"/>
  <c r="AG90" i="7"/>
  <c r="AH90" i="7" s="1"/>
  <c r="AG79" i="7"/>
  <c r="AH79" i="7" s="1"/>
  <c r="AE79" i="7"/>
  <c r="AE89" i="7"/>
  <c r="AG89" i="7"/>
  <c r="AH89" i="7" s="1"/>
  <c r="AG88" i="7"/>
  <c r="AH88" i="7" s="1"/>
  <c r="AE88" i="7"/>
  <c r="AG91" i="7"/>
  <c r="AH91" i="7" s="1"/>
  <c r="AE91" i="7"/>
  <c r="AE86" i="7"/>
  <c r="AG86" i="7"/>
  <c r="AH86" i="7" s="1"/>
  <c r="AE85" i="7"/>
  <c r="AG85" i="7"/>
  <c r="AH85" i="7" s="1"/>
  <c r="AG84" i="7"/>
  <c r="AH84" i="7" s="1"/>
  <c r="AE84" i="7"/>
  <c r="AG83" i="7"/>
  <c r="AH83" i="7" s="1"/>
  <c r="AE83" i="7"/>
  <c r="AE78" i="7"/>
  <c r="AG78" i="7"/>
  <c r="AH78" i="7" s="1"/>
  <c r="AG92" i="7"/>
  <c r="AH92" i="7" s="1"/>
  <c r="AE92" i="7"/>
  <c r="AG87" i="7"/>
  <c r="AH87" i="7" s="1"/>
  <c r="AE87" i="7"/>
  <c r="AE82" i="7"/>
  <c r="AG82" i="7"/>
  <c r="AH82" i="7" s="1"/>
  <c r="AE81" i="7"/>
  <c r="AG81" i="7"/>
  <c r="AH81" i="7" s="1"/>
  <c r="AG80" i="7"/>
  <c r="AH80" i="7" s="1"/>
  <c r="AE80" i="7"/>
  <c r="AE96" i="7"/>
  <c r="AG96" i="7"/>
  <c r="AH96" i="7" s="1"/>
  <c r="AG102" i="7"/>
  <c r="AH102" i="7" s="1"/>
  <c r="AE102" i="7"/>
  <c r="AG103" i="7"/>
  <c r="AH103" i="7" s="1"/>
  <c r="AE103" i="7"/>
  <c r="AE105" i="7"/>
  <c r="AG105" i="7"/>
  <c r="AH105" i="7" s="1"/>
  <c r="AE104" i="7"/>
  <c r="AG104" i="7"/>
  <c r="AH104" i="7" s="1"/>
  <c r="AE99" i="7"/>
  <c r="AG99" i="7"/>
  <c r="AH99" i="7" s="1"/>
  <c r="AE97" i="7"/>
  <c r="AG97" i="7"/>
  <c r="AH97" i="7" s="1"/>
  <c r="AG107" i="7"/>
  <c r="AH107" i="7" s="1"/>
  <c r="AE107" i="7"/>
  <c r="AG93" i="7"/>
  <c r="AH93" i="7" s="1"/>
  <c r="AE93" i="7"/>
  <c r="AG106" i="7"/>
  <c r="AH106" i="7" s="1"/>
  <c r="AE106" i="7"/>
  <c r="AG94" i="7"/>
  <c r="AH94" i="7" s="1"/>
  <c r="AE94" i="7"/>
  <c r="AE108" i="7"/>
  <c r="AF108" i="7" s="1"/>
  <c r="AI108" i="7" s="1"/>
  <c r="AG101" i="7"/>
  <c r="AH101" i="7" s="1"/>
  <c r="AE101" i="7"/>
  <c r="AE100" i="7"/>
  <c r="AG100" i="7"/>
  <c r="AH100" i="7" s="1"/>
  <c r="AG98" i="7"/>
  <c r="AH98" i="7" s="1"/>
  <c r="AE98" i="7"/>
  <c r="AE95" i="7"/>
  <c r="AG95" i="7"/>
  <c r="AH95" i="7" s="1"/>
  <c r="AK11" i="7"/>
  <c r="AE115" i="7"/>
  <c r="AF115" i="7" s="1"/>
  <c r="AI115" i="7" s="1"/>
  <c r="AG115" i="7"/>
  <c r="AH115" i="7" s="1"/>
  <c r="AE116" i="7"/>
  <c r="AF116" i="7" s="1"/>
  <c r="AI116" i="7" s="1"/>
  <c r="AG116" i="7"/>
  <c r="AH116" i="7" s="1"/>
  <c r="AE113" i="7"/>
  <c r="AF113" i="7" s="1"/>
  <c r="AI113" i="7" s="1"/>
  <c r="AG113" i="7"/>
  <c r="AH113" i="7" s="1"/>
  <c r="AE118" i="7"/>
  <c r="AF118" i="7" s="1"/>
  <c r="AI118" i="7" s="1"/>
  <c r="AG118" i="7"/>
  <c r="AH118" i="7" s="1"/>
  <c r="AE114" i="7"/>
  <c r="AF114" i="7" s="1"/>
  <c r="AI114" i="7" s="1"/>
  <c r="AG114" i="7"/>
  <c r="AH114" i="7" s="1"/>
  <c r="AE117" i="7"/>
  <c r="AF117" i="7" s="1"/>
  <c r="AI117" i="7" s="1"/>
  <c r="AG117" i="7"/>
  <c r="AH117" i="7" s="1"/>
  <c r="AD11" i="7"/>
  <c r="AE20" i="7"/>
  <c r="AF20" i="7" s="1"/>
  <c r="AI20" i="7" s="1"/>
  <c r="AE112" i="7"/>
  <c r="AF112" i="7" s="1"/>
  <c r="AI112" i="7" s="1"/>
  <c r="AG109" i="7"/>
  <c r="AH109" i="7" s="1"/>
  <c r="AG47" i="7"/>
  <c r="AH47" i="7" s="1"/>
  <c r="AG110" i="7"/>
  <c r="AH110" i="7" s="1"/>
  <c r="AG111" i="7"/>
  <c r="AH111" i="7" s="1"/>
  <c r="AE110" i="7"/>
  <c r="AF110" i="7" s="1"/>
  <c r="AI110" i="7" s="1"/>
  <c r="AF19" i="7"/>
  <c r="AI19" i="7" s="1"/>
  <c r="AR108" i="7"/>
  <c r="AR115" i="7"/>
  <c r="AS108" i="7"/>
  <c r="AS113" i="7"/>
  <c r="AR113" i="7"/>
  <c r="AA19" i="7"/>
  <c r="T19" i="7" s="1"/>
  <c r="AF42" i="7" l="1"/>
  <c r="AI42" i="7" s="1"/>
  <c r="AF39" i="7"/>
  <c r="AI39" i="7" s="1"/>
  <c r="AF34" i="7"/>
  <c r="AI34" i="7" s="1"/>
  <c r="AF22" i="7"/>
  <c r="AI22" i="7" s="1"/>
  <c r="AF35" i="7"/>
  <c r="AI35" i="7" s="1"/>
  <c r="AF40" i="7"/>
  <c r="AI40" i="7" s="1"/>
  <c r="AF36" i="7"/>
  <c r="AI36" i="7" s="1"/>
  <c r="AF41" i="7"/>
  <c r="AI41" i="7" s="1"/>
  <c r="AF30" i="7"/>
  <c r="AI30" i="7" s="1"/>
  <c r="AF27" i="7"/>
  <c r="AI27" i="7" s="1"/>
  <c r="AF45" i="7"/>
  <c r="AI45" i="7" s="1"/>
  <c r="AF21" i="7"/>
  <c r="AI21" i="7" s="1"/>
  <c r="AF25" i="7"/>
  <c r="AI25" i="7" s="1"/>
  <c r="AF26" i="7"/>
  <c r="AI26" i="7" s="1"/>
  <c r="AF23" i="7"/>
  <c r="AI23" i="7" s="1"/>
  <c r="AF31" i="7"/>
  <c r="AI31" i="7" s="1"/>
  <c r="AF38" i="7"/>
  <c r="AI38" i="7" s="1"/>
  <c r="AF29" i="7"/>
  <c r="AI29" i="7" s="1"/>
  <c r="AF33" i="7"/>
  <c r="AI33" i="7" s="1"/>
  <c r="AF37" i="7"/>
  <c r="AI37" i="7" s="1"/>
  <c r="AF28" i="7"/>
  <c r="AI28" i="7" s="1"/>
  <c r="AF46" i="7"/>
  <c r="AI46" i="7" s="1"/>
  <c r="AF43" i="7"/>
  <c r="AI43" i="7" s="1"/>
  <c r="AF24" i="7"/>
  <c r="AI24" i="7" s="1"/>
  <c r="AF32" i="7"/>
  <c r="AI32" i="7" s="1"/>
  <c r="AF44" i="7"/>
  <c r="AI44" i="7" s="1"/>
  <c r="AF57" i="7"/>
  <c r="AI57" i="7" s="1"/>
  <c r="AF60" i="7"/>
  <c r="AI60" i="7" s="1"/>
  <c r="AF49" i="7"/>
  <c r="AI49" i="7" s="1"/>
  <c r="AF59" i="7"/>
  <c r="AI59" i="7" s="1"/>
  <c r="AF56" i="7"/>
  <c r="AI56" i="7" s="1"/>
  <c r="AF51" i="7"/>
  <c r="AI51" i="7" s="1"/>
  <c r="AF55" i="7"/>
  <c r="AI55" i="7" s="1"/>
  <c r="AF50" i="7"/>
  <c r="AI50" i="7" s="1"/>
  <c r="AF61" i="7"/>
  <c r="AI61" i="7" s="1"/>
  <c r="AF62" i="7"/>
  <c r="AI62" i="7" s="1"/>
  <c r="AF53" i="7"/>
  <c r="AI53" i="7" s="1"/>
  <c r="AF58" i="7"/>
  <c r="AI58" i="7" s="1"/>
  <c r="AF52" i="7"/>
  <c r="AI52" i="7" s="1"/>
  <c r="AF54" i="7"/>
  <c r="AI54" i="7" s="1"/>
  <c r="AF48" i="7"/>
  <c r="AI48" i="7" s="1"/>
  <c r="AF66" i="7"/>
  <c r="AI66" i="7" s="1"/>
  <c r="AF70" i="7"/>
  <c r="AI70" i="7" s="1"/>
  <c r="AF67" i="7"/>
  <c r="AI67" i="7" s="1"/>
  <c r="AF74" i="7"/>
  <c r="AI74" i="7" s="1"/>
  <c r="AF64" i="7"/>
  <c r="AI64" i="7" s="1"/>
  <c r="AF65" i="7"/>
  <c r="AI65" i="7" s="1"/>
  <c r="AF69" i="7"/>
  <c r="AI69" i="7" s="1"/>
  <c r="AF77" i="7"/>
  <c r="AI77" i="7" s="1"/>
  <c r="AF73" i="7"/>
  <c r="AI73" i="7" s="1"/>
  <c r="AF68" i="7"/>
  <c r="AI68" i="7" s="1"/>
  <c r="AF72" i="7"/>
  <c r="AI72" i="7" s="1"/>
  <c r="AF76" i="7"/>
  <c r="AI76" i="7" s="1"/>
  <c r="AF71" i="7"/>
  <c r="AI71" i="7" s="1"/>
  <c r="AF75" i="7"/>
  <c r="AI75" i="7" s="1"/>
  <c r="AF63" i="7"/>
  <c r="AI63" i="7" s="1"/>
  <c r="AF81" i="7"/>
  <c r="AI81" i="7" s="1"/>
  <c r="AF78" i="7"/>
  <c r="AI78" i="7" s="1"/>
  <c r="AF86" i="7"/>
  <c r="AI86" i="7" s="1"/>
  <c r="AF80" i="7"/>
  <c r="AI80" i="7" s="1"/>
  <c r="AF92" i="7"/>
  <c r="AI92" i="7" s="1"/>
  <c r="AF83" i="7"/>
  <c r="AI83" i="7" s="1"/>
  <c r="AF91" i="7"/>
  <c r="AI91" i="7" s="1"/>
  <c r="AF87" i="7"/>
  <c r="AI87" i="7" s="1"/>
  <c r="AF84" i="7"/>
  <c r="AI84" i="7" s="1"/>
  <c r="AF88" i="7"/>
  <c r="AI88" i="7" s="1"/>
  <c r="AF79" i="7"/>
  <c r="AI79" i="7" s="1"/>
  <c r="AF82" i="7"/>
  <c r="AI82" i="7" s="1"/>
  <c r="AF85" i="7"/>
  <c r="AI85" i="7" s="1"/>
  <c r="AF89" i="7"/>
  <c r="AI89" i="7" s="1"/>
  <c r="AF90" i="7"/>
  <c r="AI90" i="7" s="1"/>
  <c r="AF106" i="7"/>
  <c r="AI106" i="7" s="1"/>
  <c r="AF102" i="7"/>
  <c r="AI102" i="7" s="1"/>
  <c r="AF95" i="7"/>
  <c r="AI95" i="7" s="1"/>
  <c r="AF100" i="7"/>
  <c r="AI100" i="7" s="1"/>
  <c r="AF94" i="7"/>
  <c r="AI94" i="7" s="1"/>
  <c r="AF93" i="7"/>
  <c r="AI93" i="7" s="1"/>
  <c r="AF103" i="7"/>
  <c r="AI103" i="7" s="1"/>
  <c r="AF107" i="7"/>
  <c r="AI107" i="7" s="1"/>
  <c r="AF99" i="7"/>
  <c r="AI99" i="7" s="1"/>
  <c r="AF105" i="7"/>
  <c r="AI105" i="7" s="1"/>
  <c r="AF98" i="7"/>
  <c r="AI98" i="7" s="1"/>
  <c r="AF101" i="7"/>
  <c r="AI101" i="7" s="1"/>
  <c r="AF97" i="7"/>
  <c r="AI97" i="7" s="1"/>
  <c r="AF104" i="7"/>
  <c r="AI104" i="7" s="1"/>
  <c r="AF96" i="7"/>
  <c r="AI96" i="7" s="1"/>
  <c r="AE11" i="7"/>
  <c r="AF11" i="7" s="1"/>
  <c r="AH11" i="7"/>
  <c r="AG11" i="7"/>
  <c r="AI11" i="7" l="1"/>
  <c r="D312" i="1"/>
  <c r="D311" i="1"/>
  <c r="D309" i="1"/>
  <c r="D308" i="1"/>
  <c r="D307" i="1"/>
  <c r="D306" i="1"/>
  <c r="D305" i="1"/>
  <c r="D304" i="1"/>
  <c r="D303" i="1"/>
  <c r="D302" i="1"/>
  <c r="D301" i="1"/>
  <c r="D300" i="1"/>
  <c r="D299" i="1"/>
  <c r="D298" i="1"/>
  <c r="D297" i="1"/>
  <c r="D296" i="1"/>
  <c r="D295" i="1"/>
  <c r="D294" i="1"/>
  <c r="D293" i="1"/>
  <c r="D292" i="1"/>
  <c r="D291" i="1"/>
  <c r="D290" i="1"/>
  <c r="D289" i="1"/>
  <c r="D288" i="1"/>
  <c r="D287" i="1"/>
  <c r="D286" i="1"/>
  <c r="D285" i="1"/>
  <c r="D283" i="1"/>
  <c r="D277" i="1"/>
  <c r="D276" i="1"/>
  <c r="D274" i="1"/>
  <c r="D273" i="1"/>
  <c r="D272" i="1"/>
  <c r="D271" i="1"/>
  <c r="D269" i="1"/>
  <c r="D268" i="1"/>
  <c r="D267" i="1"/>
  <c r="D266" i="1"/>
  <c r="D265" i="1"/>
  <c r="D264" i="1"/>
  <c r="D263" i="1"/>
  <c r="D262" i="1"/>
  <c r="D261" i="1"/>
  <c r="D260" i="1"/>
  <c r="D259" i="1"/>
  <c r="D258" i="1"/>
  <c r="D257" i="1"/>
  <c r="D256" i="1"/>
  <c r="D255" i="1"/>
  <c r="D254" i="1"/>
  <c r="D253" i="1"/>
  <c r="D252" i="1"/>
  <c r="D251" i="1"/>
  <c r="D250" i="1"/>
  <c r="D248" i="1"/>
  <c r="D242" i="1"/>
  <c r="D241" i="1"/>
  <c r="D231" i="1"/>
  <c r="D230" i="1"/>
  <c r="D229" i="1"/>
  <c r="D227" i="1"/>
  <c r="D226" i="1"/>
  <c r="D225" i="1"/>
  <c r="D224" i="1"/>
  <c r="D223" i="1"/>
  <c r="D222" i="1"/>
  <c r="D221" i="1"/>
  <c r="D220" i="1"/>
  <c r="D219" i="1"/>
  <c r="D218" i="1"/>
  <c r="D217" i="1"/>
  <c r="D216" i="1"/>
  <c r="D215" i="1"/>
  <c r="D214" i="1"/>
  <c r="D212" i="1"/>
  <c r="D210" i="1"/>
  <c r="D208" i="1"/>
  <c r="D207" i="1"/>
  <c r="D206" i="1"/>
  <c r="D192" i="1"/>
  <c r="D191" i="1"/>
  <c r="D190" i="1"/>
  <c r="D189" i="1"/>
  <c r="D188" i="1"/>
  <c r="D187" i="1"/>
  <c r="D186" i="1"/>
  <c r="D185" i="1"/>
  <c r="D184" i="1"/>
  <c r="D183" i="1"/>
  <c r="D182" i="1"/>
  <c r="D181" i="1"/>
  <c r="D180" i="1"/>
  <c r="D179" i="1"/>
  <c r="D178" i="1"/>
  <c r="D177" i="1"/>
  <c r="D176" i="1"/>
  <c r="D175" i="1"/>
  <c r="D174" i="1"/>
  <c r="D173" i="1"/>
  <c r="D161" i="1"/>
  <c r="D159" i="1"/>
  <c r="D155" i="1"/>
  <c r="D154" i="1"/>
  <c r="D153" i="1"/>
  <c r="D152" i="1"/>
  <c r="D151" i="1"/>
  <c r="D150" i="1"/>
  <c r="D149" i="1"/>
  <c r="D148" i="1"/>
  <c r="D147" i="1"/>
  <c r="D146" i="1"/>
  <c r="D145" i="1"/>
  <c r="D144" i="1"/>
  <c r="D143" i="1"/>
  <c r="D142" i="1"/>
  <c r="D141" i="1"/>
  <c r="D140" i="1"/>
  <c r="D139" i="1"/>
  <c r="D138" i="1"/>
  <c r="D137" i="1"/>
  <c r="D136" i="1"/>
  <c r="D126" i="1"/>
  <c r="D124" i="1"/>
  <c r="D120" i="1"/>
  <c r="D119" i="1"/>
  <c r="D118" i="1"/>
  <c r="D117" i="1"/>
  <c r="D116" i="1"/>
  <c r="D115" i="1"/>
  <c r="D114" i="1"/>
  <c r="D113" i="1"/>
  <c r="D112" i="1"/>
  <c r="D111" i="1"/>
  <c r="D110" i="1"/>
  <c r="D109" i="1"/>
  <c r="D108" i="1"/>
  <c r="D107" i="1"/>
  <c r="D106" i="1"/>
  <c r="D105" i="1"/>
  <c r="D104" i="1"/>
  <c r="D103" i="1"/>
  <c r="D102" i="1"/>
  <c r="D101" i="1"/>
  <c r="D100" i="1"/>
  <c r="D99" i="1"/>
  <c r="D98" i="1"/>
  <c r="D97" i="1"/>
  <c r="D91" i="1"/>
  <c r="D90" i="1"/>
  <c r="D89" i="1"/>
  <c r="D87" i="1"/>
  <c r="D86" i="1"/>
  <c r="D85" i="1"/>
  <c r="D84" i="1"/>
  <c r="D83" i="1"/>
  <c r="D82" i="1"/>
  <c r="D81" i="1"/>
  <c r="D80" i="1"/>
  <c r="D79" i="1"/>
  <c r="D78" i="1"/>
  <c r="D77" i="1"/>
  <c r="D76" i="1"/>
  <c r="D75" i="1"/>
  <c r="D74" i="1"/>
  <c r="D73" i="1"/>
  <c r="D72" i="1"/>
  <c r="D71" i="1"/>
  <c r="D70" i="1"/>
  <c r="D69" i="1"/>
  <c r="D68" i="1"/>
  <c r="D67" i="1"/>
  <c r="D66" i="1"/>
  <c r="D56" i="1"/>
  <c r="D55" i="1"/>
  <c r="D54" i="1"/>
  <c r="D49" i="1"/>
  <c r="D48" i="1"/>
  <c r="D47" i="1"/>
  <c r="D46" i="1"/>
  <c r="D45" i="1"/>
  <c r="D44" i="1"/>
  <c r="D43" i="1"/>
  <c r="D42" i="1"/>
  <c r="D41" i="1"/>
  <c r="D40" i="1"/>
  <c r="D39" i="1"/>
  <c r="D38" i="1"/>
  <c r="D37" i="1"/>
  <c r="D36" i="1"/>
  <c r="D35" i="1"/>
  <c r="D34" i="1"/>
  <c r="D33" i="1"/>
  <c r="D32" i="1"/>
  <c r="D31" i="1"/>
  <c r="D30" i="1"/>
  <c r="D29" i="1"/>
  <c r="D28" i="1"/>
  <c r="D27" i="1"/>
  <c r="D26" i="1"/>
  <c r="D21" i="1"/>
  <c r="D19" i="1"/>
  <c r="D318" i="1"/>
  <c r="D329" i="1"/>
  <c r="D15" i="1" l="1"/>
  <c r="D16" i="1"/>
  <c r="D17" i="1"/>
  <c r="D18" i="1"/>
  <c r="D20" i="1"/>
  <c r="D22" i="1"/>
  <c r="D23" i="1"/>
  <c r="D24" i="1"/>
  <c r="D25" i="1"/>
  <c r="D50" i="1"/>
  <c r="D51" i="1"/>
  <c r="D52" i="1"/>
  <c r="D53" i="1"/>
  <c r="D57" i="1"/>
  <c r="D58" i="1"/>
  <c r="D59" i="1"/>
  <c r="D60" i="1"/>
  <c r="D61" i="1"/>
  <c r="D62" i="1"/>
  <c r="D63" i="1"/>
  <c r="D64" i="1"/>
  <c r="D65" i="1"/>
  <c r="D88" i="1"/>
  <c r="D92" i="1"/>
  <c r="D93" i="1"/>
  <c r="D94" i="1"/>
  <c r="D95" i="1"/>
  <c r="D96" i="1"/>
  <c r="D121" i="1"/>
  <c r="D122" i="1"/>
  <c r="D123" i="1"/>
  <c r="D125" i="1"/>
  <c r="D127" i="1"/>
  <c r="D128" i="1"/>
  <c r="D129" i="1"/>
  <c r="D130" i="1"/>
  <c r="D131" i="1"/>
  <c r="D132" i="1"/>
  <c r="D133" i="1"/>
  <c r="D134" i="1"/>
  <c r="D135" i="1"/>
  <c r="D156" i="1"/>
  <c r="D157" i="1"/>
  <c r="D158" i="1"/>
  <c r="D160" i="1"/>
  <c r="D162" i="1"/>
  <c r="D163" i="1"/>
  <c r="D164" i="1"/>
  <c r="D165" i="1"/>
  <c r="D166" i="1"/>
  <c r="D167" i="1"/>
  <c r="D168" i="1"/>
  <c r="D169" i="1"/>
  <c r="D170" i="1"/>
  <c r="D171" i="1"/>
  <c r="D172" i="1"/>
  <c r="D193" i="1"/>
  <c r="D194" i="1"/>
  <c r="D195" i="1"/>
  <c r="D196" i="1"/>
  <c r="D197" i="1"/>
  <c r="D198" i="1"/>
  <c r="D199" i="1"/>
  <c r="D200" i="1"/>
  <c r="D201" i="1"/>
  <c r="D202" i="1"/>
  <c r="D203" i="1"/>
  <c r="D204" i="1"/>
  <c r="D205" i="1"/>
  <c r="D209" i="1"/>
  <c r="D211" i="1"/>
  <c r="D213" i="1"/>
  <c r="D228" i="1"/>
  <c r="D232" i="1"/>
  <c r="D233" i="1"/>
  <c r="D234" i="1"/>
  <c r="D235" i="1"/>
  <c r="D236" i="1"/>
  <c r="D237" i="1"/>
  <c r="D238" i="1"/>
  <c r="D239" i="1"/>
  <c r="D240" i="1"/>
  <c r="D243" i="1"/>
  <c r="D244" i="1"/>
  <c r="D245" i="1"/>
  <c r="D246" i="1"/>
  <c r="D247" i="1"/>
  <c r="D249" i="1"/>
  <c r="D270" i="1"/>
  <c r="D275" i="1"/>
  <c r="D278" i="1"/>
  <c r="D279" i="1"/>
  <c r="D280" i="1"/>
  <c r="D281" i="1"/>
  <c r="D282" i="1"/>
  <c r="D284" i="1"/>
  <c r="D310" i="1"/>
  <c r="D313" i="1"/>
  <c r="D314" i="1"/>
  <c r="D315" i="1"/>
  <c r="D316" i="1"/>
  <c r="D317" i="1"/>
  <c r="D319" i="1"/>
  <c r="D320" i="1"/>
  <c r="D321" i="1"/>
  <c r="D322" i="1"/>
  <c r="D323" i="1"/>
  <c r="D324" i="1"/>
  <c r="D325" i="1"/>
  <c r="D326" i="1"/>
  <c r="D327" i="1"/>
  <c r="D328" i="1"/>
  <c r="AJ22" i="7" l="1"/>
  <c r="AL22" i="7" s="1"/>
  <c r="AM22" i="7" s="1"/>
  <c r="AJ38" i="7"/>
  <c r="AL38" i="7" s="1"/>
  <c r="AM38" i="7" s="1"/>
  <c r="AJ35" i="7"/>
  <c r="AL35" i="7" s="1"/>
  <c r="AM35" i="7" s="1"/>
  <c r="AJ33" i="7"/>
  <c r="AL33" i="7" s="1"/>
  <c r="AM33" i="7" s="1"/>
  <c r="AJ29" i="7"/>
  <c r="AL29" i="7" s="1"/>
  <c r="AM29" i="7" s="1"/>
  <c r="AJ32" i="7"/>
  <c r="AL32" i="7" s="1"/>
  <c r="AM32" i="7" s="1"/>
  <c r="AJ24" i="7"/>
  <c r="AL24" i="7" s="1"/>
  <c r="AM24" i="7" s="1"/>
  <c r="AJ60" i="7"/>
  <c r="AL60" i="7" s="1"/>
  <c r="AM60" i="7" s="1"/>
  <c r="AJ61" i="7"/>
  <c r="AL61" i="7" s="1"/>
  <c r="AM61" i="7" s="1"/>
  <c r="AJ59" i="7"/>
  <c r="AL59" i="7" s="1"/>
  <c r="AM59" i="7" s="1"/>
  <c r="AJ62" i="7"/>
  <c r="AL62" i="7" s="1"/>
  <c r="AM62" i="7" s="1"/>
  <c r="AJ67" i="7"/>
  <c r="AL67" i="7" s="1"/>
  <c r="AM67" i="7" s="1"/>
  <c r="AJ72" i="7"/>
  <c r="AL72" i="7" s="1"/>
  <c r="AM72" i="7" s="1"/>
  <c r="AJ73" i="7"/>
  <c r="AL73" i="7" s="1"/>
  <c r="AM73" i="7" s="1"/>
  <c r="AJ74" i="7"/>
  <c r="AL74" i="7" s="1"/>
  <c r="AM74" i="7" s="1"/>
  <c r="AJ90" i="7"/>
  <c r="AL90" i="7" s="1"/>
  <c r="AM90" i="7" s="1"/>
  <c r="AJ79" i="7"/>
  <c r="AL79" i="7" s="1"/>
  <c r="AM79" i="7" s="1"/>
  <c r="AJ92" i="7"/>
  <c r="AL92" i="7" s="1"/>
  <c r="AM92" i="7" s="1"/>
  <c r="AJ81" i="7"/>
  <c r="AL81" i="7" s="1"/>
  <c r="AM81" i="7" s="1"/>
  <c r="AJ97" i="7"/>
  <c r="AL97" i="7" s="1"/>
  <c r="AM97" i="7" s="1"/>
  <c r="AJ100" i="7"/>
  <c r="AL100" i="7" s="1"/>
  <c r="AM100" i="7" s="1"/>
  <c r="AJ94" i="7"/>
  <c r="AL94" i="7" s="1"/>
  <c r="AM94" i="7" s="1"/>
  <c r="AJ99" i="7"/>
  <c r="AL99" i="7" s="1"/>
  <c r="AM99" i="7" s="1"/>
  <c r="AJ104" i="7"/>
  <c r="AL104" i="7" s="1"/>
  <c r="AM104" i="7" s="1"/>
  <c r="AJ46" i="7"/>
  <c r="AL46" i="7" s="1"/>
  <c r="AM46" i="7" s="1"/>
  <c r="AJ43" i="7"/>
  <c r="AL43" i="7" s="1"/>
  <c r="AM43" i="7" s="1"/>
  <c r="AJ45" i="7"/>
  <c r="AL45" i="7" s="1"/>
  <c r="AM45" i="7" s="1"/>
  <c r="AJ52" i="7"/>
  <c r="AL52" i="7" s="1"/>
  <c r="AM52" i="7" s="1"/>
  <c r="AJ54" i="7"/>
  <c r="AL54" i="7" s="1"/>
  <c r="AM54" i="7" s="1"/>
  <c r="AJ55" i="7"/>
  <c r="AL55" i="7" s="1"/>
  <c r="AM55" i="7" s="1"/>
  <c r="AJ64" i="7"/>
  <c r="AL64" i="7" s="1"/>
  <c r="AM64" i="7" s="1"/>
  <c r="AJ66" i="7"/>
  <c r="AL66" i="7" s="1"/>
  <c r="AM66" i="7" s="1"/>
  <c r="AJ87" i="7"/>
  <c r="AL87" i="7" s="1"/>
  <c r="AM87" i="7" s="1"/>
  <c r="AJ84" i="7"/>
  <c r="AL84" i="7" s="1"/>
  <c r="AM84" i="7" s="1"/>
  <c r="AJ105" i="7"/>
  <c r="AL105" i="7" s="1"/>
  <c r="AM105" i="7" s="1"/>
  <c r="AJ96" i="7"/>
  <c r="AL96" i="7" s="1"/>
  <c r="AM96" i="7" s="1"/>
  <c r="AJ31" i="7"/>
  <c r="AL31" i="7" s="1"/>
  <c r="AM31" i="7" s="1"/>
  <c r="AJ44" i="7"/>
  <c r="AL44" i="7" s="1"/>
  <c r="AM44" i="7" s="1"/>
  <c r="AJ56" i="7"/>
  <c r="AL56" i="7" s="1"/>
  <c r="AM56" i="7" s="1"/>
  <c r="AJ51" i="7"/>
  <c r="AL51" i="7" s="1"/>
  <c r="AM51" i="7" s="1"/>
  <c r="AJ58" i="7"/>
  <c r="AL58" i="7" s="1"/>
  <c r="AM58" i="7" s="1"/>
  <c r="AJ63" i="7"/>
  <c r="AL63" i="7" s="1"/>
  <c r="AM63" i="7" s="1"/>
  <c r="AJ69" i="7"/>
  <c r="AL69" i="7" s="1"/>
  <c r="AM69" i="7" s="1"/>
  <c r="AJ70" i="7"/>
  <c r="AL70" i="7" s="1"/>
  <c r="AM70" i="7" s="1"/>
  <c r="AJ88" i="7"/>
  <c r="AL88" i="7" s="1"/>
  <c r="AM88" i="7" s="1"/>
  <c r="AJ106" i="7"/>
  <c r="AL106" i="7" s="1"/>
  <c r="AM106" i="7" s="1"/>
  <c r="AJ26" i="7"/>
  <c r="AL26" i="7" s="1"/>
  <c r="AM26" i="7" s="1"/>
  <c r="AJ42" i="7"/>
  <c r="AL42" i="7" s="1"/>
  <c r="AM42" i="7" s="1"/>
  <c r="AJ23" i="7"/>
  <c r="AL23" i="7" s="1"/>
  <c r="AM23" i="7" s="1"/>
  <c r="AJ39" i="7"/>
  <c r="AL39" i="7" s="1"/>
  <c r="AM39" i="7" s="1"/>
  <c r="AJ41" i="7"/>
  <c r="AL41" i="7" s="1"/>
  <c r="AM41" i="7" s="1"/>
  <c r="AJ28" i="7"/>
  <c r="AL28" i="7" s="1"/>
  <c r="AM28" i="7" s="1"/>
  <c r="AJ37" i="7"/>
  <c r="AL37" i="7" s="1"/>
  <c r="AM37" i="7" s="1"/>
  <c r="AJ48" i="7"/>
  <c r="AL48" i="7" s="1"/>
  <c r="AM48" i="7" s="1"/>
  <c r="AJ49" i="7"/>
  <c r="AL49" i="7" s="1"/>
  <c r="AM49" i="7" s="1"/>
  <c r="AJ50" i="7"/>
  <c r="AL50" i="7" s="1"/>
  <c r="AM50" i="7" s="1"/>
  <c r="AJ71" i="7"/>
  <c r="AL71" i="7" s="1"/>
  <c r="AM71" i="7" s="1"/>
  <c r="AJ76" i="7"/>
  <c r="AL76" i="7" s="1"/>
  <c r="AM76" i="7" s="1"/>
  <c r="AJ77" i="7"/>
  <c r="AL77" i="7" s="1"/>
  <c r="AM77" i="7" s="1"/>
  <c r="AJ78" i="7"/>
  <c r="AL78" i="7" s="1"/>
  <c r="AM78" i="7" s="1"/>
  <c r="AJ83" i="7"/>
  <c r="AL83" i="7" s="1"/>
  <c r="AM83" i="7" s="1"/>
  <c r="AJ80" i="7"/>
  <c r="AL80" i="7" s="1"/>
  <c r="AM80" i="7" s="1"/>
  <c r="AJ85" i="7"/>
  <c r="AL85" i="7" s="1"/>
  <c r="AM85" i="7" s="1"/>
  <c r="AJ101" i="7"/>
  <c r="AL101" i="7" s="1"/>
  <c r="AM101" i="7" s="1"/>
  <c r="AJ98" i="7"/>
  <c r="AL98" i="7" s="1"/>
  <c r="AM98" i="7" s="1"/>
  <c r="AJ103" i="7"/>
  <c r="AL103" i="7" s="1"/>
  <c r="AM103" i="7" s="1"/>
  <c r="AJ30" i="7"/>
  <c r="AL30" i="7" s="1"/>
  <c r="AM30" i="7" s="1"/>
  <c r="AJ27" i="7"/>
  <c r="AL27" i="7" s="1"/>
  <c r="AM27" i="7" s="1"/>
  <c r="AJ36" i="7"/>
  <c r="AL36" i="7" s="1"/>
  <c r="AM36" i="7" s="1"/>
  <c r="AJ40" i="7"/>
  <c r="AL40" i="7" s="1"/>
  <c r="AM40" i="7" s="1"/>
  <c r="AJ53" i="7"/>
  <c r="AL53" i="7" s="1"/>
  <c r="AM53" i="7" s="1"/>
  <c r="AJ75" i="7"/>
  <c r="AL75" i="7" s="1"/>
  <c r="AM75" i="7" s="1"/>
  <c r="AJ65" i="7"/>
  <c r="AL65" i="7" s="1"/>
  <c r="AM65" i="7" s="1"/>
  <c r="AJ82" i="7"/>
  <c r="AL82" i="7" s="1"/>
  <c r="AM82" i="7" s="1"/>
  <c r="AJ89" i="7"/>
  <c r="AL89" i="7" s="1"/>
  <c r="AM89" i="7" s="1"/>
  <c r="AJ102" i="7"/>
  <c r="AL102" i="7" s="1"/>
  <c r="AM102" i="7" s="1"/>
  <c r="AJ107" i="7"/>
  <c r="AL107" i="7" s="1"/>
  <c r="AM107" i="7" s="1"/>
  <c r="AJ34" i="7"/>
  <c r="AL34" i="7" s="1"/>
  <c r="AM34" i="7" s="1"/>
  <c r="AJ25" i="7"/>
  <c r="AL25" i="7" s="1"/>
  <c r="AM25" i="7" s="1"/>
  <c r="AJ21" i="7"/>
  <c r="AL21" i="7" s="1"/>
  <c r="AM21" i="7" s="1"/>
  <c r="AJ57" i="7"/>
  <c r="AL57" i="7" s="1"/>
  <c r="AM57" i="7" s="1"/>
  <c r="AJ68" i="7"/>
  <c r="AL68" i="7" s="1"/>
  <c r="AM68" i="7" s="1"/>
  <c r="AJ86" i="7"/>
  <c r="AL86" i="7" s="1"/>
  <c r="AM86" i="7" s="1"/>
  <c r="AJ91" i="7"/>
  <c r="AL91" i="7" s="1"/>
  <c r="AM91" i="7" s="1"/>
  <c r="AJ93" i="7"/>
  <c r="AL93" i="7" s="1"/>
  <c r="AM93" i="7" s="1"/>
  <c r="AJ95" i="7"/>
  <c r="AL95" i="7" s="1"/>
  <c r="AM95" i="7" s="1"/>
  <c r="O64" i="13"/>
  <c r="M60" i="13"/>
  <c r="M64" i="13" s="1"/>
  <c r="AJ117" i="7"/>
  <c r="AL117" i="7" s="1"/>
  <c r="AM117" i="7" s="1"/>
  <c r="AJ116" i="7"/>
  <c r="AL116" i="7" s="1"/>
  <c r="AM116" i="7" s="1"/>
  <c r="AJ114" i="7"/>
  <c r="AL114" i="7" s="1"/>
  <c r="AM114" i="7" s="1"/>
  <c r="AJ118" i="7"/>
  <c r="AL118" i="7" s="1"/>
  <c r="AM118" i="7" s="1"/>
  <c r="AS109" i="7"/>
  <c r="AS112" i="7"/>
  <c r="AR109" i="7"/>
  <c r="AJ110" i="7"/>
  <c r="AL110" i="7" s="1"/>
  <c r="AM110" i="7" s="1"/>
  <c r="AJ109" i="7"/>
  <c r="AL109" i="7" s="1"/>
  <c r="AM109" i="7" s="1"/>
  <c r="AR112" i="7"/>
  <c r="AJ111" i="7"/>
  <c r="AL111" i="7" s="1"/>
  <c r="AM111" i="7" s="1"/>
  <c r="AJ112" i="7"/>
  <c r="AL112" i="7" s="1"/>
  <c r="AM112" i="7" s="1"/>
  <c r="AJ115" i="7"/>
  <c r="AL115" i="7" s="1"/>
  <c r="AM115" i="7" s="1"/>
  <c r="AS47" i="7"/>
  <c r="AR110" i="7"/>
  <c r="AS110" i="7"/>
  <c r="AR47" i="7"/>
  <c r="AJ113" i="7"/>
  <c r="AL113" i="7" s="1"/>
  <c r="AM113" i="7" s="1"/>
  <c r="AJ20" i="7"/>
  <c r="AL20" i="7" s="1"/>
  <c r="AM20" i="7" s="1"/>
  <c r="AS111" i="7"/>
  <c r="AJ108" i="7"/>
  <c r="AL108" i="7" s="1"/>
  <c r="AM108" i="7" s="1"/>
  <c r="AJ47" i="7"/>
  <c r="AL47" i="7" s="1"/>
  <c r="AM47" i="7" s="1"/>
  <c r="AR20" i="7"/>
  <c r="AR111" i="7"/>
  <c r="AS20" i="7"/>
  <c r="AJ19" i="7"/>
  <c r="AR19" i="7"/>
  <c r="AS19" i="7"/>
  <c r="AN101" i="7" l="1"/>
  <c r="AO101" i="7" s="1"/>
  <c r="AP101" i="7"/>
  <c r="AQ101" i="7" s="1"/>
  <c r="AP78" i="7"/>
  <c r="AQ78" i="7" s="1"/>
  <c r="AN78" i="7"/>
  <c r="AO78" i="7" s="1"/>
  <c r="AP50" i="7"/>
  <c r="AQ50" i="7" s="1"/>
  <c r="AN50" i="7"/>
  <c r="AO50" i="7" s="1"/>
  <c r="AN28" i="7"/>
  <c r="AO28" i="7" s="1"/>
  <c r="AP28" i="7"/>
  <c r="AQ28" i="7" s="1"/>
  <c r="AP42" i="7"/>
  <c r="AQ42" i="7" s="1"/>
  <c r="AN42" i="7"/>
  <c r="AO42" i="7" s="1"/>
  <c r="AP70" i="7"/>
  <c r="AQ70" i="7" s="1"/>
  <c r="AN70" i="7"/>
  <c r="AO70" i="7" s="1"/>
  <c r="AN51" i="7"/>
  <c r="AO51" i="7" s="1"/>
  <c r="AP51" i="7"/>
  <c r="AQ51" i="7" s="1"/>
  <c r="AN96" i="7"/>
  <c r="AO96" i="7" s="1"/>
  <c r="AP96" i="7"/>
  <c r="AQ96" i="7" s="1"/>
  <c r="AP66" i="7"/>
  <c r="AQ66" i="7" s="1"/>
  <c r="AN66" i="7"/>
  <c r="AO66" i="7" s="1"/>
  <c r="AP52" i="7"/>
  <c r="AQ52" i="7" s="1"/>
  <c r="AN52" i="7"/>
  <c r="AO52" i="7" s="1"/>
  <c r="AN104" i="7"/>
  <c r="AO104" i="7" s="1"/>
  <c r="AP104" i="7"/>
  <c r="AQ104" i="7" s="1"/>
  <c r="AP97" i="7"/>
  <c r="AQ97" i="7" s="1"/>
  <c r="AN97" i="7"/>
  <c r="AO97" i="7" s="1"/>
  <c r="AN90" i="7"/>
  <c r="AO90" i="7" s="1"/>
  <c r="AP90" i="7"/>
  <c r="AQ90" i="7" s="1"/>
  <c r="AP67" i="7"/>
  <c r="AQ67" i="7" s="1"/>
  <c r="AN67" i="7"/>
  <c r="AO67" i="7" s="1"/>
  <c r="AN60" i="7"/>
  <c r="AO60" i="7" s="1"/>
  <c r="AP60" i="7"/>
  <c r="AQ60" i="7" s="1"/>
  <c r="AN33" i="7"/>
  <c r="AO33" i="7" s="1"/>
  <c r="AP33" i="7"/>
  <c r="AQ33" i="7" s="1"/>
  <c r="AP85" i="7"/>
  <c r="AQ85" i="7" s="1"/>
  <c r="AN85" i="7"/>
  <c r="AO85" i="7" s="1"/>
  <c r="AP77" i="7"/>
  <c r="AQ77" i="7" s="1"/>
  <c r="AN77" i="7"/>
  <c r="AO77" i="7" s="1"/>
  <c r="AN49" i="7"/>
  <c r="AO49" i="7" s="1"/>
  <c r="AP49" i="7"/>
  <c r="AQ49" i="7" s="1"/>
  <c r="AP41" i="7"/>
  <c r="AQ41" i="7" s="1"/>
  <c r="AN41" i="7"/>
  <c r="AO41" i="7" s="1"/>
  <c r="AP26" i="7"/>
  <c r="AQ26" i="7" s="1"/>
  <c r="AN26" i="7"/>
  <c r="AO26" i="7" s="1"/>
  <c r="AP69" i="7"/>
  <c r="AQ69" i="7" s="1"/>
  <c r="AN69" i="7"/>
  <c r="AO69" i="7" s="1"/>
  <c r="AP56" i="7"/>
  <c r="AQ56" i="7" s="1"/>
  <c r="AN56" i="7"/>
  <c r="AO56" i="7" s="1"/>
  <c r="AN105" i="7"/>
  <c r="AO105" i="7" s="1"/>
  <c r="AP105" i="7"/>
  <c r="AQ105" i="7" s="1"/>
  <c r="AN64" i="7"/>
  <c r="AO64" i="7" s="1"/>
  <c r="AP64" i="7"/>
  <c r="AQ64" i="7" s="1"/>
  <c r="AP45" i="7"/>
  <c r="AQ45" i="7" s="1"/>
  <c r="AN45" i="7"/>
  <c r="AO45" i="7" s="1"/>
  <c r="AP99" i="7"/>
  <c r="AQ99" i="7" s="1"/>
  <c r="AN99" i="7"/>
  <c r="AO99" i="7" s="1"/>
  <c r="AP81" i="7"/>
  <c r="AQ81" i="7" s="1"/>
  <c r="AN81" i="7"/>
  <c r="AO81" i="7" s="1"/>
  <c r="AP74" i="7"/>
  <c r="AQ74" i="7" s="1"/>
  <c r="AN74" i="7"/>
  <c r="AO74" i="7" s="1"/>
  <c r="AP62" i="7"/>
  <c r="AQ62" i="7" s="1"/>
  <c r="AN62" i="7"/>
  <c r="AO62" i="7" s="1"/>
  <c r="AP24" i="7"/>
  <c r="AQ24" i="7" s="1"/>
  <c r="AN24" i="7"/>
  <c r="AO24" i="7" s="1"/>
  <c r="AP35" i="7"/>
  <c r="AQ35" i="7" s="1"/>
  <c r="AN35" i="7"/>
  <c r="AO35" i="7" s="1"/>
  <c r="AP80" i="7"/>
  <c r="AQ80" i="7" s="1"/>
  <c r="AN80" i="7"/>
  <c r="AO80" i="7" s="1"/>
  <c r="AN76" i="7"/>
  <c r="AO76" i="7" s="1"/>
  <c r="AP76" i="7"/>
  <c r="AQ76" i="7" s="1"/>
  <c r="AN48" i="7"/>
  <c r="AO48" i="7" s="1"/>
  <c r="AP48" i="7"/>
  <c r="AQ48" i="7" s="1"/>
  <c r="AN39" i="7"/>
  <c r="AO39" i="7" s="1"/>
  <c r="AP39" i="7"/>
  <c r="AQ39" i="7" s="1"/>
  <c r="AP106" i="7"/>
  <c r="AQ106" i="7" s="1"/>
  <c r="AN106" i="7"/>
  <c r="AO106" i="7" s="1"/>
  <c r="AN63" i="7"/>
  <c r="AO63" i="7" s="1"/>
  <c r="AP63" i="7"/>
  <c r="AQ63" i="7" s="1"/>
  <c r="AN44" i="7"/>
  <c r="AO44" i="7" s="1"/>
  <c r="AP44" i="7"/>
  <c r="AQ44" i="7" s="1"/>
  <c r="AP84" i="7"/>
  <c r="AQ84" i="7" s="1"/>
  <c r="AN84" i="7"/>
  <c r="AO84" i="7" s="1"/>
  <c r="AN55" i="7"/>
  <c r="AO55" i="7" s="1"/>
  <c r="AP55" i="7"/>
  <c r="AQ55" i="7" s="1"/>
  <c r="AN43" i="7"/>
  <c r="AO43" i="7" s="1"/>
  <c r="AP43" i="7"/>
  <c r="AQ43" i="7" s="1"/>
  <c r="AN94" i="7"/>
  <c r="AO94" i="7" s="1"/>
  <c r="AP94" i="7"/>
  <c r="AQ94" i="7" s="1"/>
  <c r="AN92" i="7"/>
  <c r="AO92" i="7" s="1"/>
  <c r="AP92" i="7"/>
  <c r="AQ92" i="7" s="1"/>
  <c r="AP73" i="7"/>
  <c r="AQ73" i="7" s="1"/>
  <c r="AN73" i="7"/>
  <c r="AO73" i="7" s="1"/>
  <c r="AN59" i="7"/>
  <c r="AO59" i="7" s="1"/>
  <c r="AP59" i="7"/>
  <c r="AQ59" i="7" s="1"/>
  <c r="AP32" i="7"/>
  <c r="AQ32" i="7" s="1"/>
  <c r="AN32" i="7"/>
  <c r="AO32" i="7" s="1"/>
  <c r="AN38" i="7"/>
  <c r="AO38" i="7" s="1"/>
  <c r="AP38" i="7"/>
  <c r="AQ38" i="7" s="1"/>
  <c r="AP91" i="7"/>
  <c r="AQ91" i="7" s="1"/>
  <c r="AN91" i="7"/>
  <c r="AO91" i="7" s="1"/>
  <c r="AN21" i="7"/>
  <c r="AO21" i="7" s="1"/>
  <c r="AP21" i="7"/>
  <c r="AQ21" i="7" s="1"/>
  <c r="AN102" i="7"/>
  <c r="AO102" i="7" s="1"/>
  <c r="AP102" i="7"/>
  <c r="AQ102" i="7" s="1"/>
  <c r="AN75" i="7"/>
  <c r="AO75" i="7" s="1"/>
  <c r="AP75" i="7"/>
  <c r="AQ75" i="7" s="1"/>
  <c r="AN27" i="7"/>
  <c r="AO27" i="7" s="1"/>
  <c r="AP27" i="7"/>
  <c r="AQ27" i="7" s="1"/>
  <c r="AP86" i="7"/>
  <c r="AQ86" i="7" s="1"/>
  <c r="AN86" i="7"/>
  <c r="AO86" i="7" s="1"/>
  <c r="AN25" i="7"/>
  <c r="AO25" i="7" s="1"/>
  <c r="AP25" i="7"/>
  <c r="AQ25" i="7" s="1"/>
  <c r="AP89" i="7"/>
  <c r="AQ89" i="7" s="1"/>
  <c r="AN89" i="7"/>
  <c r="AO89" i="7" s="1"/>
  <c r="AP53" i="7"/>
  <c r="AQ53" i="7" s="1"/>
  <c r="AN53" i="7"/>
  <c r="AO53" i="7" s="1"/>
  <c r="AP30" i="7"/>
  <c r="AQ30" i="7" s="1"/>
  <c r="AN30" i="7"/>
  <c r="AO30" i="7" s="1"/>
  <c r="AN95" i="7"/>
  <c r="AO95" i="7" s="1"/>
  <c r="AP95" i="7"/>
  <c r="AQ95" i="7" s="1"/>
  <c r="AN68" i="7"/>
  <c r="AO68" i="7" s="1"/>
  <c r="AP68" i="7"/>
  <c r="AQ68" i="7" s="1"/>
  <c r="AP34" i="7"/>
  <c r="AQ34" i="7" s="1"/>
  <c r="AN34" i="7"/>
  <c r="AO34" i="7" s="1"/>
  <c r="AN82" i="7"/>
  <c r="AO82" i="7" s="1"/>
  <c r="AP82" i="7"/>
  <c r="AQ82" i="7" s="1"/>
  <c r="AN40" i="7"/>
  <c r="AO40" i="7" s="1"/>
  <c r="AP40" i="7"/>
  <c r="AQ40" i="7" s="1"/>
  <c r="AP103" i="7"/>
  <c r="AQ103" i="7" s="1"/>
  <c r="AN103" i="7"/>
  <c r="AO103" i="7" s="1"/>
  <c r="AP93" i="7"/>
  <c r="AQ93" i="7" s="1"/>
  <c r="AN93" i="7"/>
  <c r="AO93" i="7" s="1"/>
  <c r="AP57" i="7"/>
  <c r="AQ57" i="7" s="1"/>
  <c r="AN57" i="7"/>
  <c r="AO57" i="7" s="1"/>
  <c r="AP107" i="7"/>
  <c r="AQ107" i="7" s="1"/>
  <c r="AN107" i="7"/>
  <c r="AO107" i="7" s="1"/>
  <c r="AP65" i="7"/>
  <c r="AQ65" i="7" s="1"/>
  <c r="AN65" i="7"/>
  <c r="AO65" i="7" s="1"/>
  <c r="AN36" i="7"/>
  <c r="AO36" i="7" s="1"/>
  <c r="AP36" i="7"/>
  <c r="AQ36" i="7" s="1"/>
  <c r="AN98" i="7"/>
  <c r="AO98" i="7" s="1"/>
  <c r="AP98" i="7"/>
  <c r="AQ98" i="7" s="1"/>
  <c r="AN83" i="7"/>
  <c r="AO83" i="7" s="1"/>
  <c r="AP83" i="7"/>
  <c r="AQ83" i="7" s="1"/>
  <c r="AN71" i="7"/>
  <c r="AO71" i="7" s="1"/>
  <c r="AP71" i="7"/>
  <c r="AQ71" i="7" s="1"/>
  <c r="AN37" i="7"/>
  <c r="AO37" i="7" s="1"/>
  <c r="AP37" i="7"/>
  <c r="AQ37" i="7" s="1"/>
  <c r="AP23" i="7"/>
  <c r="AQ23" i="7" s="1"/>
  <c r="AN23" i="7"/>
  <c r="AO23" i="7" s="1"/>
  <c r="AP88" i="7"/>
  <c r="AQ88" i="7" s="1"/>
  <c r="AN88" i="7"/>
  <c r="AO88" i="7" s="1"/>
  <c r="AP58" i="7"/>
  <c r="AQ58" i="7" s="1"/>
  <c r="AN58" i="7"/>
  <c r="AO58" i="7" s="1"/>
  <c r="AP31" i="7"/>
  <c r="AQ31" i="7" s="1"/>
  <c r="AN31" i="7"/>
  <c r="AO31" i="7" s="1"/>
  <c r="AP87" i="7"/>
  <c r="AQ87" i="7" s="1"/>
  <c r="AN87" i="7"/>
  <c r="AO87" i="7" s="1"/>
  <c r="AP54" i="7"/>
  <c r="AQ54" i="7" s="1"/>
  <c r="AN54" i="7"/>
  <c r="AO54" i="7" s="1"/>
  <c r="AP46" i="7"/>
  <c r="AQ46" i="7" s="1"/>
  <c r="AN46" i="7"/>
  <c r="AO46" i="7" s="1"/>
  <c r="AP100" i="7"/>
  <c r="AQ100" i="7" s="1"/>
  <c r="AN100" i="7"/>
  <c r="AO100" i="7" s="1"/>
  <c r="AN79" i="7"/>
  <c r="AO79" i="7" s="1"/>
  <c r="AP79" i="7"/>
  <c r="AQ79" i="7" s="1"/>
  <c r="AN72" i="7"/>
  <c r="AO72" i="7" s="1"/>
  <c r="AP72" i="7"/>
  <c r="AQ72" i="7" s="1"/>
  <c r="AP61" i="7"/>
  <c r="AQ61" i="7" s="1"/>
  <c r="AN61" i="7"/>
  <c r="AO61" i="7" s="1"/>
  <c r="AP29" i="7"/>
  <c r="AQ29" i="7" s="1"/>
  <c r="AN29" i="7"/>
  <c r="AO29" i="7" s="1"/>
  <c r="AN22" i="7"/>
  <c r="AO22" i="7" s="1"/>
  <c r="AP22" i="7"/>
  <c r="AQ22" i="7" s="1"/>
  <c r="M91" i="13"/>
  <c r="W42" i="13" s="1"/>
  <c r="W40" i="13"/>
  <c r="O91" i="13"/>
  <c r="X42" i="13" s="1"/>
  <c r="X40" i="13"/>
  <c r="AR11" i="7"/>
  <c r="AN108" i="7"/>
  <c r="AO108" i="7" s="1"/>
  <c r="AP108" i="7"/>
  <c r="AQ108" i="7" s="1"/>
  <c r="AN115" i="7"/>
  <c r="AO115" i="7" s="1"/>
  <c r="AP115" i="7"/>
  <c r="AQ115" i="7" s="1"/>
  <c r="AS11" i="7"/>
  <c r="AN113" i="7"/>
  <c r="AO113" i="7" s="1"/>
  <c r="AP113" i="7"/>
  <c r="AQ113" i="7" s="1"/>
  <c r="AP111" i="7"/>
  <c r="AQ111" i="7" s="1"/>
  <c r="AN111" i="7"/>
  <c r="AO111" i="7" s="1"/>
  <c r="AN114" i="7"/>
  <c r="AO114" i="7" s="1"/>
  <c r="AP114" i="7"/>
  <c r="AQ114" i="7" s="1"/>
  <c r="AN112" i="7"/>
  <c r="AO112" i="7" s="1"/>
  <c r="AP112" i="7"/>
  <c r="AQ112" i="7" s="1"/>
  <c r="AL19" i="7"/>
  <c r="AJ11" i="7"/>
  <c r="AP116" i="7"/>
  <c r="AQ116" i="7" s="1"/>
  <c r="AN116" i="7"/>
  <c r="AO116" i="7" s="1"/>
  <c r="AN109" i="7"/>
  <c r="AO109" i="7" s="1"/>
  <c r="AP109" i="7"/>
  <c r="AQ109" i="7" s="1"/>
  <c r="AN118" i="7"/>
  <c r="AO118" i="7" s="1"/>
  <c r="AP118" i="7"/>
  <c r="AQ118" i="7" s="1"/>
  <c r="AP117" i="7"/>
  <c r="AQ117" i="7" s="1"/>
  <c r="AN117" i="7"/>
  <c r="AO117" i="7" s="1"/>
  <c r="AN20" i="7"/>
  <c r="AO20" i="7" s="1"/>
  <c r="AP20" i="7"/>
  <c r="AQ20" i="7" s="1"/>
  <c r="AN47" i="7"/>
  <c r="AO47" i="7" s="1"/>
  <c r="AP47" i="7"/>
  <c r="AQ47" i="7" s="1"/>
  <c r="AN110" i="7"/>
  <c r="AO110" i="7" s="1"/>
  <c r="AP110" i="7"/>
  <c r="AQ110" i="7" s="1"/>
  <c r="M98" i="13" l="1"/>
  <c r="W44" i="13" s="1"/>
  <c r="O98" i="13"/>
  <c r="X44" i="13" s="1"/>
  <c r="AM19" i="7"/>
  <c r="AL11" i="7"/>
  <c r="O100" i="13" l="1"/>
  <c r="M100" i="13"/>
  <c r="AN19" i="7"/>
  <c r="AM11" i="7"/>
  <c r="AP19" i="7"/>
  <c r="AQ11" i="7" l="1"/>
  <c r="AP11" i="7"/>
  <c r="AQ19" i="7"/>
  <c r="AN11" i="7"/>
  <c r="AO11" i="7" s="1"/>
  <c r="AO1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Silviu Barbu | eMAG, Marketplace</author>
  </authors>
  <commentList>
    <comment ref="I40" authorId="0" shapeId="0" xr:uid="{1D07458B-6886-4742-998A-61C749F3FE8A}">
      <text>
        <r>
          <rPr>
            <sz val="9"/>
            <color indexed="81"/>
            <rFont val="Tahoma"/>
            <charset val="1"/>
          </rPr>
          <t>Pretul platit de catre client pentru produs.
Venitul total adauga pretul produsului si livrarea atunci cand evalueaza competitivitatea intre selleri.</t>
        </r>
      </text>
    </comment>
    <comment ref="I42" authorId="0" shapeId="0" xr:uid="{852E4CCB-5E6E-4AE3-AC04-8A1C9E188F95}">
      <text>
        <r>
          <rPr>
            <sz val="9"/>
            <color indexed="81"/>
            <rFont val="Tahoma"/>
            <charset val="1"/>
          </rPr>
          <t>Pretul platit de catre client pentru transport.
Pentru comenzile onorate de seller, acesta colecteaza suma aferenta ca venit.
Pentru comenzile FBE, aceasta suma este zero si nu afecteaza taxele de onorare, deoarece transportul este deja inclus.</t>
        </r>
      </text>
    </comment>
    <comment ref="I44" authorId="0" shapeId="0" xr:uid="{357BD214-1B30-4159-AD15-31AD1AAE11CE}">
      <text>
        <r>
          <rPr>
            <sz val="9"/>
            <color indexed="81"/>
            <rFont val="Tahoma"/>
            <charset val="1"/>
          </rPr>
          <t>Aceasta este valoarea totala a pretului produsului si a transportului.</t>
        </r>
      </text>
    </comment>
    <comment ref="F46" authorId="0" shapeId="0" xr:uid="{0E5415DC-E33F-422D-9275-AFD8501A4206}">
      <text>
        <r>
          <rPr>
            <sz val="9"/>
            <color indexed="81"/>
            <rFont val="Tahoma"/>
            <charset val="1"/>
          </rPr>
          <t xml:space="preserve">Pentru a vinde pe eMAG Marketplace, platiti taxe de recomandare.
</t>
        </r>
      </text>
    </comment>
    <comment ref="I50" authorId="0" shapeId="0" xr:uid="{2B7AC442-41AB-424A-BC91-3517F94ACBBD}">
      <text>
        <r>
          <rPr>
            <sz val="9"/>
            <color indexed="81"/>
            <rFont val="Tahoma"/>
            <charset val="1"/>
          </rPr>
          <t>Costul total pe unitate pentru a onora comanda unui client.</t>
        </r>
      </text>
    </comment>
    <comment ref="I52" authorId="0" shapeId="0" xr:uid="{290D1074-04D9-4DDD-86F1-D70EB473D01D}">
      <text>
        <r>
          <rPr>
            <sz val="9"/>
            <color indexed="81"/>
            <rFont val="Tahoma"/>
            <charset val="1"/>
          </rPr>
          <t>Costul unitar al fortei de munca pentru a procesa comanda. Aceasta include de obicei costul de ridicare, ambalare si expediere a unitatii. Poate include, de asemenea, costuri operationale cu forta de munca, cum ar fi intretinerea si securitatea.</t>
        </r>
      </text>
    </comment>
    <comment ref="I54" authorId="0" shapeId="0" xr:uid="{A5D943C3-C559-4C07-B4E2-2F91E8990395}">
      <text>
        <r>
          <rPr>
            <sz val="9"/>
            <color indexed="81"/>
            <rFont val="Tahoma"/>
            <charset val="1"/>
          </rPr>
          <t>Costul materialului pe articol, pentru a pregati si ambala produsul pentru expediere, inclusiv cutiile si etichetele.</t>
        </r>
      </text>
    </comment>
    <comment ref="I56" authorId="0" shapeId="0" xr:uid="{449942D0-8D8E-469F-B0CB-A92F23C21AC0}">
      <text>
        <r>
          <rPr>
            <sz val="9"/>
            <color indexed="81"/>
            <rFont val="Tahoma"/>
            <charset val="1"/>
          </rPr>
          <t xml:space="preserve">Costul mediu de livrare a articolului catre client.
Taxele FBE raman aceleasi, indiferent de metoda de livrare pe care o selecteaza cumparatorul. </t>
        </r>
      </text>
    </comment>
    <comment ref="I58" authorId="0" shapeId="0" xr:uid="{3C2C6CAB-D350-4168-AA7D-63229D962680}">
      <text>
        <r>
          <rPr>
            <sz val="9"/>
            <color indexed="81"/>
            <rFont val="Tahoma"/>
            <charset val="1"/>
          </rPr>
          <t>Costul mediu pe articol sau pe comanda al serviciului pentru clienti si procesarii retururilor.
Aceste cheltuieli sunt incluse in costul FBE.</t>
        </r>
      </text>
    </comment>
    <comment ref="I60" authorId="0" shapeId="0" xr:uid="{89B3B223-99BD-46C4-8712-D281E51D137C}">
      <text>
        <r>
          <rPr>
            <sz val="9"/>
            <color indexed="81"/>
            <rFont val="Tahoma"/>
            <charset val="1"/>
          </rPr>
          <t xml:space="preserve">Taxele FBE sunt calculate in functie de dimensiunile si greutatea produselor.
</t>
        </r>
      </text>
    </comment>
    <comment ref="I62" authorId="0" shapeId="0" xr:uid="{91EE7ECC-FF13-42A7-AED4-9763F22B7953}">
      <text>
        <r>
          <rPr>
            <sz val="9"/>
            <color indexed="81"/>
            <rFont val="Tahoma"/>
            <charset val="1"/>
          </rPr>
          <t xml:space="preserve">Costul mediu al livrarii produsului catre un centru de livrare Amazon.
</t>
        </r>
      </text>
    </comment>
    <comment ref="I64" authorId="0" shapeId="0" xr:uid="{4BD6C0E7-67B2-4607-A64C-3C96E99A3335}">
      <text>
        <r>
          <rPr>
            <sz val="9"/>
            <color indexed="81"/>
            <rFont val="Tahoma"/>
            <charset val="1"/>
          </rPr>
          <t>Suma tarifelor de executie si costul expedierii catre eMAG.</t>
        </r>
      </text>
    </comment>
    <comment ref="I68" authorId="0" shapeId="0" xr:uid="{D82C88A9-602E-480F-8699-22A8DEB19224}">
      <text>
        <r>
          <rPr>
            <sz val="9"/>
            <color indexed="81"/>
            <rFont val="Tahoma"/>
            <charset val="1"/>
          </rPr>
          <t>Costul de depozitare pentru un singur produs pe luna. In FBE, acest lucru se reflecta in taxa lunara de depozitare, care este calculata in functie de volumul produsului.</t>
        </r>
      </text>
    </comment>
    <comment ref="I70" authorId="0" shapeId="0" xr:uid="{815BBAA3-EB11-46CF-95A2-26CF01981AC3}">
      <text>
        <r>
          <rPr>
            <sz val="9"/>
            <color indexed="81"/>
            <rFont val="Tahoma"/>
            <charset val="1"/>
          </rPr>
          <t>Numarul mediu de unitati in stoc, pentru produsul respectiv.</t>
        </r>
      </text>
    </comment>
    <comment ref="I72" authorId="0" shapeId="0" xr:uid="{2F5F6B69-2A22-41FC-9A44-67C3DEBBC037}">
      <text>
        <r>
          <rPr>
            <sz val="9"/>
            <color indexed="81"/>
            <rFont val="Tahoma"/>
            <charset val="1"/>
          </rPr>
          <t>Suma estimata aferenta produsului din depozit pe unitate vanduta.</t>
        </r>
      </text>
    </comment>
    <comment ref="I74" authorId="0" shapeId="0" xr:uid="{E88DB8A5-333B-4F44-8F09-9ED306934749}">
      <text>
        <r>
          <rPr>
            <sz val="9"/>
            <color indexed="81"/>
            <rFont val="Tahoma"/>
            <charset val="1"/>
          </rPr>
          <t>Daca exista, tarifele vor avea o valoare negativa si vor fi marcate cu semnul minus (-), iar reducerile vor fi marcate cu semnul plus (+).</t>
        </r>
      </text>
    </comment>
    <comment ref="F91" authorId="0" shapeId="0" xr:uid="{CB8BF936-0682-417C-8161-C0317D41D654}">
      <text>
        <r>
          <rPr>
            <sz val="9"/>
            <color indexed="81"/>
            <rFont val="Tahoma"/>
            <charset val="1"/>
          </rPr>
          <t>Venitul total minus comisionele de vanzare pe eMAG Marketplace minus costurile totale pentru fulfilment minus costul de stocare pe unitate vanduta.</t>
        </r>
      </text>
    </comment>
    <comment ref="F93" authorId="0" shapeId="0" xr:uid="{29C0FF09-FDF1-4BED-8BB0-F6EE08229B36}">
      <text>
        <r>
          <rPr>
            <sz val="9"/>
            <color indexed="81"/>
            <rFont val="Tahoma"/>
            <charset val="1"/>
          </rPr>
          <t>Costul necesar pentru fabricarea sau producerea unei singure unitati sau costul achizitionarii produsului de la furnizor.</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Table 0" description="Connection to the 'Table 0' query in the workbook." type="5" refreshedVersion="6" background="1" saveData="1">
    <dbPr connection="Provider=Microsoft.Mashup.OleDb.1;Data Source=$Workbook$;Location=Table 0;Extended Properties=&quot;&quot;" command="SELECT * FROM [Table 0]"/>
  </connection>
</connections>
</file>

<file path=xl/sharedStrings.xml><?xml version="1.0" encoding="utf-8"?>
<sst xmlns="http://schemas.openxmlformats.org/spreadsheetml/2006/main" count="33273" uniqueCount="4922">
  <si>
    <t>Girth</t>
  </si>
  <si>
    <t>PLC Name</t>
  </si>
  <si>
    <t>Length</t>
  </si>
  <si>
    <t>Width</t>
  </si>
  <si>
    <t>Height</t>
  </si>
  <si>
    <t>Weight</t>
  </si>
  <si>
    <t>PLC-9</t>
  </si>
  <si>
    <t>PLC-8</t>
  </si>
  <si>
    <t>PLC-7</t>
  </si>
  <si>
    <t>PLC-6</t>
  </si>
  <si>
    <t>PLC-5</t>
  </si>
  <si>
    <t>PLC-4</t>
  </si>
  <si>
    <t>PLC-3</t>
  </si>
  <si>
    <t>PLC-2</t>
  </si>
  <si>
    <t>PLC-1</t>
  </si>
  <si>
    <t>Look4</t>
  </si>
  <si>
    <t>Order Fee RON</t>
  </si>
  <si>
    <t>Removal Fee RON</t>
  </si>
  <si>
    <t>Disposal Fee RON</t>
  </si>
  <si>
    <t>Simbol</t>
  </si>
  <si>
    <t>Denumire</t>
  </si>
  <si>
    <t>EUR</t>
  </si>
  <si>
    <t>Euro</t>
  </si>
  <si>
    <t>USD</t>
  </si>
  <si>
    <t>Dolarul SUA</t>
  </si>
  <si>
    <t>XAU</t>
  </si>
  <si>
    <t>Gramul de aur</t>
  </si>
  <si>
    <t>AUD</t>
  </si>
  <si>
    <t>Dolarul australian</t>
  </si>
  <si>
    <t>CAD</t>
  </si>
  <si>
    <t>Dolarul canadian</t>
  </si>
  <si>
    <t>CHF</t>
  </si>
  <si>
    <t>Francul elveţian</t>
  </si>
  <si>
    <t>CZK</t>
  </si>
  <si>
    <t>Coroana cehă</t>
  </si>
  <si>
    <t>DKK</t>
  </si>
  <si>
    <t>Coroana daneză</t>
  </si>
  <si>
    <t>EGP</t>
  </si>
  <si>
    <t>Lira egipteană</t>
  </si>
  <si>
    <t>GBP</t>
  </si>
  <si>
    <t>Lira sterlină</t>
  </si>
  <si>
    <t>100HUF</t>
  </si>
  <si>
    <t>100 Forinți maghiari</t>
  </si>
  <si>
    <t>100JPY</t>
  </si>
  <si>
    <t>100 Yeni japonezi</t>
  </si>
  <si>
    <t>MDL</t>
  </si>
  <si>
    <t>Leul moldovenesc</t>
  </si>
  <si>
    <t>NOK</t>
  </si>
  <si>
    <t>Coroana norvegiană</t>
  </si>
  <si>
    <t>PLN</t>
  </si>
  <si>
    <t>Zlotul polonez</t>
  </si>
  <si>
    <t>SEK</t>
  </si>
  <si>
    <t>Coroana suedeză</t>
  </si>
  <si>
    <t>TRY</t>
  </si>
  <si>
    <t>Noua lira turcească</t>
  </si>
  <si>
    <t>XDR</t>
  </si>
  <si>
    <t>DST</t>
  </si>
  <si>
    <t>RUB</t>
  </si>
  <si>
    <t>Rubla rusească</t>
  </si>
  <si>
    <t>BGN</t>
  </si>
  <si>
    <t>Leva bulgarească</t>
  </si>
  <si>
    <t>ZAR</t>
  </si>
  <si>
    <t>Randul sud-african</t>
  </si>
  <si>
    <t>BRL</t>
  </si>
  <si>
    <t>Realul brazilian</t>
  </si>
  <si>
    <t>CNY</t>
  </si>
  <si>
    <t>Renminbi-ul chinezesc_x000D_
(RMB)</t>
  </si>
  <si>
    <t>INR</t>
  </si>
  <si>
    <t>Rupia indiană</t>
  </si>
  <si>
    <t>100KRW</t>
  </si>
  <si>
    <t>100 Woni sud-coreeni</t>
  </si>
  <si>
    <t>MXN</t>
  </si>
  <si>
    <t>Peso-ul mexican</t>
  </si>
  <si>
    <t>NZD</t>
  </si>
  <si>
    <t>Dolarul neo-zeelandez</t>
  </si>
  <si>
    <t>RSD</t>
  </si>
  <si>
    <t>Dinarul sârbesc</t>
  </si>
  <si>
    <t>UAH</t>
  </si>
  <si>
    <t>Hryvna ucraineană</t>
  </si>
  <si>
    <t>AED</t>
  </si>
  <si>
    <t>Dirhamul Emiratelor_x000D_
Arabe</t>
  </si>
  <si>
    <t>HRK</t>
  </si>
  <si>
    <t>Kuna croată</t>
  </si>
  <si>
    <t>THB</t>
  </si>
  <si>
    <t>Bahtul thailandez</t>
  </si>
  <si>
    <t>RON</t>
  </si>
  <si>
    <t>Romanian Leu</t>
  </si>
  <si>
    <t>Storage fees / cubic meter/ day</t>
  </si>
  <si>
    <t>Type</t>
  </si>
  <si>
    <t>Season</t>
  </si>
  <si>
    <t>Daily price RON</t>
  </si>
  <si>
    <t>Month</t>
  </si>
  <si>
    <t>January</t>
  </si>
  <si>
    <t>February</t>
  </si>
  <si>
    <t>March</t>
  </si>
  <si>
    <t>April</t>
  </si>
  <si>
    <t>May</t>
  </si>
  <si>
    <t>June</t>
  </si>
  <si>
    <t>July</t>
  </si>
  <si>
    <t>August</t>
  </si>
  <si>
    <t>September</t>
  </si>
  <si>
    <t>October</t>
  </si>
  <si>
    <t>November</t>
  </si>
  <si>
    <t>December</t>
  </si>
  <si>
    <t>choose currency &gt;&gt;</t>
  </si>
  <si>
    <t>choose season &gt;&gt;</t>
  </si>
  <si>
    <r>
      <t xml:space="preserve">in "grams" </t>
    </r>
    <r>
      <rPr>
        <sz val="11"/>
        <color theme="1"/>
        <rFont val="Calibri"/>
        <family val="2"/>
      </rPr>
      <t>↓</t>
    </r>
  </si>
  <si>
    <t>in "mm" ↓</t>
  </si>
  <si>
    <t>Product name</t>
  </si>
  <si>
    <t>EAN, UPC, ISBN or ASIN</t>
  </si>
  <si>
    <t>Product code</t>
  </si>
  <si>
    <t>Quantity</t>
  </si>
  <si>
    <t>Weight ©</t>
  </si>
  <si>
    <t>Length ©</t>
  </si>
  <si>
    <t>Width ©</t>
  </si>
  <si>
    <t>Height ©</t>
  </si>
  <si>
    <t>Net Girth</t>
  </si>
  <si>
    <t>Girth ©</t>
  </si>
  <si>
    <t>PLC</t>
  </si>
  <si>
    <t>Volume ( m³)</t>
  </si>
  <si>
    <t xml:space="preserve">TOTAL: </t>
  </si>
  <si>
    <t>-</t>
  </si>
  <si>
    <t>Category ID</t>
  </si>
  <si>
    <t>Category Name</t>
  </si>
  <si>
    <t>last refresh on ⬇</t>
  </si>
  <si>
    <t>Data source:</t>
  </si>
  <si>
    <t>https://www.cursbnr.ro</t>
  </si>
  <si>
    <t>Currency</t>
  </si>
  <si>
    <t>updated value</t>
  </si>
  <si>
    <t>insert ⬇</t>
  </si>
  <si>
    <t>US Dollar</t>
  </si>
  <si>
    <t>Chinese Yuan</t>
  </si>
  <si>
    <t>Swiss Franc</t>
  </si>
  <si>
    <t>Pound Sterling</t>
  </si>
  <si>
    <t>Canadian Dollar</t>
  </si>
  <si>
    <t>Australian Dollar</t>
  </si>
  <si>
    <t>New Zealand Dollar</t>
  </si>
  <si>
    <t>Swedish Krona</t>
  </si>
  <si>
    <t>Danish Krone</t>
  </si>
  <si>
    <t>Norvegian Krone</t>
  </si>
  <si>
    <t>Czech Koruna</t>
  </si>
  <si>
    <t>Russian Ruble</t>
  </si>
  <si>
    <t>Poland złoty</t>
  </si>
  <si>
    <t>Moldovan Leu</t>
  </si>
  <si>
    <t>Egyptian Pound</t>
  </si>
  <si>
    <t>100 Hungarian Forint</t>
  </si>
  <si>
    <t>100 Japanese Yen</t>
  </si>
  <si>
    <t>Turkish lira</t>
  </si>
  <si>
    <t>Bulgarian Lev</t>
  </si>
  <si>
    <t>South African Rand</t>
  </si>
  <si>
    <t>Brazilian Real</t>
  </si>
  <si>
    <t>Indian Rupee</t>
  </si>
  <si>
    <t>100 South Korean won</t>
  </si>
  <si>
    <t>Mexican Peso</t>
  </si>
  <si>
    <t>Serbian Dinar</t>
  </si>
  <si>
    <t>Ukrainian hryvnia</t>
  </si>
  <si>
    <t>United Arab Emirates Dirham</t>
  </si>
  <si>
    <t>Croatian Kuna</t>
  </si>
  <si>
    <t>Thai Baht</t>
  </si>
  <si>
    <t>Gram of Gold</t>
  </si>
  <si>
    <t>Symbol</t>
  </si>
  <si>
    <t>Denomination</t>
  </si>
  <si>
    <t>Enter your: ↓</t>
  </si>
  <si>
    <t>Category 
Leaf Id</t>
  </si>
  <si>
    <t>Line Name</t>
  </si>
  <si>
    <t>Division Name</t>
  </si>
  <si>
    <t>Supracategory Name</t>
  </si>
  <si>
    <t>Subcategory Name</t>
  </si>
  <si>
    <t>Subsubcategory Name</t>
  </si>
  <si>
    <t>Supracategory Country Name</t>
  </si>
  <si>
    <t>Category Country Name</t>
  </si>
  <si>
    <t>Subcategory Country Name</t>
  </si>
  <si>
    <t>Subsubcategory Country Name</t>
  </si>
  <si>
    <t>Onboarding Commission - RO</t>
  </si>
  <si>
    <t>Consummables</t>
  </si>
  <si>
    <t>Home consumables</t>
  </si>
  <si>
    <t>Gift</t>
  </si>
  <si>
    <t>Gift ideas</t>
  </si>
  <si>
    <t>Electronic cigarettes supplies</t>
  </si>
  <si>
    <t>null</t>
  </si>
  <si>
    <t>Consumabile tigari electronice</t>
  </si>
  <si>
    <t>Medical consumables</t>
  </si>
  <si>
    <t>Medical Consumables</t>
  </si>
  <si>
    <t>Thermal Scanners</t>
  </si>
  <si>
    <t>Consumabile medicale</t>
  </si>
  <si>
    <t>Termoscanere</t>
  </si>
  <si>
    <t>Auto</t>
  </si>
  <si>
    <t>Car Accessories</t>
  </si>
  <si>
    <t>Car Compressors</t>
  </si>
  <si>
    <t>Compresoare auto</t>
  </si>
  <si>
    <t>Car vacuum cleaners</t>
  </si>
  <si>
    <t>Aspiratoare auto</t>
  </si>
  <si>
    <t>Car Inverters</t>
  </si>
  <si>
    <t>Invertoare auto</t>
  </si>
  <si>
    <t>Car Rectifiers</t>
  </si>
  <si>
    <t>Redresoare auto</t>
  </si>
  <si>
    <t>Car detergents</t>
  </si>
  <si>
    <t>Car tool accessories</t>
  </si>
  <si>
    <t>Accesorii scule auto</t>
  </si>
  <si>
    <t>Car Care &amp; Cosmetics</t>
  </si>
  <si>
    <t>Car Freshener</t>
  </si>
  <si>
    <t>Intretinere &amp; Cosmetica auto</t>
  </si>
  <si>
    <t>Odorizante auto</t>
  </si>
  <si>
    <t>Fuel vouchers</t>
  </si>
  <si>
    <t>Vouchere combustibil</t>
  </si>
  <si>
    <t>Windshield Fluid</t>
  </si>
  <si>
    <t>Lichid de parbriz</t>
  </si>
  <si>
    <t>Car maintenance products</t>
  </si>
  <si>
    <t>Car Exterior Accessories</t>
  </si>
  <si>
    <t>Roof Rack</t>
  </si>
  <si>
    <t>Accesorii auto exterioare</t>
  </si>
  <si>
    <t>Bare transversale</t>
  </si>
  <si>
    <t>Trunk Boxes</t>
  </si>
  <si>
    <t>Cutii portbagaj</t>
  </si>
  <si>
    <t>Car bike mount</t>
  </si>
  <si>
    <t>Suport bicicleta auto</t>
  </si>
  <si>
    <t>Ski mount</t>
  </si>
  <si>
    <t>Suport ski</t>
  </si>
  <si>
    <t>Towing systems</t>
  </si>
  <si>
    <t>Sisteme tractare</t>
  </si>
  <si>
    <t>Wheel Covers</t>
  </si>
  <si>
    <t>Capace roti</t>
  </si>
  <si>
    <t>Snow Chains</t>
  </si>
  <si>
    <t>Lanturi auto</t>
  </si>
  <si>
    <t>Car Interior Accessories</t>
  </si>
  <si>
    <t>Car Mats</t>
  </si>
  <si>
    <t>Accesorii auto interioare</t>
  </si>
  <si>
    <t>Covorase auto</t>
  </si>
  <si>
    <t>Trunk Protection</t>
  </si>
  <si>
    <t>Protectie portbagaj</t>
  </si>
  <si>
    <t>Car arm rests</t>
  </si>
  <si>
    <t>Cotiere auto</t>
  </si>
  <si>
    <t>Covers</t>
  </si>
  <si>
    <t>Interior Car Mirrors</t>
  </si>
  <si>
    <t>Car Mounts</t>
  </si>
  <si>
    <t>Suporturi auto</t>
  </si>
  <si>
    <t>Car Shades</t>
  </si>
  <si>
    <t>Parasolare auto</t>
  </si>
  <si>
    <t>Car professional equipment</t>
  </si>
  <si>
    <t>Hoists and lifting equipment</t>
  </si>
  <si>
    <t>Echipamente profesionale auto</t>
  </si>
  <si>
    <t>Elevatoare si echipamente de ridicat</t>
  </si>
  <si>
    <t>Wheel service equipment</t>
  </si>
  <si>
    <t>Echipamente pentru service roti</t>
  </si>
  <si>
    <t>Car Testers and Self Diagnosis</t>
  </si>
  <si>
    <t>Testere si diagnoza auto</t>
  </si>
  <si>
    <t>Workshop Equipment</t>
  </si>
  <si>
    <t>Echipamente pentru atelier</t>
  </si>
  <si>
    <t>Professional Tools for Car Repair</t>
  </si>
  <si>
    <t>Scule profesionale pentru reparatii auto</t>
  </si>
  <si>
    <t>Car refrigerating units</t>
  </si>
  <si>
    <t>Agregate frigorifice auto</t>
  </si>
  <si>
    <t>Car refrigerators</t>
  </si>
  <si>
    <t>Frigidere auto</t>
  </si>
  <si>
    <t>Car Repair &amp; Troubleshooting</t>
  </si>
  <si>
    <t>Car paint</t>
  </si>
  <si>
    <t>Reparatii &amp; Depanare auto</t>
  </si>
  <si>
    <t>Vopsea auto</t>
  </si>
  <si>
    <t>Car safety kits</t>
  </si>
  <si>
    <t>Kit-uri siguranta auto</t>
  </si>
  <si>
    <t>Car paint accessories</t>
  </si>
  <si>
    <t>Accesorii vopsea auto</t>
  </si>
  <si>
    <t>Car Tools</t>
  </si>
  <si>
    <t>Scule auto</t>
  </si>
  <si>
    <t>GPL installations</t>
  </si>
  <si>
    <t>Instalatii GPL</t>
  </si>
  <si>
    <t>Car trailer accessories</t>
  </si>
  <si>
    <t>Accesorii remorci auto</t>
  </si>
  <si>
    <t>Car trailers</t>
  </si>
  <si>
    <t>Remorci auto</t>
  </si>
  <si>
    <t>Car tuning</t>
  </si>
  <si>
    <t>Car Mirrors</t>
  </si>
  <si>
    <t>Tuning auto</t>
  </si>
  <si>
    <t>Oglinzi auto</t>
  </si>
  <si>
    <t>Exhausts</t>
  </si>
  <si>
    <t>Esapamente</t>
  </si>
  <si>
    <t>Decorative Car Antenna</t>
  </si>
  <si>
    <t>Mud defenders</t>
  </si>
  <si>
    <t>Aparatori noroi</t>
  </si>
  <si>
    <t>Ailerons</t>
  </si>
  <si>
    <t>Spoiler</t>
  </si>
  <si>
    <t>Car Tuning Accesssories</t>
  </si>
  <si>
    <t>Car Ornaments</t>
  </si>
  <si>
    <t>Auto window deflectors</t>
  </si>
  <si>
    <t>Paravanturi auto</t>
  </si>
  <si>
    <t>Car Electronics</t>
  </si>
  <si>
    <t>Car Electric</t>
  </si>
  <si>
    <t>Lightbulbs and car fuses</t>
  </si>
  <si>
    <t>Electrica auto</t>
  </si>
  <si>
    <t>Becuri si sigurante auto</t>
  </si>
  <si>
    <t>Car Bateries</t>
  </si>
  <si>
    <t>Baterii auto</t>
  </si>
  <si>
    <t>Projectors, Lamps &amp; LED's</t>
  </si>
  <si>
    <t>Proiectoare, Lampi &amp; Leduri</t>
  </si>
  <si>
    <t>GPS Navigations &amp; Auto-Moto Electronics</t>
  </si>
  <si>
    <t>Radio stations &amp; Radar Detectors</t>
  </si>
  <si>
    <t>Navigatii GPS &amp; Electronice Auto-Moto</t>
  </si>
  <si>
    <t>Statii radio &amp; Detectoare radar</t>
  </si>
  <si>
    <t>Radar Detectors</t>
  </si>
  <si>
    <t>GPS Navigations</t>
  </si>
  <si>
    <t>Navigatii GPS</t>
  </si>
  <si>
    <t>Car Alarms &amp; Parking Sensors</t>
  </si>
  <si>
    <t>Alarme auto &amp; Senzori de parcare</t>
  </si>
  <si>
    <t>Car camera DVR</t>
  </si>
  <si>
    <t>Camere auto DVR</t>
  </si>
  <si>
    <t>Car Radio, CD &amp; DVD players</t>
  </si>
  <si>
    <t>Radio, CD, DVD player auto</t>
  </si>
  <si>
    <t>Auto Electronics &amp; Accessories</t>
  </si>
  <si>
    <t>Accesorii electronice auto</t>
  </si>
  <si>
    <t>Car DVD Players</t>
  </si>
  <si>
    <t>Car Speakers &amp; Subwoofers</t>
  </si>
  <si>
    <t>Subwoofere &amp; Boxe auto</t>
  </si>
  <si>
    <t>Car CD Changer</t>
  </si>
  <si>
    <t>Car parts</t>
  </si>
  <si>
    <t>Antifreeze</t>
  </si>
  <si>
    <t>Car Parts</t>
  </si>
  <si>
    <t>Antigel</t>
  </si>
  <si>
    <t>Auto parts</t>
  </si>
  <si>
    <t>Piese auto</t>
  </si>
  <si>
    <t>Automobiles</t>
  </si>
  <si>
    <t>Autoturisme</t>
  </si>
  <si>
    <t>Brake Fluid</t>
  </si>
  <si>
    <t>Lichid de frana</t>
  </si>
  <si>
    <t>Car Additives</t>
  </si>
  <si>
    <t>Aditivi auto</t>
  </si>
  <si>
    <t>Car wipers</t>
  </si>
  <si>
    <t>Stergatoare</t>
  </si>
  <si>
    <t>Fuel distribution pumps</t>
  </si>
  <si>
    <t>Pompe distributie carburanti</t>
  </si>
  <si>
    <t>Fuel pump accessories</t>
  </si>
  <si>
    <t>Accesorii pompe distributie carburanti</t>
  </si>
  <si>
    <t>Fuel tanks</t>
  </si>
  <si>
    <t>Rezervoare carburanti</t>
  </si>
  <si>
    <t>Fuel tanks accessories</t>
  </si>
  <si>
    <t>Accesorii rezervoare carburanti</t>
  </si>
  <si>
    <t>Gearbox Oil</t>
  </si>
  <si>
    <t>Ulei cutie viteze</t>
  </si>
  <si>
    <t>Hydraulic oil</t>
  </si>
  <si>
    <t>Uleiuri hidraulice</t>
  </si>
  <si>
    <t>Maintenance Packages</t>
  </si>
  <si>
    <t>Pachete revizie</t>
  </si>
  <si>
    <t>Motor Oil</t>
  </si>
  <si>
    <t>Ulei motor</t>
  </si>
  <si>
    <t>Motorcycles</t>
  </si>
  <si>
    <t>Motorcycles and Scooters</t>
  </si>
  <si>
    <t>Scutere, atv-uri si alte vehicule</t>
  </si>
  <si>
    <t>Motociclete si Scutere</t>
  </si>
  <si>
    <t>ATV and UTV</t>
  </si>
  <si>
    <t>ATV si UTV</t>
  </si>
  <si>
    <t>Snowmobile</t>
  </si>
  <si>
    <t>Motorcycle Protection Gear</t>
  </si>
  <si>
    <t>Echipamente protectie Motorsport</t>
  </si>
  <si>
    <t>Motorcycle Accessories</t>
  </si>
  <si>
    <t>Accesorii Moto</t>
  </si>
  <si>
    <t>Personalized auto-moto products</t>
  </si>
  <si>
    <t>Auto-moto personalized textiles</t>
  </si>
  <si>
    <t>Obiecte personalizate auto-moto</t>
  </si>
  <si>
    <t>Textile personalizate auto-moto</t>
  </si>
  <si>
    <t>Auto-moto gifts</t>
  </si>
  <si>
    <t>Cadouri auto-moto</t>
  </si>
  <si>
    <t>Toys and scale motorcycle models</t>
  </si>
  <si>
    <t>Snowmobile protective gear</t>
  </si>
  <si>
    <t>Motorcycle and boats consumables</t>
  </si>
  <si>
    <t>Consumabile moto si ambarcatiuni</t>
  </si>
  <si>
    <t>Tractor spare parts</t>
  </si>
  <si>
    <t>Piese de schimb tractoare</t>
  </si>
  <si>
    <t>Tractors &amp; Construction machines</t>
  </si>
  <si>
    <t>Tractoare</t>
  </si>
  <si>
    <t>Tires &amp; Rims</t>
  </si>
  <si>
    <t>Car Rims</t>
  </si>
  <si>
    <t>Anvelope &amp; Jante</t>
  </si>
  <si>
    <t>Jante auto</t>
  </si>
  <si>
    <t>Car shield</t>
  </si>
  <si>
    <t>Scut motor</t>
  </si>
  <si>
    <t>Industrial vehicle tires</t>
  </si>
  <si>
    <t>Anvelope vehicule industriale</t>
  </si>
  <si>
    <t>Kart and ATV tires</t>
  </si>
  <si>
    <t>Anvelope karturi si ATV-uri</t>
  </si>
  <si>
    <t>Moto tyres</t>
  </si>
  <si>
    <t>Anvelope moto</t>
  </si>
  <si>
    <t>Rim accessories</t>
  </si>
  <si>
    <t>Rim and Tire packages</t>
  </si>
  <si>
    <t>Roti complete</t>
  </si>
  <si>
    <t>Tire accessories</t>
  </si>
  <si>
    <t>Tires</t>
  </si>
  <si>
    <t>Anvelope auto</t>
  </si>
  <si>
    <t>Truck tires</t>
  </si>
  <si>
    <t>Anvelope camioane</t>
  </si>
  <si>
    <t>Vehicles</t>
  </si>
  <si>
    <t>Electric vehicles and accessories</t>
  </si>
  <si>
    <t>Electrical vehicle accessories</t>
  </si>
  <si>
    <t>Vehicule</t>
  </si>
  <si>
    <t>Vehicule electrice si accesorii</t>
  </si>
  <si>
    <t>Accesorii vehicule electrice</t>
  </si>
  <si>
    <t>Electric vehicle charge stations</t>
  </si>
  <si>
    <t>Statii incarcare vehicule electrice</t>
  </si>
  <si>
    <t>Electric vehicles</t>
  </si>
  <si>
    <t>Beauty</t>
  </si>
  <si>
    <t>Care &amp; Makeup</t>
  </si>
  <si>
    <t>Body Care</t>
  </si>
  <si>
    <t>Ingrijirea corpului</t>
  </si>
  <si>
    <t>Hair Care &amp; Hair Styling</t>
  </si>
  <si>
    <t>Hair gel and styling clay</t>
  </si>
  <si>
    <t>Ingrijirea parului &amp; Hair styling</t>
  </si>
  <si>
    <t>Ceara de par si gel</t>
  </si>
  <si>
    <t>Hair cuttting scissors</t>
  </si>
  <si>
    <t>Foarfece de tuns</t>
  </si>
  <si>
    <t>Hair cutting and coloring accessories</t>
  </si>
  <si>
    <t>Accesorii tuns si vopsit</t>
  </si>
  <si>
    <t>Hairbrushes and combs</t>
  </si>
  <si>
    <t>Perii de par si piepteni</t>
  </si>
  <si>
    <t>Hair shampoo</t>
  </si>
  <si>
    <t>Sampon de par</t>
  </si>
  <si>
    <t>Treatments and hair mask</t>
  </si>
  <si>
    <t>Tratamente si masca de par</t>
  </si>
  <si>
    <t>Hair color and oxidant</t>
  </si>
  <si>
    <t>Vopsea de par si oxidant</t>
  </si>
  <si>
    <t>Hair spray and styling foam</t>
  </si>
  <si>
    <t>Fixativ si spuma de par</t>
  </si>
  <si>
    <t>Hair conditioner</t>
  </si>
  <si>
    <t>Balsam de par</t>
  </si>
  <si>
    <t>Beard and mustache care products</t>
  </si>
  <si>
    <t>Produse ingrijire barba si mustata</t>
  </si>
  <si>
    <t>Make-up</t>
  </si>
  <si>
    <t>Technical Nail Kits</t>
  </si>
  <si>
    <t>Machiaj</t>
  </si>
  <si>
    <t>Kit-uri Unghii tehnice</t>
  </si>
  <si>
    <t>Makeup and cosmetic bags</t>
  </si>
  <si>
    <t>Portfarduri si genti cosmetice</t>
  </si>
  <si>
    <t>Powder and blush</t>
  </si>
  <si>
    <t>Pudra si fard obraz</t>
  </si>
  <si>
    <t>Cosmetic mirrors</t>
  </si>
  <si>
    <t>Oglinzi cosmetice</t>
  </si>
  <si>
    <t>Make-up accessories</t>
  </si>
  <si>
    <t>Accesorii machiaj</t>
  </si>
  <si>
    <t>Makeup sets</t>
  </si>
  <si>
    <t>Truse de machiaj</t>
  </si>
  <si>
    <t>Gloss and lip balm</t>
  </si>
  <si>
    <t>Luciu si balsam de buze</t>
  </si>
  <si>
    <t>Mascara</t>
  </si>
  <si>
    <t>Lipstick and lip pencil</t>
  </si>
  <si>
    <t>Ruj si creion de buze</t>
  </si>
  <si>
    <t>Skin foundation and makeup base</t>
  </si>
  <si>
    <t>Fond de ten si baza de machiaj</t>
  </si>
  <si>
    <t>Eyebrow styling products</t>
  </si>
  <si>
    <t>Produse stilizare sprancene</t>
  </si>
  <si>
    <t>Eye concealer and corrector</t>
  </si>
  <si>
    <t>Anticearcan si corector</t>
  </si>
  <si>
    <t>Eyeliner and eyelash</t>
  </si>
  <si>
    <t>Creion si tus ochi</t>
  </si>
  <si>
    <t>Illuminator and contouring</t>
  </si>
  <si>
    <t>Iluminator si contur</t>
  </si>
  <si>
    <t>Makeup applicators and brushes</t>
  </si>
  <si>
    <t>Aplicatoare si pensule machiaj</t>
  </si>
  <si>
    <t>Eyeshadow</t>
  </si>
  <si>
    <t>Fard de pleoape</t>
  </si>
  <si>
    <t>Manicure-pedicure accessories</t>
  </si>
  <si>
    <t>Cosmetics foot files</t>
  </si>
  <si>
    <t>Accesorii manichiura-pedichiura</t>
  </si>
  <si>
    <t>Pile cosmetice</t>
  </si>
  <si>
    <t>Nail scissors</t>
  </si>
  <si>
    <t>Foarfece manichiura si pedichiura</t>
  </si>
  <si>
    <t>Tweezers</t>
  </si>
  <si>
    <t>Pensete</t>
  </si>
  <si>
    <t>Nail art products</t>
  </si>
  <si>
    <t>Produse nail art</t>
  </si>
  <si>
    <t>Solvents and nail treatments</t>
  </si>
  <si>
    <t>Dizolvante si tratamente pentru unghii</t>
  </si>
  <si>
    <t>Manicure and pedicure sets</t>
  </si>
  <si>
    <t>Truse manichiura si pedichiura</t>
  </si>
  <si>
    <t>Nail polish</t>
  </si>
  <si>
    <t>Oja</t>
  </si>
  <si>
    <t>Nail clippers</t>
  </si>
  <si>
    <t>Unghiere si clesti manichiura &amp; pedichiura</t>
  </si>
  <si>
    <t>Hygiene</t>
  </si>
  <si>
    <t>Body Hygiene</t>
  </si>
  <si>
    <t>Shower gels</t>
  </si>
  <si>
    <t>Igiena corpului</t>
  </si>
  <si>
    <t>Geluri de dus</t>
  </si>
  <si>
    <t>Plasters</t>
  </si>
  <si>
    <t>Plasturi</t>
  </si>
  <si>
    <t>Depilatory accessories</t>
  </si>
  <si>
    <t>Accesorii depilare</t>
  </si>
  <si>
    <t>Deodorants and antiperspirants</t>
  </si>
  <si>
    <t>Deodorante si antiperspirante</t>
  </si>
  <si>
    <t>Soaps</t>
  </si>
  <si>
    <t>Sapunuri</t>
  </si>
  <si>
    <t>Waxes, stripes and depilatory creams</t>
  </si>
  <si>
    <t>Ceara, benzi si creme depilatoare</t>
  </si>
  <si>
    <t>Lotions and body creams</t>
  </si>
  <si>
    <t>Lotiuni si creme de corp</t>
  </si>
  <si>
    <t>Body care treatments</t>
  </si>
  <si>
    <t>Tratamente ingrijire corp</t>
  </si>
  <si>
    <t>Tattoo equipment</t>
  </si>
  <si>
    <t>Echipament tatuaje</t>
  </si>
  <si>
    <t>Tattoo equipment accessories</t>
  </si>
  <si>
    <t>Accesorii echipamente tatuat</t>
  </si>
  <si>
    <t>Bath salts</t>
  </si>
  <si>
    <t>Spuma si saruri de baie</t>
  </si>
  <si>
    <t>Sponges</t>
  </si>
  <si>
    <t>Bureti de baie</t>
  </si>
  <si>
    <t>Dental Hygiene</t>
  </si>
  <si>
    <t>Dental floss</t>
  </si>
  <si>
    <t>Igiena dentara</t>
  </si>
  <si>
    <t>Ata dentara</t>
  </si>
  <si>
    <t>Mouthwash</t>
  </si>
  <si>
    <t>Apa de gura</t>
  </si>
  <si>
    <t>Toothpaste</t>
  </si>
  <si>
    <t>Pasta dinti</t>
  </si>
  <si>
    <t>Strips and teeth whitening products</t>
  </si>
  <si>
    <t>Benzi si produse pentru albirea dintilor</t>
  </si>
  <si>
    <t>Braces and dental protheses care products</t>
  </si>
  <si>
    <t>Produse ingrijire aparate si proteze dentare</t>
  </si>
  <si>
    <t>Classical toothbrushes</t>
  </si>
  <si>
    <t>Periute de dinti clasice</t>
  </si>
  <si>
    <t>Intimate hygiene</t>
  </si>
  <si>
    <t>Intimate hygiene napkins</t>
  </si>
  <si>
    <t>Igiena intima</t>
  </si>
  <si>
    <t>Servetele igiena intima</t>
  </si>
  <si>
    <t>Tests for infection detection</t>
  </si>
  <si>
    <t>Teste de depistare infectii</t>
  </si>
  <si>
    <t>Intimate wash lotions and deodorants</t>
  </si>
  <si>
    <t>Geluri si deodorante igiena intima</t>
  </si>
  <si>
    <t>Panty liners and tampons</t>
  </si>
  <si>
    <t>Tampoane si absorbante</t>
  </si>
  <si>
    <t>Adult diapers</t>
  </si>
  <si>
    <t>Scutece adulti</t>
  </si>
  <si>
    <t>Sexual hygiene</t>
  </si>
  <si>
    <t>Pregnancy and ovulation tests</t>
  </si>
  <si>
    <t>Igiena sexuala</t>
  </si>
  <si>
    <t>Teste de sarcina si de ovulatie</t>
  </si>
  <si>
    <t>Lubricants</t>
  </si>
  <si>
    <t>Lubrifianti</t>
  </si>
  <si>
    <t>Prezevative</t>
  </si>
  <si>
    <t>Prezervative</t>
  </si>
  <si>
    <t>Skin care</t>
  </si>
  <si>
    <t>Classical razor accessories</t>
  </si>
  <si>
    <t>Ingrijire ten</t>
  </si>
  <si>
    <t>Accesorii aparate de ras clasice</t>
  </si>
  <si>
    <t>Skin masks and gomaches</t>
  </si>
  <si>
    <t>Masti pentru ten si gomaje</t>
  </si>
  <si>
    <t>Make-up cleansing napkins and pads</t>
  </si>
  <si>
    <t>Servetele si dischete demachiante</t>
  </si>
  <si>
    <t>Classical razor blades</t>
  </si>
  <si>
    <t>Aparate de ras clasice</t>
  </si>
  <si>
    <t>Cosmetic oils</t>
  </si>
  <si>
    <t>Uleiuri cosmetice</t>
  </si>
  <si>
    <t>Skin creams</t>
  </si>
  <si>
    <t>Creme de fata</t>
  </si>
  <si>
    <t>Skin cleansing products</t>
  </si>
  <si>
    <t>Produse demachiere si curatare</t>
  </si>
  <si>
    <t>Skin treatments and serums</t>
  </si>
  <si>
    <t>Tratamente si seruri pentru ten</t>
  </si>
  <si>
    <t>Shaving foam and gel</t>
  </si>
  <si>
    <t>Spuma si gel de ras</t>
  </si>
  <si>
    <t>After Shave</t>
  </si>
  <si>
    <t>Sun protection</t>
  </si>
  <si>
    <t>Bronze products</t>
  </si>
  <si>
    <t>Protectie solara</t>
  </si>
  <si>
    <t>Produse autobronzante</t>
  </si>
  <si>
    <t>Products after the beach</t>
  </si>
  <si>
    <t>Produse dupa plaja</t>
  </si>
  <si>
    <t>Sun protection products</t>
  </si>
  <si>
    <t>Produse cu protectie solara</t>
  </si>
  <si>
    <t>Perfumes</t>
  </si>
  <si>
    <t>Luxury perfumes</t>
  </si>
  <si>
    <t>Perfumes and gift sets</t>
  </si>
  <si>
    <t>Parfumuri si seturi cadou</t>
  </si>
  <si>
    <t>Children</t>
  </si>
  <si>
    <t>Baby Food</t>
  </si>
  <si>
    <t>Baby powder milk</t>
  </si>
  <si>
    <t>Articole pentru copii</t>
  </si>
  <si>
    <t>Mancare bebelusi</t>
  </si>
  <si>
    <t>Lapte praf bebelusi</t>
  </si>
  <si>
    <t>Baby formula</t>
  </si>
  <si>
    <t>Formule speciale de lapte</t>
  </si>
  <si>
    <t>Baby cereal</t>
  </si>
  <si>
    <t>Cereale bebelusi</t>
  </si>
  <si>
    <t>Baby puree</t>
  </si>
  <si>
    <t>Piure bebelusi</t>
  </si>
  <si>
    <t>Baby menu</t>
  </si>
  <si>
    <t>Meniu bebelusi</t>
  </si>
  <si>
    <t>Baby snacks and desserts</t>
  </si>
  <si>
    <t>Gustari si deserturi bebelusi</t>
  </si>
  <si>
    <t>Baby juices and teas</t>
  </si>
  <si>
    <t>Sucuri si ceaiuri bebelusi</t>
  </si>
  <si>
    <t>Baby food accessories</t>
  </si>
  <si>
    <t>Pacifiers and accessories</t>
  </si>
  <si>
    <t>Accesorii mancare bebelusi</t>
  </si>
  <si>
    <t>Suzete si accesorii</t>
  </si>
  <si>
    <t>Baby Cups, glasses and accessories</t>
  </si>
  <si>
    <t>Cani, pahare si accesorii bebe</t>
  </si>
  <si>
    <t>Baby feeding articles</t>
  </si>
  <si>
    <t>Articole hranire bebelusi</t>
  </si>
  <si>
    <t>Baby bottle warmers and thermoses</t>
  </si>
  <si>
    <t>Incalzitoare si termosuri bebe</t>
  </si>
  <si>
    <t>Bottle sterilizers</t>
  </si>
  <si>
    <t>Sterilizatoare biberoane</t>
  </si>
  <si>
    <t>Baby table seats</t>
  </si>
  <si>
    <t>Scaune de masa bebe</t>
  </si>
  <si>
    <t>Baby bottles, teats and accessories</t>
  </si>
  <si>
    <t>Biberoane, tetine si accesorii</t>
  </si>
  <si>
    <t>Baby room furniture</t>
  </si>
  <si>
    <t>Children night lights</t>
  </si>
  <si>
    <t>Mobilier camera copilului</t>
  </si>
  <si>
    <t>Lampi de veghe copii</t>
  </si>
  <si>
    <t>Children rugs</t>
  </si>
  <si>
    <t>Covoare copii</t>
  </si>
  <si>
    <t>Nursery decorations</t>
  </si>
  <si>
    <t>Decoratiuni camera copilului</t>
  </si>
  <si>
    <t>Baby crib</t>
  </si>
  <si>
    <t>Patut bebe</t>
  </si>
  <si>
    <t>Baby bedding</t>
  </si>
  <si>
    <t>Lenjerii si huse patut</t>
  </si>
  <si>
    <t>Baby Swings, bouncers and hammocks</t>
  </si>
  <si>
    <t>Baby changing tables</t>
  </si>
  <si>
    <t>Mese de infasat</t>
  </si>
  <si>
    <t>Children room furniture</t>
  </si>
  <si>
    <t>Mobilier camera copii</t>
  </si>
  <si>
    <t>Children safety systems</t>
  </si>
  <si>
    <t>Sisteme de siguranta copii</t>
  </si>
  <si>
    <t>Bathroom</t>
  </si>
  <si>
    <t>Baby pots and WC reducers</t>
  </si>
  <si>
    <t>Baie</t>
  </si>
  <si>
    <t>Olite si reductoare WC</t>
  </si>
  <si>
    <t>Baby bath tubs and accessories</t>
  </si>
  <si>
    <t>Cadite bebe si accesorii baie</t>
  </si>
  <si>
    <t>Towels and Bathrobes</t>
  </si>
  <si>
    <t>Prosoape si halate de baie copii</t>
  </si>
  <si>
    <t>Special Laundry Detergents</t>
  </si>
  <si>
    <t>Detergenti speciali rufe</t>
  </si>
  <si>
    <t>Baby care accessories</t>
  </si>
  <si>
    <t>Accesorii ingrijire copii</t>
  </si>
  <si>
    <t>Diapers and accessories</t>
  </si>
  <si>
    <t>Baby bags</t>
  </si>
  <si>
    <t>Scutece si accesorii</t>
  </si>
  <si>
    <t>Genti bebelusi</t>
  </si>
  <si>
    <t>Diaper storage baskets and boxes</t>
  </si>
  <si>
    <t>Cutii si cosuri depozitare scutece</t>
  </si>
  <si>
    <t>Diapers and panties</t>
  </si>
  <si>
    <t>Scutece si chilotei</t>
  </si>
  <si>
    <t>Baby wipes</t>
  </si>
  <si>
    <t>Servetele umede bebelusi</t>
  </si>
  <si>
    <t>Health and child care devices</t>
  </si>
  <si>
    <t>Children thermometers</t>
  </si>
  <si>
    <t>Aparate de sanatate si ingrijire copii</t>
  </si>
  <si>
    <t>Termometre copii</t>
  </si>
  <si>
    <t>Children nebulizers</t>
  </si>
  <si>
    <t>Aparate aerosoli copii</t>
  </si>
  <si>
    <t>Baby and children scales</t>
  </si>
  <si>
    <t>Cantare bebelusi si copii</t>
  </si>
  <si>
    <t>Health and Safety</t>
  </si>
  <si>
    <t>Baby video monitors</t>
  </si>
  <si>
    <t>Sanatate si siguranta</t>
  </si>
  <si>
    <t>Monitoare video bebelusi</t>
  </si>
  <si>
    <t>Baby audio monitors</t>
  </si>
  <si>
    <t>Monitoare audio bebelusi</t>
  </si>
  <si>
    <t>Baby playpens</t>
  </si>
  <si>
    <t>Tarcuri copii</t>
  </si>
  <si>
    <t>Baby nasal aspirators and accessories</t>
  </si>
  <si>
    <t>Aspiratoare nazale si accesorii</t>
  </si>
  <si>
    <t>Hygiene and baby care</t>
  </si>
  <si>
    <t>Children shampoo and conditioner</t>
  </si>
  <si>
    <t>Igiena si ingrijire copii</t>
  </si>
  <si>
    <t>Sampon si balsam copii</t>
  </si>
  <si>
    <t>Baby vitamins and nutritional supplements</t>
  </si>
  <si>
    <t>Vitamine si suplimente nutritive bebelusi</t>
  </si>
  <si>
    <t>Children parfumes and deodorants</t>
  </si>
  <si>
    <t>Parfumuri si deodorante copii</t>
  </si>
  <si>
    <t>Children soap and shower gel</t>
  </si>
  <si>
    <t>Sapun &amp; Gel de dus copii</t>
  </si>
  <si>
    <t>Children creams and body lotions</t>
  </si>
  <si>
    <t>Creme si lotiuni de corp copii</t>
  </si>
  <si>
    <t>Children body oil</t>
  </si>
  <si>
    <t>Ulei de corp copii</t>
  </si>
  <si>
    <t>Children dental hygiene articles</t>
  </si>
  <si>
    <t>Articole igiena dentara copii</t>
  </si>
  <si>
    <t>Saline solution and sterile compresses</t>
  </si>
  <si>
    <t>Ser fiziologic si comprese sterile</t>
  </si>
  <si>
    <t>Children make-up</t>
  </si>
  <si>
    <t>Produse machiaj copii</t>
  </si>
  <si>
    <t>Mattresses, crib linens and accessories</t>
  </si>
  <si>
    <t>Children mattresses</t>
  </si>
  <si>
    <t>Saltele, lenjerii de patut si accesorii</t>
  </si>
  <si>
    <t>Saltele copii</t>
  </si>
  <si>
    <t>Baby pillows, quilts and sleep positioners</t>
  </si>
  <si>
    <t>Perne, pilote si pozitionatoare bebe</t>
  </si>
  <si>
    <t>Children sleeping bags</t>
  </si>
  <si>
    <t>Saci de dormit bebe si copii</t>
  </si>
  <si>
    <t>Baby blankets</t>
  </si>
  <si>
    <t>Paturici bebe</t>
  </si>
  <si>
    <t>Pregnancy</t>
  </si>
  <si>
    <t>Pregnancy t-shirts</t>
  </si>
  <si>
    <t>Sarcina</t>
  </si>
  <si>
    <t>Pregnancy blouses and shirts</t>
  </si>
  <si>
    <t>Pregnancy trousers, jeans and leggings</t>
  </si>
  <si>
    <t>Pregnancy knitwear</t>
  </si>
  <si>
    <t>Pregnancy coats and jackets</t>
  </si>
  <si>
    <t>Pregnancy underwear and pyjamas</t>
  </si>
  <si>
    <t>Breastfeeding accessories</t>
  </si>
  <si>
    <t>Accesorii alaptare</t>
  </si>
  <si>
    <t>Pregnancy dresses and skirts</t>
  </si>
  <si>
    <t>Breast pumps</t>
  </si>
  <si>
    <t>Pompe san</t>
  </si>
  <si>
    <t>Maternity cosmetics and supplements</t>
  </si>
  <si>
    <t>Produse cosmetice si suplimente gravide</t>
  </si>
  <si>
    <t>Strollers, Furniture and Accessories</t>
  </si>
  <si>
    <t>Baby strollers</t>
  </si>
  <si>
    <t>Carucioare, Mobila si accesorii</t>
  </si>
  <si>
    <t>Carucioare</t>
  </si>
  <si>
    <t>Children car seats</t>
  </si>
  <si>
    <t>Scaune auto copii</t>
  </si>
  <si>
    <t>Baby carriers and harnesses</t>
  </si>
  <si>
    <t>Marsupii si hamuri bebe</t>
  </si>
  <si>
    <t>Baby walkers</t>
  </si>
  <si>
    <t>Premergatoare</t>
  </si>
  <si>
    <t>Baby carriage accessories</t>
  </si>
  <si>
    <t>Accesorii transport copii</t>
  </si>
  <si>
    <t>Baby carrycots</t>
  </si>
  <si>
    <t>Landouri si portbebe</t>
  </si>
  <si>
    <t>Coffee and Tea</t>
  </si>
  <si>
    <t>Coffee</t>
  </si>
  <si>
    <t>Cafea si Ceai</t>
  </si>
  <si>
    <t>Cafea</t>
  </si>
  <si>
    <t>Tea</t>
  </si>
  <si>
    <t>Ceaiuri</t>
  </si>
  <si>
    <t>Dry Food</t>
  </si>
  <si>
    <t>Grocery</t>
  </si>
  <si>
    <t>Sweets 1</t>
  </si>
  <si>
    <t>Bacanie</t>
  </si>
  <si>
    <t>Dulciuri</t>
  </si>
  <si>
    <t>Activities and personal development courses</t>
  </si>
  <si>
    <t>Activitati si cursuri dezvoltare personala</t>
  </si>
  <si>
    <t>Coins and precious metals bars</t>
  </si>
  <si>
    <t>Monede si lingouri metale pretioase</t>
  </si>
  <si>
    <t>Funny gifts</t>
  </si>
  <si>
    <t>Cadouri haioase</t>
  </si>
  <si>
    <t>Event tickets</t>
  </si>
  <si>
    <t>Bilete evenimente</t>
  </si>
  <si>
    <t>Travel packages</t>
  </si>
  <si>
    <t>Pachete turistice</t>
  </si>
  <si>
    <t>Icons</t>
  </si>
  <si>
    <t>Icoane</t>
  </si>
  <si>
    <t>Personalized gifts</t>
  </si>
  <si>
    <t>Cadouri personalizate</t>
  </si>
  <si>
    <t>Romanian traditional products</t>
  </si>
  <si>
    <t>Folk Costumes</t>
  </si>
  <si>
    <t>Souvenirs</t>
  </si>
  <si>
    <t>Suveniruri</t>
  </si>
  <si>
    <t>Handicraft Products</t>
  </si>
  <si>
    <t>Produse Artizanat</t>
  </si>
  <si>
    <t>Greeting cards</t>
  </si>
  <si>
    <t>Felicitari</t>
  </si>
  <si>
    <t>Gourmet products</t>
  </si>
  <si>
    <t>Produse gourmet</t>
  </si>
  <si>
    <t>Urban transport services</t>
  </si>
  <si>
    <t>Servicii transport urban</t>
  </si>
  <si>
    <t>Pork carcasses</t>
  </si>
  <si>
    <t>Carcase porc</t>
  </si>
  <si>
    <t>Classical photo frames</t>
  </si>
  <si>
    <t>Rame foto clasice</t>
  </si>
  <si>
    <t>Accessories for  E-Cigarettes</t>
  </si>
  <si>
    <t>Accesorii tigari electronice</t>
  </si>
  <si>
    <t>Reserves for E-Cigarettes</t>
  </si>
  <si>
    <t>Rezerve tigari electronice</t>
  </si>
  <si>
    <t>Photo albums</t>
  </si>
  <si>
    <t>Albume foto</t>
  </si>
  <si>
    <t>Electronic cigarettes</t>
  </si>
  <si>
    <t>Tigari electronice</t>
  </si>
  <si>
    <t>Flower bouquets</t>
  </si>
  <si>
    <t>Buchete de flori</t>
  </si>
  <si>
    <t>Flower baskets</t>
  </si>
  <si>
    <t>Cosuri cu flori</t>
  </si>
  <si>
    <t>Gift baskets and packs</t>
  </si>
  <si>
    <t>Pachete si cosuri cadou</t>
  </si>
  <si>
    <t>Selected beverages</t>
  </si>
  <si>
    <t>Tobacco, cigars and cigarettes</t>
  </si>
  <si>
    <t>Tobacco products and accessories</t>
  </si>
  <si>
    <t>Articole si accesorii tutun</t>
  </si>
  <si>
    <t>Traditional trinkets</t>
  </si>
  <si>
    <t>Martisoare</t>
  </si>
  <si>
    <t>Floral Arrangements</t>
  </si>
  <si>
    <t>Aranjamente florale</t>
  </si>
  <si>
    <t>Gift packaging</t>
  </si>
  <si>
    <t>Ambalaje cadouri</t>
  </si>
  <si>
    <t>Medical services</t>
  </si>
  <si>
    <t>Servicii medicale</t>
  </si>
  <si>
    <t>Plane tickets</t>
  </si>
  <si>
    <t>Bilete de avion</t>
  </si>
  <si>
    <t>Wedding invitations</t>
  </si>
  <si>
    <t>Invitatii nunta</t>
  </si>
  <si>
    <t>House Cleaning</t>
  </si>
  <si>
    <t>Detergents &amp; Cleaners</t>
  </si>
  <si>
    <t>Laundry</t>
  </si>
  <si>
    <t>Scale removal</t>
  </si>
  <si>
    <t>Detergenti &amp; Solutii de curatat</t>
  </si>
  <si>
    <t>Spalare si intretinere rufe</t>
  </si>
  <si>
    <t>Solutii anticalcar</t>
  </si>
  <si>
    <t>Stain removal</t>
  </si>
  <si>
    <t>Solutii curatat pete</t>
  </si>
  <si>
    <t>Fabric care solutions</t>
  </si>
  <si>
    <t>Solutii intretinere textile</t>
  </si>
  <si>
    <t>Laundry bleach and starch</t>
  </si>
  <si>
    <t>Inalbitor rufe si apret</t>
  </si>
  <si>
    <t>House cleaning</t>
  </si>
  <si>
    <t>Furniture cleaning solution</t>
  </si>
  <si>
    <t>Produse curatare casa si exterior</t>
  </si>
  <si>
    <t>Solutie curatat mobila</t>
  </si>
  <si>
    <t>Floor cleaning solution</t>
  </si>
  <si>
    <t>Solutie curatat podele</t>
  </si>
  <si>
    <t>Window cleaning solutions</t>
  </si>
  <si>
    <t>Solutie curatat geamuri</t>
  </si>
  <si>
    <t>Carpet cleaning solutions</t>
  </si>
  <si>
    <t>Solutie curatat covoare</t>
  </si>
  <si>
    <t>Insecticides and traps</t>
  </si>
  <si>
    <t>Insecticide &amp; capcane</t>
  </si>
  <si>
    <t>Bathroom cleaning</t>
  </si>
  <si>
    <t>Toilet desinfectant</t>
  </si>
  <si>
    <t>Produse curatare baie</t>
  </si>
  <si>
    <t>Dezinfectant toaleta</t>
  </si>
  <si>
    <t>Toilet descaler solution</t>
  </si>
  <si>
    <t>Detartrant toaleta</t>
  </si>
  <si>
    <t>Bathroom cleaning solutions</t>
  </si>
  <si>
    <t>Solutii suprafete baie</t>
  </si>
  <si>
    <t>Toilet freshener</t>
  </si>
  <si>
    <t>Odorizant toaleta</t>
  </si>
  <si>
    <t>Toilet brushes</t>
  </si>
  <si>
    <t>Perii wc</t>
  </si>
  <si>
    <t>Universal detergents</t>
  </si>
  <si>
    <t>Detergenti universali</t>
  </si>
  <si>
    <t>Laundry detergent</t>
  </si>
  <si>
    <t>Detergent rufe</t>
  </si>
  <si>
    <t>Kitchen cleaning</t>
  </si>
  <si>
    <t>Dishwasher detergent</t>
  </si>
  <si>
    <t>Produse curatare bucatarie</t>
  </si>
  <si>
    <t>Detergent vase</t>
  </si>
  <si>
    <t>Kitchen cleaning solutions</t>
  </si>
  <si>
    <t>Solutii suprafete bucatarie</t>
  </si>
  <si>
    <t>Toilet paper</t>
  </si>
  <si>
    <t>Hartie igienica</t>
  </si>
  <si>
    <t>Footwear care products and accessories</t>
  </si>
  <si>
    <t>Produse ingrijire incaltaminte si accesorii</t>
  </si>
  <si>
    <t>Moisture absorber</t>
  </si>
  <si>
    <t>Absorbant umiditate</t>
  </si>
  <si>
    <t>Drain cleaners</t>
  </si>
  <si>
    <t>Solutii desfundat tevi</t>
  </si>
  <si>
    <t>Paper towels and napkins</t>
  </si>
  <si>
    <t>Prosoape de hartie si servetele</t>
  </si>
  <si>
    <t>Fabric softener</t>
  </si>
  <si>
    <t>Balsam de rufe</t>
  </si>
  <si>
    <t>Dish sponge and clothes</t>
  </si>
  <si>
    <t>Bureti si lavete</t>
  </si>
  <si>
    <t>Trash bags</t>
  </si>
  <si>
    <t>Saci menajeri</t>
  </si>
  <si>
    <t>Food foils and bags</t>
  </si>
  <si>
    <t>Folii si pungi alimentare</t>
  </si>
  <si>
    <t>Disposable Dishes</t>
  </si>
  <si>
    <t>Vesela unica folosinta</t>
  </si>
  <si>
    <t>Room freshner</t>
  </si>
  <si>
    <t>Odorizant camera</t>
  </si>
  <si>
    <t>Fabrics Care</t>
  </si>
  <si>
    <t>Intretinere tesaturi</t>
  </si>
  <si>
    <t>Household cleaning</t>
  </si>
  <si>
    <t>Storage and organization</t>
  </si>
  <si>
    <t>Curatenie &amp; Intretinere</t>
  </si>
  <si>
    <t>Organizare si depozitare</t>
  </si>
  <si>
    <t>Items for bathroom</t>
  </si>
  <si>
    <t>Articole pentru baie</t>
  </si>
  <si>
    <t>OTC Medicines and Medical Supplies</t>
  </si>
  <si>
    <t>Health and Care</t>
  </si>
  <si>
    <t>Sanatate si ingrijire</t>
  </si>
  <si>
    <t>Optics</t>
  </si>
  <si>
    <t>Eyeglasses</t>
  </si>
  <si>
    <t>Optica medicala</t>
  </si>
  <si>
    <t>Ochelari de vedere</t>
  </si>
  <si>
    <t>Frame glasses</t>
  </si>
  <si>
    <t>Rame ochelari</t>
  </si>
  <si>
    <t>Contact lenses</t>
  </si>
  <si>
    <t>Lentile de contact</t>
  </si>
  <si>
    <t>Accessories for eyeglasses and contact lenses</t>
  </si>
  <si>
    <t>Accesorii pentru ochelari si lentile de contact</t>
  </si>
  <si>
    <t>Glasses and lenses maintenance accessories</t>
  </si>
  <si>
    <t>Accesorii intretinere ochelari si lentile</t>
  </si>
  <si>
    <t>Vitamins, supplements and remedies</t>
  </si>
  <si>
    <t>Non prescription drugs</t>
  </si>
  <si>
    <t>Medicamente fara prescriptie</t>
  </si>
  <si>
    <t>Nutritional supplements</t>
  </si>
  <si>
    <t>Vitamins and minerals</t>
  </si>
  <si>
    <t>Vitamine si minerale</t>
  </si>
  <si>
    <t>Pet Shop</t>
  </si>
  <si>
    <t>Aquarium and terrarium</t>
  </si>
  <si>
    <t>Aquarium air pumps and accessories</t>
  </si>
  <si>
    <t>Pet shop</t>
  </si>
  <si>
    <t>Acvaristica si teraristica</t>
  </si>
  <si>
    <t>Pompe de aer si accesorii acvarii</t>
  </si>
  <si>
    <t>Aquarium lighting products</t>
  </si>
  <si>
    <t>Produse iluminat acvarii</t>
  </si>
  <si>
    <t>Aquarium heaters and coolers</t>
  </si>
  <si>
    <t>Incalzitoare si racitoare acvarii</t>
  </si>
  <si>
    <t>Aquarium sterilizers</t>
  </si>
  <si>
    <t>Sterilizatoare acvarii</t>
  </si>
  <si>
    <t>Aquariums and terrariums cleaning products</t>
  </si>
  <si>
    <t>Produse igienizare acvarii si terarii</t>
  </si>
  <si>
    <t>Aquarium testers water</t>
  </si>
  <si>
    <t>Testere apa acvarii</t>
  </si>
  <si>
    <t>Aquarium skimmers</t>
  </si>
  <si>
    <t>Skimmere acvarii</t>
  </si>
  <si>
    <t>Aquarium nutritious</t>
  </si>
  <si>
    <t>Hranitoare acvarii</t>
  </si>
  <si>
    <t>Aquarium solutions and treatments</t>
  </si>
  <si>
    <t>Solutii si tratamente acvarii</t>
  </si>
  <si>
    <t>Aquarium fertilizer plants</t>
  </si>
  <si>
    <t>Fertilizatori plante acvarii</t>
  </si>
  <si>
    <t>Aquariums and terrariums furniture and accessories</t>
  </si>
  <si>
    <t>Mobilier si accesorii acvarii si terarii</t>
  </si>
  <si>
    <t>Aquarium decorations and artificial plants</t>
  </si>
  <si>
    <t>Decoruri si plante artificiale acvarii</t>
  </si>
  <si>
    <t>Aquariums and terrariums thermometers</t>
  </si>
  <si>
    <t>Termometre acvarii si terarii</t>
  </si>
  <si>
    <t>Aquariums and terrariums sands and substrates</t>
  </si>
  <si>
    <t>Nisipuri si substraturi acvarii si terarii</t>
  </si>
  <si>
    <t>Aquariums, Terrariums &amp; Accessories</t>
  </si>
  <si>
    <t>Aquariums &amp; Terrariums</t>
  </si>
  <si>
    <t>Acvarii, Terarii si accesorii</t>
  </si>
  <si>
    <t>Acvarii &amp; Terarii</t>
  </si>
  <si>
    <t>Aquarium filters and filter materials</t>
  </si>
  <si>
    <t>Filtre si materiale filtrante acvarii</t>
  </si>
  <si>
    <t>Cosmetics &amp; Hygiene</t>
  </si>
  <si>
    <t>Pet shampoo and conditioner</t>
  </si>
  <si>
    <t>Cosmetica &amp; Igiena</t>
  </si>
  <si>
    <t>Sampon si balsam animale</t>
  </si>
  <si>
    <t>Antiparasitic solutions</t>
  </si>
  <si>
    <t>Solutii antiparazitare</t>
  </si>
  <si>
    <t>Pet sheets and substrates</t>
  </si>
  <si>
    <t>Asternuturi si substraturi animale</t>
  </si>
  <si>
    <t>Dressage Products</t>
  </si>
  <si>
    <t>Electronic Collars</t>
  </si>
  <si>
    <t>Produse pentru dresaj</t>
  </si>
  <si>
    <t>Zgarzi electronice</t>
  </si>
  <si>
    <t>Surveillance and invisible fences</t>
  </si>
  <si>
    <t>Supraveghere si garduri invizibile</t>
  </si>
  <si>
    <t>Pet training equipment</t>
  </si>
  <si>
    <t>Echipament dresaj</t>
  </si>
  <si>
    <t>Attractants and repellents solutions</t>
  </si>
  <si>
    <t>Solutii atractante si repelente</t>
  </si>
  <si>
    <t>Feeding &amp; Feeding accessories</t>
  </si>
  <si>
    <t>Feeding and watering products</t>
  </si>
  <si>
    <t>Hrana &amp; accesorii hranire</t>
  </si>
  <si>
    <t>Castroane si adapatori animale</t>
  </si>
  <si>
    <t>Furniture &amp; Animal carriage</t>
  </si>
  <si>
    <t>Pet beds, pillows and mattresses</t>
  </si>
  <si>
    <t>Mobila si transport animale de companie</t>
  </si>
  <si>
    <t>Culcusuri, perne si saltele animale</t>
  </si>
  <si>
    <t>Pet carriers and travel products</t>
  </si>
  <si>
    <t>Genti si articole transport animale</t>
  </si>
  <si>
    <t>Pet carriers and travel accessories</t>
  </si>
  <si>
    <t>Accesorii mobilier si transport animale companie</t>
  </si>
  <si>
    <t>Animal playing ensembles</t>
  </si>
  <si>
    <t>Ansambluri de joaca animale</t>
  </si>
  <si>
    <t>Cages, coops and pens</t>
  </si>
  <si>
    <t>Custi, cotete, tarcuri si colivii</t>
  </si>
  <si>
    <t>Leashes, Collars &amp; Pet Clothing</t>
  </si>
  <si>
    <t>Collars, leashes, harnesses</t>
  </si>
  <si>
    <t>Lese, Zgarzi si Haine</t>
  </si>
  <si>
    <t>Zgarzi, lese, hamuri</t>
  </si>
  <si>
    <t>Pet clothes</t>
  </si>
  <si>
    <t>Haine animale de companie</t>
  </si>
  <si>
    <t>Pet brushes, trimmers and pliers</t>
  </si>
  <si>
    <t>Perii, trimere si clesti animale</t>
  </si>
  <si>
    <t>Pet cosmetics</t>
  </si>
  <si>
    <t>External hygiene products for animals</t>
  </si>
  <si>
    <t>Ingrijire animale de companie</t>
  </si>
  <si>
    <t>Produse igiena externa animale</t>
  </si>
  <si>
    <t>Pet dental hygiene products</t>
  </si>
  <si>
    <t>Produse igiena dentara animale</t>
  </si>
  <si>
    <t>Cosmetice animale de companie</t>
  </si>
  <si>
    <t>Pet fashion</t>
  </si>
  <si>
    <t>Pet shoes</t>
  </si>
  <si>
    <t>Fashion</t>
  </si>
  <si>
    <t>Incaltaminte animale</t>
  </si>
  <si>
    <t>Pet parfumes</t>
  </si>
  <si>
    <t>Parfumuri animale</t>
  </si>
  <si>
    <t>Pet collar charms</t>
  </si>
  <si>
    <t>Medalioane animale de companie</t>
  </si>
  <si>
    <t>Pet clothing accessories</t>
  </si>
  <si>
    <t>Accesorii animale</t>
  </si>
  <si>
    <t>Pet food</t>
  </si>
  <si>
    <t>Dog food</t>
  </si>
  <si>
    <t>Hrana</t>
  </si>
  <si>
    <t>Hrana pentru caini</t>
  </si>
  <si>
    <t>Farm animals feed</t>
  </si>
  <si>
    <t>Hrana animale de ferma</t>
  </si>
  <si>
    <t>Cat food</t>
  </si>
  <si>
    <t>Hrana pentru pisici</t>
  </si>
  <si>
    <t>Fishes and reptile food</t>
  </si>
  <si>
    <t>Hrana pesti si reptile</t>
  </si>
  <si>
    <t>Bird and rodent food</t>
  </si>
  <si>
    <t>Hrana pasari si rozatoare</t>
  </si>
  <si>
    <t>Pet nutritional supplements</t>
  </si>
  <si>
    <t>Suplimente nutritive animale</t>
  </si>
  <si>
    <t>Pet treats</t>
  </si>
  <si>
    <t>Biscuiti si recompense</t>
  </si>
  <si>
    <t>Nutritive supplements for pets</t>
  </si>
  <si>
    <t>Suplimente nutritive pentru animale</t>
  </si>
  <si>
    <t>Pet furniture and trasportation products</t>
  </si>
  <si>
    <t>Mobila si transport animale de companie1</t>
  </si>
  <si>
    <t>Pet hygiene</t>
  </si>
  <si>
    <t>Litter</t>
  </si>
  <si>
    <t>Igiena</t>
  </si>
  <si>
    <t>Litiere</t>
  </si>
  <si>
    <t>Litter accessories</t>
  </si>
  <si>
    <t>Accesorii litiere</t>
  </si>
  <si>
    <t>Pet stain removers</t>
  </si>
  <si>
    <t>Solutii curatare pete animale</t>
  </si>
  <si>
    <t>Pet Toys</t>
  </si>
  <si>
    <t>Jucarii animale</t>
  </si>
  <si>
    <t>Veterinary diets</t>
  </si>
  <si>
    <t>Diete veterinare</t>
  </si>
  <si>
    <t>Antibacterial gel</t>
  </si>
  <si>
    <t>Antibacterial hand wet wipes</t>
  </si>
  <si>
    <t>Servetele umede antibacteriene pentru maini</t>
  </si>
  <si>
    <t>Antibacterial wet wipes for surfaces</t>
  </si>
  <si>
    <t>Servetele umede antibacteriene suprafete</t>
  </si>
  <si>
    <t>Disinfectant Mats</t>
  </si>
  <si>
    <t>Covorase dezinfectante</t>
  </si>
  <si>
    <t>Disinfectant soap</t>
  </si>
  <si>
    <t>Sapun dezinfectant</t>
  </si>
  <si>
    <t>Disinfectant solutions</t>
  </si>
  <si>
    <t>Solutii dezinfectante</t>
  </si>
  <si>
    <t>Disposable gloves</t>
  </si>
  <si>
    <t>Manusi unica folosinta</t>
  </si>
  <si>
    <t>Disposable medical uniforms</t>
  </si>
  <si>
    <t>Uniforme medicale de unica folosinta</t>
  </si>
  <si>
    <t>Medical surgical masks</t>
  </si>
  <si>
    <t>Masti chirurgicale medicale</t>
  </si>
  <si>
    <t>Sanitary alcohol</t>
  </si>
  <si>
    <t>Alcool sanitar</t>
  </si>
  <si>
    <t>Work safety glasses and Protection visors</t>
  </si>
  <si>
    <t>Ochelari protectia muncii si Viziere protective</t>
  </si>
  <si>
    <t>Electro-IT</t>
  </si>
  <si>
    <t>CE</t>
  </si>
  <si>
    <t>Audio, E-Books &amp; Drones</t>
  </si>
  <si>
    <t>Drones &amp; accessories</t>
  </si>
  <si>
    <t>Drones</t>
  </si>
  <si>
    <t>Drone</t>
  </si>
  <si>
    <t>Drones accessories</t>
  </si>
  <si>
    <t>Accesorii drone</t>
  </si>
  <si>
    <t>eBook Readers &amp; accessories</t>
  </si>
  <si>
    <t>eBook Readers</t>
  </si>
  <si>
    <t>eBook Reader si accesorii</t>
  </si>
  <si>
    <t>eBook Reader</t>
  </si>
  <si>
    <t>eBook Readers Accessories</t>
  </si>
  <si>
    <t>Accesorii eBook Reader</t>
  </si>
  <si>
    <t>Headphones &amp; accessories</t>
  </si>
  <si>
    <t>Headphone Amplifiers</t>
  </si>
  <si>
    <t>Casti audio si accesorii</t>
  </si>
  <si>
    <t>Amplificatoare casti</t>
  </si>
  <si>
    <t>Headphones</t>
  </si>
  <si>
    <t>Casti audio</t>
  </si>
  <si>
    <t>Players &amp; Portable Speakers</t>
  </si>
  <si>
    <t>Voice recorders</t>
  </si>
  <si>
    <t>Playere si Boxe portabile</t>
  </si>
  <si>
    <t>Reportofoane</t>
  </si>
  <si>
    <t>MP3, MP4 Players Accessories</t>
  </si>
  <si>
    <t>Accesorii MP3, MP4 Playere</t>
  </si>
  <si>
    <t>MP3 &amp; MP4 Players</t>
  </si>
  <si>
    <t>MP3 si MP4 Playere</t>
  </si>
  <si>
    <t>iPod</t>
  </si>
  <si>
    <t>Players &amp; Headphones accessories</t>
  </si>
  <si>
    <t>Accesorii playere si casti</t>
  </si>
  <si>
    <t>Portable Speakers</t>
  </si>
  <si>
    <t>Boxe Portabile</t>
  </si>
  <si>
    <t>Telemeters</t>
  </si>
  <si>
    <t>Telemetre</t>
  </si>
  <si>
    <t>AV &amp; HiFi</t>
  </si>
  <si>
    <t>Audio HI-FI</t>
  </si>
  <si>
    <t>Professional Speakers</t>
  </si>
  <si>
    <t>Audio-video &amp; HiFi</t>
  </si>
  <si>
    <t>Boxe profesionale</t>
  </si>
  <si>
    <t>Professional Amplifiers</t>
  </si>
  <si>
    <t>Amplificatoare profesionale</t>
  </si>
  <si>
    <t>Clock Radios &amp; Clocks</t>
  </si>
  <si>
    <t>Ceasuri &amp; Radio cu ceas</t>
  </si>
  <si>
    <t>Amplituners</t>
  </si>
  <si>
    <t>Amplificatoare</t>
  </si>
  <si>
    <t>Players</t>
  </si>
  <si>
    <t>Playere</t>
  </si>
  <si>
    <t>Speakers</t>
  </si>
  <si>
    <t>Boxe</t>
  </si>
  <si>
    <t>Connectors</t>
  </si>
  <si>
    <t>Conectica</t>
  </si>
  <si>
    <t>Audio Mixers</t>
  </si>
  <si>
    <t>Mixere audio</t>
  </si>
  <si>
    <t>Audio Processors</t>
  </si>
  <si>
    <t>Procesoare sunet</t>
  </si>
  <si>
    <t>Microphones</t>
  </si>
  <si>
    <t>Microfoane</t>
  </si>
  <si>
    <t>Stands</t>
  </si>
  <si>
    <t>Stative</t>
  </si>
  <si>
    <t>Controllers</t>
  </si>
  <si>
    <t>Controllere</t>
  </si>
  <si>
    <t>DJ Equipments</t>
  </si>
  <si>
    <t>Echipamente DJ</t>
  </si>
  <si>
    <t>Players &amp; Receivers</t>
  </si>
  <si>
    <t>Playere &amp; Receivere</t>
  </si>
  <si>
    <t>Wireless Audio Systems</t>
  </si>
  <si>
    <t>Sisteme audio wireless</t>
  </si>
  <si>
    <t>Audio Hi-Fi Accessories</t>
  </si>
  <si>
    <t>Accesorii Audio Hi-Fi</t>
  </si>
  <si>
    <t>Complete Systems</t>
  </si>
  <si>
    <t>Sisteme complete</t>
  </si>
  <si>
    <t>Pick-ups</t>
  </si>
  <si>
    <t>Pick-Up</t>
  </si>
  <si>
    <t>Home audio video</t>
  </si>
  <si>
    <t>Audio Systems</t>
  </si>
  <si>
    <t>Sisteme audio</t>
  </si>
  <si>
    <t>Home Cinema</t>
  </si>
  <si>
    <t>Sisteme Home Cinema</t>
  </si>
  <si>
    <t>DVD &amp; Blu-Ray Players</t>
  </si>
  <si>
    <t>DVD &amp; Blu-Ray Playere</t>
  </si>
  <si>
    <t>Cassette Player</t>
  </si>
  <si>
    <t>Radiocasetofoane</t>
  </si>
  <si>
    <t>Mediaplayers</t>
  </si>
  <si>
    <t>Mediaplayere</t>
  </si>
  <si>
    <t>Soundbars</t>
  </si>
  <si>
    <t>Soundbar</t>
  </si>
  <si>
    <t>Projectors &amp; Accessories</t>
  </si>
  <si>
    <t>Projection Screens</t>
  </si>
  <si>
    <t>Videoproiectoare &amp; Accesorii</t>
  </si>
  <si>
    <t>Ecrane proiectie</t>
  </si>
  <si>
    <t>Projectors</t>
  </si>
  <si>
    <t>Videoproiectoare</t>
  </si>
  <si>
    <t>Projectors Accessories</t>
  </si>
  <si>
    <t>Accesorii videoproiectoare</t>
  </si>
  <si>
    <t>Interactive Whiteboards</t>
  </si>
  <si>
    <t>Table interactive</t>
  </si>
  <si>
    <t>Games &amp; Gaming Acc</t>
  </si>
  <si>
    <t>Accessories Consoles &amp; PC</t>
  </si>
  <si>
    <t>Console &amp; jocuri</t>
  </si>
  <si>
    <t>Articles Fan Gaming</t>
  </si>
  <si>
    <t>Articole Fan Gaming</t>
  </si>
  <si>
    <t>Gamepad, Joysticks &amp; Gaming Headphones</t>
  </si>
  <si>
    <t>Gaming chairs</t>
  </si>
  <si>
    <t>Scaune gaming</t>
  </si>
  <si>
    <t>Jocuri</t>
  </si>
  <si>
    <t>Consoles &amp; PC Games</t>
  </si>
  <si>
    <t>Jocuri Consola &amp; PC</t>
  </si>
  <si>
    <t>Powerball</t>
  </si>
  <si>
    <t>Nintendo Accessories</t>
  </si>
  <si>
    <t>Accesorii Nintendo</t>
  </si>
  <si>
    <t>Playstation Accessories</t>
  </si>
  <si>
    <t>Accesorii PlayStation</t>
  </si>
  <si>
    <t>Streaming accessories</t>
  </si>
  <si>
    <t>Accesorii streaming</t>
  </si>
  <si>
    <t>Xbox Accessories</t>
  </si>
  <si>
    <t>Accesorii Xbox</t>
  </si>
  <si>
    <t>Gaming Consoles</t>
  </si>
  <si>
    <t>Electronic games licenses</t>
  </si>
  <si>
    <t>Console Gaming</t>
  </si>
  <si>
    <t>Licente electronice jocuri</t>
  </si>
  <si>
    <t>Hardware Consoles</t>
  </si>
  <si>
    <t>Console Hardware</t>
  </si>
  <si>
    <t>Portable Consoles</t>
  </si>
  <si>
    <t>Console Portabile</t>
  </si>
  <si>
    <t>Preorder Consoles</t>
  </si>
  <si>
    <t>Console Precomanda</t>
  </si>
  <si>
    <t>VR Gaming accessories</t>
  </si>
  <si>
    <t>Accesorii VR Gaming</t>
  </si>
  <si>
    <t>VR Gaming glasses</t>
  </si>
  <si>
    <t>Ochelari VR Gaming</t>
  </si>
  <si>
    <t>Musical Instruments</t>
  </si>
  <si>
    <t>Bow instruments</t>
  </si>
  <si>
    <t>Electric violin</t>
  </si>
  <si>
    <t>Instrumente muzicale</t>
  </si>
  <si>
    <t>Instrumente cu arcus</t>
  </si>
  <si>
    <t>Vioara electrica</t>
  </si>
  <si>
    <t>Viola</t>
  </si>
  <si>
    <t>Cello</t>
  </si>
  <si>
    <t>Violoncel</t>
  </si>
  <si>
    <t>Violin</t>
  </si>
  <si>
    <t>Vioara</t>
  </si>
  <si>
    <t>Contrabass</t>
  </si>
  <si>
    <t>Contrabas</t>
  </si>
  <si>
    <t>Drums and percussion</t>
  </si>
  <si>
    <t>Percussion instruments</t>
  </si>
  <si>
    <t>Tobe si percutie</t>
  </si>
  <si>
    <t>Instrumente de percutie</t>
  </si>
  <si>
    <t>Electronic drums</t>
  </si>
  <si>
    <t>Tobe electronice</t>
  </si>
  <si>
    <t>Acoustic drums</t>
  </si>
  <si>
    <t>Tobe acustice</t>
  </si>
  <si>
    <t>Effects of smoke and lights</t>
  </si>
  <si>
    <t>Smoke equipment</t>
  </si>
  <si>
    <t>Efecte de fum si lumini</t>
  </si>
  <si>
    <t>Echipamente de fum</t>
  </si>
  <si>
    <t>Lights for light effects</t>
  </si>
  <si>
    <t>Becuri pentru efecte de lumini</t>
  </si>
  <si>
    <t>Light equipments</t>
  </si>
  <si>
    <t>Echipamente de lumini</t>
  </si>
  <si>
    <t>Keyboard instruments</t>
  </si>
  <si>
    <t>Electronic organ</t>
  </si>
  <si>
    <t>Instrumente cu clape</t>
  </si>
  <si>
    <t>Orga electronica</t>
  </si>
  <si>
    <t>Pianos</t>
  </si>
  <si>
    <t>Piane</t>
  </si>
  <si>
    <t>Accordions</t>
  </si>
  <si>
    <t>Acordeoane</t>
  </si>
  <si>
    <t>Plucked instruments</t>
  </si>
  <si>
    <t>Ukuleles</t>
  </si>
  <si>
    <t>Instrumente cu coarde ciupite</t>
  </si>
  <si>
    <t>Chitare ukulele</t>
  </si>
  <si>
    <t>Classic guitars</t>
  </si>
  <si>
    <t>Chitare clasice</t>
  </si>
  <si>
    <t>Acoustic guitars</t>
  </si>
  <si>
    <t>Chitare acustice</t>
  </si>
  <si>
    <t>Lute</t>
  </si>
  <si>
    <t>Cobza</t>
  </si>
  <si>
    <t>Electric guitars</t>
  </si>
  <si>
    <t>Chitare electrice</t>
  </si>
  <si>
    <t>Mandolins</t>
  </si>
  <si>
    <t>Mandoline</t>
  </si>
  <si>
    <t>Electric-acoustic guitars</t>
  </si>
  <si>
    <t>Chitare electro-acustice</t>
  </si>
  <si>
    <t>Public speaking systems</t>
  </si>
  <si>
    <t>Loudspeakers</t>
  </si>
  <si>
    <t>Sisteme pentru adresare publica</t>
  </si>
  <si>
    <t>Megafoane</t>
  </si>
  <si>
    <t>Clarion</t>
  </si>
  <si>
    <t>Goarne</t>
  </si>
  <si>
    <t>Strings and Musical instruments accessories</t>
  </si>
  <si>
    <t>Guitar accessories</t>
  </si>
  <si>
    <t>Coarde si Accesorii instrumente muzicale</t>
  </si>
  <si>
    <t>Accesorii chitara</t>
  </si>
  <si>
    <t>Violin-viola accessories</t>
  </si>
  <si>
    <t>Accesorii vioara-viola</t>
  </si>
  <si>
    <t>Wind instruments and accessories</t>
  </si>
  <si>
    <t>Instrumente de suflat si accesorii</t>
  </si>
  <si>
    <t>Drum and percussion accessories</t>
  </si>
  <si>
    <t>Accesorii tobe si percutie</t>
  </si>
  <si>
    <t>Accordion accessories</t>
  </si>
  <si>
    <t>Accesorii acordeoane</t>
  </si>
  <si>
    <t>Mandolinas accesssories</t>
  </si>
  <si>
    <t>Accesorii mandolina</t>
  </si>
  <si>
    <t>Organ accessories</t>
  </si>
  <si>
    <t>Accesorii orga</t>
  </si>
  <si>
    <t>Electronics for musical instruments</t>
  </si>
  <si>
    <t>Electronice instrumente muzicale</t>
  </si>
  <si>
    <t>Musical instruments Smart accessories</t>
  </si>
  <si>
    <t>Accesorii SMART instrumente muzicale</t>
  </si>
  <si>
    <t>Musical instruments strings</t>
  </si>
  <si>
    <t>Coarde instrumente muzicale</t>
  </si>
  <si>
    <t>Wireless transmission systems</t>
  </si>
  <si>
    <t>Sisteme transmisie wireless</t>
  </si>
  <si>
    <t>Guitar amplifiers</t>
  </si>
  <si>
    <t>Amplificatoare chitara</t>
  </si>
  <si>
    <t>Wind instruments</t>
  </si>
  <si>
    <t>Blockflote</t>
  </si>
  <si>
    <t>Instrumente de suflat</t>
  </si>
  <si>
    <t>Clarinet</t>
  </si>
  <si>
    <t>Saxophone</t>
  </si>
  <si>
    <t>Saxofon</t>
  </si>
  <si>
    <t>Trumpeta</t>
  </si>
  <si>
    <t>Trompeta</t>
  </si>
  <si>
    <t>Harmonica</t>
  </si>
  <si>
    <t>Muzicuta</t>
  </si>
  <si>
    <t>Pan-pipes</t>
  </si>
  <si>
    <t>Naiuri</t>
  </si>
  <si>
    <t>Flute</t>
  </si>
  <si>
    <t>Flaut</t>
  </si>
  <si>
    <t>Melodica</t>
  </si>
  <si>
    <t>Clavieta</t>
  </si>
  <si>
    <t>Photo &amp; video accessories</t>
  </si>
  <si>
    <t>Action camera accessories</t>
  </si>
  <si>
    <t>Action cameras mounts</t>
  </si>
  <si>
    <t>Accesorii foto &amp; video</t>
  </si>
  <si>
    <t>Accesorii Camera Video Sport</t>
  </si>
  <si>
    <t>Suporturi si sisteme de prindere</t>
  </si>
  <si>
    <t>Other Video Accessories</t>
  </si>
  <si>
    <t>Alte accesorii video</t>
  </si>
  <si>
    <t>Covers, bags and protective cases</t>
  </si>
  <si>
    <t>Huse, genti si carcase de protectie</t>
  </si>
  <si>
    <t>Action cameras batteries and chargers</t>
  </si>
  <si>
    <t>Incarcatoare si acumulatori camere video sport</t>
  </si>
  <si>
    <t>Action cameras accessories</t>
  </si>
  <si>
    <t>Card reader</t>
  </si>
  <si>
    <t>DSLR and Mirrorless camera accessories</t>
  </si>
  <si>
    <t>DSLR cleaning kit</t>
  </si>
  <si>
    <t>Accesorii aparate foto DSLR si Mirrorless</t>
  </si>
  <si>
    <t>Kit curatare DSLR</t>
  </si>
  <si>
    <t>Foto accessories</t>
  </si>
  <si>
    <t>Lenses</t>
  </si>
  <si>
    <t>Accesorii foto</t>
  </si>
  <si>
    <t>Obiective</t>
  </si>
  <si>
    <t>Flashes</t>
  </si>
  <si>
    <t>Blitzuri</t>
  </si>
  <si>
    <t>Tripods</t>
  </si>
  <si>
    <t>Trepiede</t>
  </si>
  <si>
    <t>Bags, Backpacks and Cases</t>
  </si>
  <si>
    <t>Genti / Rucsacuri / Huse</t>
  </si>
  <si>
    <t>Batteries, accumulators and chargers</t>
  </si>
  <si>
    <t>Baterii, acumulatori si incarcatoare</t>
  </si>
  <si>
    <t>Other photo accessories</t>
  </si>
  <si>
    <t>Alte accesorii Foto</t>
  </si>
  <si>
    <t>DSLR Filters</t>
  </si>
  <si>
    <t>Filtre DSLR</t>
  </si>
  <si>
    <t>Dedicated accumulators and chargers</t>
  </si>
  <si>
    <t>Acumulatori si incarcatoare dedicate</t>
  </si>
  <si>
    <t>Digital photo frames</t>
  </si>
  <si>
    <t>Rame foto digitale</t>
  </si>
  <si>
    <t>Gimbal stabilizer</t>
  </si>
  <si>
    <t>Stabilizatoare de imagine</t>
  </si>
  <si>
    <t>Video Cameras Accessories</t>
  </si>
  <si>
    <t>Video Filters</t>
  </si>
  <si>
    <t>Accesorii camere video</t>
  </si>
  <si>
    <t>Filtre video</t>
  </si>
  <si>
    <t>Video Lamps</t>
  </si>
  <si>
    <t>Lampi video</t>
  </si>
  <si>
    <t>Accumulators / Video chargers</t>
  </si>
  <si>
    <t>Acumulatori / Incarcatoare video</t>
  </si>
  <si>
    <t>Photo-Video</t>
  </si>
  <si>
    <t>Optics and astronomy</t>
  </si>
  <si>
    <t>Microscopes</t>
  </si>
  <si>
    <t>Optica si astronomie</t>
  </si>
  <si>
    <t>Microscoape</t>
  </si>
  <si>
    <t>Binoculars and spotting scopes</t>
  </si>
  <si>
    <t>Binocluri &amp; lunete</t>
  </si>
  <si>
    <t>Optical telescopes</t>
  </si>
  <si>
    <t>Telescoape</t>
  </si>
  <si>
    <t>Magnifying glass and optical instruments</t>
  </si>
  <si>
    <t>Lupe si instrumente optice</t>
  </si>
  <si>
    <t>Photo cameras</t>
  </si>
  <si>
    <t>Mirrorless cameras</t>
  </si>
  <si>
    <t>Aparate foto</t>
  </si>
  <si>
    <t>Aparate foto Mirrorless</t>
  </si>
  <si>
    <t>Instant cameras</t>
  </si>
  <si>
    <t>Aparate foto instant</t>
  </si>
  <si>
    <t>Compact digital cameras</t>
  </si>
  <si>
    <t>Aparate foto compacte</t>
  </si>
  <si>
    <t>DSLR cameras</t>
  </si>
  <si>
    <t>Aparate foto D-SLR</t>
  </si>
  <si>
    <t>Video camera</t>
  </si>
  <si>
    <t>Video Cameras</t>
  </si>
  <si>
    <t>Camera Video</t>
  </si>
  <si>
    <t>Camere video</t>
  </si>
  <si>
    <t>Sport Video Cameras</t>
  </si>
  <si>
    <t>Camere video sport</t>
  </si>
  <si>
    <t>TV</t>
  </si>
  <si>
    <t>Televisions</t>
  </si>
  <si>
    <t>Televizoare &amp; accesorii</t>
  </si>
  <si>
    <t>Televizoare</t>
  </si>
  <si>
    <t>TV Acc</t>
  </si>
  <si>
    <t>TV-Audio Accessories</t>
  </si>
  <si>
    <t>3D Glasses</t>
  </si>
  <si>
    <t>Accesorii TV - Audio</t>
  </si>
  <si>
    <t>Ochelari 3D</t>
  </si>
  <si>
    <t>Audio Accessories</t>
  </si>
  <si>
    <t>Accesorii audio</t>
  </si>
  <si>
    <t>Cables &amp; Adapters</t>
  </si>
  <si>
    <t>Cabluri si adaptoare</t>
  </si>
  <si>
    <t>TV Stands</t>
  </si>
  <si>
    <t>Suporturi TV</t>
  </si>
  <si>
    <t>Remotes</t>
  </si>
  <si>
    <t>Telecomenzi</t>
  </si>
  <si>
    <t>TV antennas and accessories</t>
  </si>
  <si>
    <t>Antene TV si accesorii</t>
  </si>
  <si>
    <t>Cable channel</t>
  </si>
  <si>
    <t>Canal cablu</t>
  </si>
  <si>
    <t>Cleaning Kits</t>
  </si>
  <si>
    <t>Kituri de curatare</t>
  </si>
  <si>
    <t>TV accessories</t>
  </si>
  <si>
    <t>Accesorii TV</t>
  </si>
  <si>
    <t>DA</t>
  </si>
  <si>
    <t>AC &amp; Heating</t>
  </si>
  <si>
    <t>Accessories for chimneys</t>
  </si>
  <si>
    <t>Accesorii cosuri de fum</t>
  </si>
  <si>
    <t>Air conditioner accessories</t>
  </si>
  <si>
    <t>Accesorii aparate climatizare</t>
  </si>
  <si>
    <t>Air coolers</t>
  </si>
  <si>
    <t>Air Conditioners</t>
  </si>
  <si>
    <t>Aparate racire aer</t>
  </si>
  <si>
    <t>Aparate de aer conditionat</t>
  </si>
  <si>
    <t>Fans and air coolers</t>
  </si>
  <si>
    <t>Ventilatoare si racitoare aer</t>
  </si>
  <si>
    <t>Cold rooms</t>
  </si>
  <si>
    <t>Camere frigorifice</t>
  </si>
  <si>
    <t>Air filtration devices</t>
  </si>
  <si>
    <t>Aparate filtrare aer</t>
  </si>
  <si>
    <t>Air heaters</t>
  </si>
  <si>
    <t>Heaters</t>
  </si>
  <si>
    <t>Aparate incalzire aer</t>
  </si>
  <si>
    <t>Aeroterme</t>
  </si>
  <si>
    <t>Electric radiators</t>
  </si>
  <si>
    <t>Calorifere electrice</t>
  </si>
  <si>
    <t>Electric convectors</t>
  </si>
  <si>
    <t>Convectoare electrice</t>
  </si>
  <si>
    <t>Radiant panels</t>
  </si>
  <si>
    <t>Panouri radiante</t>
  </si>
  <si>
    <t>Halogen and quartz heaters</t>
  </si>
  <si>
    <t>Incalzitoare cu halogen si quartz</t>
  </si>
  <si>
    <t>Electric fireplaces</t>
  </si>
  <si>
    <t>Seminee electrice</t>
  </si>
  <si>
    <t>Air purifiers</t>
  </si>
  <si>
    <t>Purificatoare</t>
  </si>
  <si>
    <t>Chimneys</t>
  </si>
  <si>
    <t>Cosuri de fum</t>
  </si>
  <si>
    <t>Dehumidifiers</t>
  </si>
  <si>
    <t>Dezumidificatoare</t>
  </si>
  <si>
    <t>Domestic hot water heaters</t>
  </si>
  <si>
    <t>Instant heaters</t>
  </si>
  <si>
    <t>Incalzitoare instant</t>
  </si>
  <si>
    <t>Water dispensers</t>
  </si>
  <si>
    <t>Dozatoare de apa</t>
  </si>
  <si>
    <t>Central Heating</t>
  </si>
  <si>
    <t>Centrale termice</t>
  </si>
  <si>
    <t>Boilers</t>
  </si>
  <si>
    <t>Boilere</t>
  </si>
  <si>
    <t>Humidifiers</t>
  </si>
  <si>
    <t>Umidificatoare</t>
  </si>
  <si>
    <t>Meteorology</t>
  </si>
  <si>
    <t>Thermometer</t>
  </si>
  <si>
    <t>Meteorologie</t>
  </si>
  <si>
    <t>Termometre Meteo</t>
  </si>
  <si>
    <t>Weather Stations Accessories</t>
  </si>
  <si>
    <t>Accesorii statii meteo</t>
  </si>
  <si>
    <t>Weather Stations</t>
  </si>
  <si>
    <t>Statii meteorologice</t>
  </si>
  <si>
    <t>Ozone generators</t>
  </si>
  <si>
    <t>Generatoare ozon</t>
  </si>
  <si>
    <t>Smart home</t>
  </si>
  <si>
    <t>Smart Home Stations &amp; Modules</t>
  </si>
  <si>
    <t>Centrale &amp; Module smart home</t>
  </si>
  <si>
    <t>Alarms &amp; Accessories</t>
  </si>
  <si>
    <t>Alarme &amp; accesorii</t>
  </si>
  <si>
    <t>MDA</t>
  </si>
  <si>
    <t>Built In</t>
  </si>
  <si>
    <t>BI Kitchen Sets</t>
  </si>
  <si>
    <t>Aparate electrocasnice mari</t>
  </si>
  <si>
    <t>Incorporabile</t>
  </si>
  <si>
    <t>Pachete electrocasnice incorporabile</t>
  </si>
  <si>
    <t>BI Cooling Appliances</t>
  </si>
  <si>
    <t>Aparate frigorifice incorporabile</t>
  </si>
  <si>
    <t>BI Espresso machine</t>
  </si>
  <si>
    <t>Espressoare incorporabile</t>
  </si>
  <si>
    <t>Cooking</t>
  </si>
  <si>
    <t>Cookers</t>
  </si>
  <si>
    <t>Gatit</t>
  </si>
  <si>
    <t>Aragazuri</t>
  </si>
  <si>
    <t>Microwave ovens</t>
  </si>
  <si>
    <t>Cuptoare cu microunde</t>
  </si>
  <si>
    <t>Built in ovens</t>
  </si>
  <si>
    <t>Cuptoare incorporabile</t>
  </si>
  <si>
    <t>Hobs</t>
  </si>
  <si>
    <t>Plite electrice</t>
  </si>
  <si>
    <t>Hoods</t>
  </si>
  <si>
    <t>Hote</t>
  </si>
  <si>
    <t>Cooling &amp; Freezers</t>
  </si>
  <si>
    <t>Deep freezers</t>
  </si>
  <si>
    <t>Racire si congelare</t>
  </si>
  <si>
    <t>Congelatoare</t>
  </si>
  <si>
    <t>Bottom freezers refrigerators</t>
  </si>
  <si>
    <t>Combine frigorifice</t>
  </si>
  <si>
    <t>Top freezers refrigerators</t>
  </si>
  <si>
    <t>Frigidere</t>
  </si>
  <si>
    <t>Coolers</t>
  </si>
  <si>
    <t>Vitrine frigorifice</t>
  </si>
  <si>
    <t>Side by side</t>
  </si>
  <si>
    <t>Chest freezers</t>
  </si>
  <si>
    <t>Lazi frigorifice</t>
  </si>
  <si>
    <t>Washers &amp; dryers</t>
  </si>
  <si>
    <t>Washing machines</t>
  </si>
  <si>
    <t>Spalare si uscare</t>
  </si>
  <si>
    <t>Masini de spalat rufe</t>
  </si>
  <si>
    <t>Dishwashers</t>
  </si>
  <si>
    <t>Masini de spalat vase</t>
  </si>
  <si>
    <t>Laundry dryers</t>
  </si>
  <si>
    <t>Uscatoare de rufe</t>
  </si>
  <si>
    <t>MDA Others</t>
  </si>
  <si>
    <t>Large appliances accessories</t>
  </si>
  <si>
    <t>Dishwasher accessories and parts</t>
  </si>
  <si>
    <t>Accesorii si piese electrocasnice mari</t>
  </si>
  <si>
    <t>Accesorii si piese masini spalat vase</t>
  </si>
  <si>
    <t>Microwave oven accessories and parts</t>
  </si>
  <si>
    <t>Accesorii si piese cuptoare cu microunde</t>
  </si>
  <si>
    <t>Hobs accessories and parts</t>
  </si>
  <si>
    <t>Accesorii si piese plite</t>
  </si>
  <si>
    <t>Refrigerator accessories and parts</t>
  </si>
  <si>
    <t>Accesorii si piese aparate frigorifice</t>
  </si>
  <si>
    <t>Stove accessories and parts</t>
  </si>
  <si>
    <t>Accesorii si piese aragazuri</t>
  </si>
  <si>
    <t>Accessories and parts hoods</t>
  </si>
  <si>
    <t>Accesorii si piese hote</t>
  </si>
  <si>
    <t>Washing machine and drier accessories and parts</t>
  </si>
  <si>
    <t>Accesorii si piese masini spalat rufe si uscatoare</t>
  </si>
  <si>
    <t>Ovens accessories and parts</t>
  </si>
  <si>
    <t>Accesorii si piese cuptoare</t>
  </si>
  <si>
    <t>Personal Care</t>
  </si>
  <si>
    <t>Electric tooth brushes</t>
  </si>
  <si>
    <t>Oral irrigators</t>
  </si>
  <si>
    <t>Aparate intretinere personala</t>
  </si>
  <si>
    <t>Periute electrice</t>
  </si>
  <si>
    <t>Irigatoare bucale</t>
  </si>
  <si>
    <t>Electrical toothbrushes</t>
  </si>
  <si>
    <t>Periute de dinti electrice</t>
  </si>
  <si>
    <t>Electric toothbrush and irrigator accessories</t>
  </si>
  <si>
    <t>Accesorii periute de dinti electrice si irigatoare</t>
  </si>
  <si>
    <t>Epilators, Hairclipper &amp; Shaver</t>
  </si>
  <si>
    <t>Electric shaver accessories</t>
  </si>
  <si>
    <t>Epilatoare, tuns si ras</t>
  </si>
  <si>
    <t>Accesorii aparate de ras electrice</t>
  </si>
  <si>
    <t>Electric shavers</t>
  </si>
  <si>
    <t>Aparate de ras electrice</t>
  </si>
  <si>
    <t>Trimmers</t>
  </si>
  <si>
    <t>Aparate de tuns</t>
  </si>
  <si>
    <t>Epilators</t>
  </si>
  <si>
    <t>Epilatoare</t>
  </si>
  <si>
    <t>Parts of personal care appliances</t>
  </si>
  <si>
    <t>Piese aparate ingrijire personala</t>
  </si>
  <si>
    <t>Epilator accessories</t>
  </si>
  <si>
    <t>Accesorii epilatoare</t>
  </si>
  <si>
    <t>Shaving and grooming sets</t>
  </si>
  <si>
    <t>Seturi complete de ras &amp; tuns</t>
  </si>
  <si>
    <t>Medical appliances</t>
  </si>
  <si>
    <t>Hearing aid accessories</t>
  </si>
  <si>
    <t>Aparate medicale</t>
  </si>
  <si>
    <t>Accesorii aparate auditive</t>
  </si>
  <si>
    <t>Household Medical Devices and Accessories</t>
  </si>
  <si>
    <t>Dispozitive si accesorii medicale uz casnic</t>
  </si>
  <si>
    <t>Products and devices for locomotion</t>
  </si>
  <si>
    <t>Produse si dispozitive ajutatoare locomotie</t>
  </si>
  <si>
    <t>Tensiometer accessories</t>
  </si>
  <si>
    <t>Accesorii tensiometre</t>
  </si>
  <si>
    <t>Hearing aids</t>
  </si>
  <si>
    <t>Aparate auditive</t>
  </si>
  <si>
    <t>Alcoholic Testers</t>
  </si>
  <si>
    <t>Testere alcoolemie</t>
  </si>
  <si>
    <t>Orthopedic supports and orthoses</t>
  </si>
  <si>
    <t>Suporturi ortopedice si orteze</t>
  </si>
  <si>
    <t>Tensiometers</t>
  </si>
  <si>
    <t>Tensiometre</t>
  </si>
  <si>
    <t>Thermometers</t>
  </si>
  <si>
    <t>Termometre</t>
  </si>
  <si>
    <t>Glucometers</t>
  </si>
  <si>
    <t>Glucometre</t>
  </si>
  <si>
    <t>Glucometer Accessories</t>
  </si>
  <si>
    <t>Accesorii glucometre</t>
  </si>
  <si>
    <t>Medical accessories for recovery and treatment</t>
  </si>
  <si>
    <t>Accesorii medicale pentru recuperare si tratament</t>
  </si>
  <si>
    <t>Sanitary supplies</t>
  </si>
  <si>
    <t>Consumabile sanitare</t>
  </si>
  <si>
    <t>Pulse Oximeters</t>
  </si>
  <si>
    <t>Pulsoximetre</t>
  </si>
  <si>
    <t>Medical monitoring devices</t>
  </si>
  <si>
    <t>Dispozitive monitorizare medicala</t>
  </si>
  <si>
    <t>UV medical lamps</t>
  </si>
  <si>
    <t>Lampi UV uz medical</t>
  </si>
  <si>
    <t>Wheelchairs</t>
  </si>
  <si>
    <t>Scaune cu rotile</t>
  </si>
  <si>
    <t>Cautery pens</t>
  </si>
  <si>
    <t>Cautere medicale</t>
  </si>
  <si>
    <t>Wheelchair ramps</t>
  </si>
  <si>
    <t>Rampe mobile</t>
  </si>
  <si>
    <t>Personal Maintenance</t>
  </si>
  <si>
    <t>Maintenance and body care devices</t>
  </si>
  <si>
    <t>Intretinere personala</t>
  </si>
  <si>
    <t>Aparate intretinere si ingrijire corporala</t>
  </si>
  <si>
    <t>Corporal scales</t>
  </si>
  <si>
    <t>Cantare corporale</t>
  </si>
  <si>
    <t>Manicure and pedicure machines</t>
  </si>
  <si>
    <t>Aparate pentru manichiura-pedichiura</t>
  </si>
  <si>
    <t>Straightners, Brushes &amp; Hairdryers</t>
  </si>
  <si>
    <t>Hair rollers</t>
  </si>
  <si>
    <t>Placi, perii si uscatoare</t>
  </si>
  <si>
    <t>Bigudiuri</t>
  </si>
  <si>
    <t>Electric hair brushes</t>
  </si>
  <si>
    <t>Perii de par electrice</t>
  </si>
  <si>
    <t>Curling wands</t>
  </si>
  <si>
    <t>Ondulatoare</t>
  </si>
  <si>
    <t>Hair straighteners</t>
  </si>
  <si>
    <t>Placi de indreptat parul</t>
  </si>
  <si>
    <t>Hair dryers</t>
  </si>
  <si>
    <t>Uscatoare de par</t>
  </si>
  <si>
    <t>Wellness Articles</t>
  </si>
  <si>
    <t>Hospital medical devices and accessories</t>
  </si>
  <si>
    <t>Articole wellness</t>
  </si>
  <si>
    <t>Aparatura medicala si accesorii uz spitalicesc</t>
  </si>
  <si>
    <t>Aromatherapy essential oils</t>
  </si>
  <si>
    <t>Uleiuri esentiale aromaterapie</t>
  </si>
  <si>
    <t>Body heaters</t>
  </si>
  <si>
    <t>Incalzitoare corporale</t>
  </si>
  <si>
    <t>Aromatherapy and wellness diffusers</t>
  </si>
  <si>
    <t>Aparate aromaterapie si wellness</t>
  </si>
  <si>
    <t>Massage devices</t>
  </si>
  <si>
    <t>Aparate de masaj</t>
  </si>
  <si>
    <t>SDA</t>
  </si>
  <si>
    <t>Beverage makers</t>
  </si>
  <si>
    <t>Kettles</t>
  </si>
  <si>
    <t>Aparate electrocasnice mici &amp; accesorii</t>
  </si>
  <si>
    <t>Preparat bauturi</t>
  </si>
  <si>
    <t>Fierbatoare</t>
  </si>
  <si>
    <t>Juice extractors</t>
  </si>
  <si>
    <t>Storcatoare</t>
  </si>
  <si>
    <t>Bread makers</t>
  </si>
  <si>
    <t>Toasters</t>
  </si>
  <si>
    <t>Preparat paine</t>
  </si>
  <si>
    <t>Prajitoare</t>
  </si>
  <si>
    <t>Sandwich-makers</t>
  </si>
  <si>
    <t>Sandwich-maker</t>
  </si>
  <si>
    <t>Bread machines</t>
  </si>
  <si>
    <t>Masini de paine</t>
  </si>
  <si>
    <t>Chocolate Fountains</t>
  </si>
  <si>
    <t>Fantani de ciocolata</t>
  </si>
  <si>
    <t>Coffee makers</t>
  </si>
  <si>
    <t>Coffeemakers</t>
  </si>
  <si>
    <t>Preparat cafea</t>
  </si>
  <si>
    <t>Cafetiere</t>
  </si>
  <si>
    <t>Food grinders</t>
  </si>
  <si>
    <t>Rasnite</t>
  </si>
  <si>
    <t>Espresso machine</t>
  </si>
  <si>
    <t>Espressoare</t>
  </si>
  <si>
    <t>Vending machine</t>
  </si>
  <si>
    <t>Automate vending</t>
  </si>
  <si>
    <t>Food prepare &amp; Sweets</t>
  </si>
  <si>
    <t>Electric grill</t>
  </si>
  <si>
    <t>Aparate de gatit &amp; desert</t>
  </si>
  <si>
    <t>Gratare electrice</t>
  </si>
  <si>
    <t>Steam cook machines &amp; Dehydrators</t>
  </si>
  <si>
    <t>Aparate de gatit cu aburi &amp; Deshidratoare</t>
  </si>
  <si>
    <t>Fryers</t>
  </si>
  <si>
    <t>Friteuze</t>
  </si>
  <si>
    <t>Electric ovens</t>
  </si>
  <si>
    <t>Cuptoare electrice</t>
  </si>
  <si>
    <t>Sweets machine</t>
  </si>
  <si>
    <t>Aparate de preparat desert</t>
  </si>
  <si>
    <t>Multicookers</t>
  </si>
  <si>
    <t>Multicooker</t>
  </si>
  <si>
    <t>Garment Care</t>
  </si>
  <si>
    <t>Sewing machine</t>
  </si>
  <si>
    <t>Ingrijire tesaturi</t>
  </si>
  <si>
    <t>Masini de cusut</t>
  </si>
  <si>
    <t>Irons, Steam generators &amp; ironing presses</t>
  </si>
  <si>
    <t>Fiare, statii &amp; aparate de calcat cu abur</t>
  </si>
  <si>
    <t>Home Care</t>
  </si>
  <si>
    <t>Vacuum cleaners</t>
  </si>
  <si>
    <t>Ingrijire locuinta</t>
  </si>
  <si>
    <t>Aspiratoare</t>
  </si>
  <si>
    <t>Portables vacuums, Sticks &amp; Robot cleaners</t>
  </si>
  <si>
    <t>Aspiratoare portabile, stick &amp; roboti</t>
  </si>
  <si>
    <t>Steam cleaners</t>
  </si>
  <si>
    <t>Household Accessories</t>
  </si>
  <si>
    <t>Coffee machines accessories and parts</t>
  </si>
  <si>
    <t>Accesorii electrocasnice</t>
  </si>
  <si>
    <t>Accesorii si piese aparate cafea</t>
  </si>
  <si>
    <t>Sewing machine accessories and parts</t>
  </si>
  <si>
    <t>Accesorii si piese masini de cusut</t>
  </si>
  <si>
    <t>Irons, Steam generators &amp; ironing presses accessories and parts</t>
  </si>
  <si>
    <t>Accesorii fiare, statii si prese de calcat</t>
  </si>
  <si>
    <t>Vacuum cleaners accessories and parts</t>
  </si>
  <si>
    <t>Accesorii si piese aspiratoare</t>
  </si>
  <si>
    <t>Small household accessories</t>
  </si>
  <si>
    <t>Accesorii si piese electrocasnice bucatarie</t>
  </si>
  <si>
    <t>Kitchen appliances</t>
  </si>
  <si>
    <t>Small kitchen appliances</t>
  </si>
  <si>
    <t>Aparate pentru bucatarie</t>
  </si>
  <si>
    <t>Aparate mici de bucatarie</t>
  </si>
  <si>
    <t>Scale kitchen</t>
  </si>
  <si>
    <t>Cantare de bucatarie</t>
  </si>
  <si>
    <t>Food Vacuum appliances</t>
  </si>
  <si>
    <t>Aparate de vidat</t>
  </si>
  <si>
    <t>Mixers, Meat mincers &amp; Food processors</t>
  </si>
  <si>
    <t>Slicers</t>
  </si>
  <si>
    <t>Mixere, tocatoare &amp; roboti de bucatarie</t>
  </si>
  <si>
    <t>Feliatoare</t>
  </si>
  <si>
    <t>Meat mincers</t>
  </si>
  <si>
    <t>Masini de tocat</t>
  </si>
  <si>
    <t>Blenders &amp; Choppers</t>
  </si>
  <si>
    <t>Blendere &amp; Tocatoare</t>
  </si>
  <si>
    <t>Food processors</t>
  </si>
  <si>
    <t>Roboti de bucatarie</t>
  </si>
  <si>
    <t>Mixers</t>
  </si>
  <si>
    <t>Mixere</t>
  </si>
  <si>
    <t>IT</t>
  </si>
  <si>
    <t>Components PC</t>
  </si>
  <si>
    <t>Coolers and Fans</t>
  </si>
  <si>
    <t>Memory Coolers</t>
  </si>
  <si>
    <t>ComponentePC</t>
  </si>
  <si>
    <t>Coolere si Ventilatoare</t>
  </si>
  <si>
    <t>Coolere Memorii</t>
  </si>
  <si>
    <t>PC Fans</t>
  </si>
  <si>
    <t>Ventilatoare PC</t>
  </si>
  <si>
    <t>CPU Coolers</t>
  </si>
  <si>
    <t>Coolere Procesor</t>
  </si>
  <si>
    <t>Hard Drive Coolers</t>
  </si>
  <si>
    <t>Coolere Hard disk</t>
  </si>
  <si>
    <t>VGA Coolers</t>
  </si>
  <si>
    <t>Coolere VGA</t>
  </si>
  <si>
    <t>Chipset Coolers</t>
  </si>
  <si>
    <t>Coolere Chipset</t>
  </si>
  <si>
    <t>Corporate Systems</t>
  </si>
  <si>
    <t>Categorie Corporate</t>
  </si>
  <si>
    <t>PC Components</t>
  </si>
  <si>
    <t>Solid-State Drive (SSD)</t>
  </si>
  <si>
    <t>Componente</t>
  </si>
  <si>
    <t>Computer Cases</t>
  </si>
  <si>
    <t>Carcase</t>
  </si>
  <si>
    <t>Power Supplies</t>
  </si>
  <si>
    <t>Surse PC</t>
  </si>
  <si>
    <t>Blu Ray</t>
  </si>
  <si>
    <t>Notebook Memory</t>
  </si>
  <si>
    <t>Memorii Notebook</t>
  </si>
  <si>
    <t>Notebook Hard drives</t>
  </si>
  <si>
    <t>Hard disk-uri notebook</t>
  </si>
  <si>
    <t>Sound Cards</t>
  </si>
  <si>
    <t>Placi de sunet</t>
  </si>
  <si>
    <t>DVD Writer</t>
  </si>
  <si>
    <t>Combo CD-RW/DVD</t>
  </si>
  <si>
    <t>Hard Drives</t>
  </si>
  <si>
    <t>Hard Disk-uri</t>
  </si>
  <si>
    <t>Video Cards</t>
  </si>
  <si>
    <t>Placi video</t>
  </si>
  <si>
    <t>Motherboards</t>
  </si>
  <si>
    <t>Placi de baza</t>
  </si>
  <si>
    <t>Floppy Drives</t>
  </si>
  <si>
    <t>Floppy disk-uri</t>
  </si>
  <si>
    <t>CD-ROM</t>
  </si>
  <si>
    <t>CD Writer</t>
  </si>
  <si>
    <t>Processors</t>
  </si>
  <si>
    <t>Procesoare</t>
  </si>
  <si>
    <t>Memory RAM</t>
  </si>
  <si>
    <t>Memorii RAM</t>
  </si>
  <si>
    <t>IT Accessories</t>
  </si>
  <si>
    <t>Accesorii IT</t>
  </si>
  <si>
    <t>PC Modding</t>
  </si>
  <si>
    <t>Fan Controllers</t>
  </si>
  <si>
    <t>Fan Controllere</t>
  </si>
  <si>
    <t>Thermal Paste</t>
  </si>
  <si>
    <t>Paste Termice</t>
  </si>
  <si>
    <t>Rack Hard Drive</t>
  </si>
  <si>
    <t>Rack Hard-disk</t>
  </si>
  <si>
    <t>Silent PC</t>
  </si>
  <si>
    <t>Cables</t>
  </si>
  <si>
    <t>Cabluri</t>
  </si>
  <si>
    <t>Light tube</t>
  </si>
  <si>
    <t>Neoane</t>
  </si>
  <si>
    <t>Desktop PCs</t>
  </si>
  <si>
    <t>Desktop PC</t>
  </si>
  <si>
    <t>DesktopPC</t>
  </si>
  <si>
    <t>Laptops</t>
  </si>
  <si>
    <t>Laptop / Notebook</t>
  </si>
  <si>
    <t>Laptopuri &amp; accesorii</t>
  </si>
  <si>
    <t>Monitors</t>
  </si>
  <si>
    <t>LCD &amp; LED Monitors</t>
  </si>
  <si>
    <t>Monitoare LED</t>
  </si>
  <si>
    <t>Monitoare LCD &amp; LED</t>
  </si>
  <si>
    <t>Monitor accessories</t>
  </si>
  <si>
    <t>Accesorii monitoare</t>
  </si>
  <si>
    <t>Peripherals PC</t>
  </si>
  <si>
    <t>Laptop Accessories</t>
  </si>
  <si>
    <t>Docking stations</t>
  </si>
  <si>
    <t>Periferice PC</t>
  </si>
  <si>
    <t>Accesorii Laptop</t>
  </si>
  <si>
    <t>Notebook Stands / Coolers</t>
  </si>
  <si>
    <t>Standuri/Coolere notebook</t>
  </si>
  <si>
    <t>Laptop security systems</t>
  </si>
  <si>
    <t>Sisteme securizare laptop</t>
  </si>
  <si>
    <t>Laptop batteries</t>
  </si>
  <si>
    <t>Baterii laptop</t>
  </si>
  <si>
    <t>Other laptop accessories</t>
  </si>
  <si>
    <t>Alte accesorii Laptop</t>
  </si>
  <si>
    <t>Laptop Chargers</t>
  </si>
  <si>
    <t>Incarcatoare laptop</t>
  </si>
  <si>
    <t>Laptop keyboards</t>
  </si>
  <si>
    <t>Tastaturi laptop</t>
  </si>
  <si>
    <t>Laptop bags</t>
  </si>
  <si>
    <t>Genti laptop</t>
  </si>
  <si>
    <t>Laptop displays</t>
  </si>
  <si>
    <t>Display laptop</t>
  </si>
  <si>
    <t>Protective sheets and laptop stickers</t>
  </si>
  <si>
    <t>Folii protectie si autocolante laptop</t>
  </si>
  <si>
    <t>Peripherals</t>
  </si>
  <si>
    <t>Mousepad</t>
  </si>
  <si>
    <t>Periferice</t>
  </si>
  <si>
    <t>Various peripherals</t>
  </si>
  <si>
    <t>Periferice Diverse</t>
  </si>
  <si>
    <t>External Hard Drives Accessories</t>
  </si>
  <si>
    <t>Accesorii hard disk-uri externe</t>
  </si>
  <si>
    <t>External Solid-State Drives (SSD)</t>
  </si>
  <si>
    <t>SSD-uri externe</t>
  </si>
  <si>
    <t>Various cables</t>
  </si>
  <si>
    <t>Cabluri - diverse</t>
  </si>
  <si>
    <t>PC Headphones</t>
  </si>
  <si>
    <t>Casti PC</t>
  </si>
  <si>
    <t>Graphics tablets</t>
  </si>
  <si>
    <t>Tablete grafice</t>
  </si>
  <si>
    <t>USB Sticks</t>
  </si>
  <si>
    <t>Memorii USB</t>
  </si>
  <si>
    <t>External optical drives</t>
  </si>
  <si>
    <t>Unitati optice externe</t>
  </si>
  <si>
    <t>External Hard Drives</t>
  </si>
  <si>
    <t>Hard Disk-uri externe</t>
  </si>
  <si>
    <t>PC Speakers</t>
  </si>
  <si>
    <t>Boxe PC</t>
  </si>
  <si>
    <t>Keyboards</t>
  </si>
  <si>
    <t>Tastaturi</t>
  </si>
  <si>
    <t>Mouse</t>
  </si>
  <si>
    <t>Webcam</t>
  </si>
  <si>
    <t>Camere Web</t>
  </si>
  <si>
    <t>Printing Hardware</t>
  </si>
  <si>
    <t>3D Printing</t>
  </si>
  <si>
    <t>3D consumables</t>
  </si>
  <si>
    <t>Imprimare 3D</t>
  </si>
  <si>
    <t>Consumabile 3D</t>
  </si>
  <si>
    <t>3D Printers</t>
  </si>
  <si>
    <t>Imprimante 3D</t>
  </si>
  <si>
    <t>3D Scanners</t>
  </si>
  <si>
    <t>Scannere 3D</t>
  </si>
  <si>
    <t>3D Pencils</t>
  </si>
  <si>
    <t>Creioane 3D</t>
  </si>
  <si>
    <t>3D printing accessories</t>
  </si>
  <si>
    <t>Accesorii imprimare 3D</t>
  </si>
  <si>
    <t>Printers</t>
  </si>
  <si>
    <t>Label Printers</t>
  </si>
  <si>
    <t>Imprimante</t>
  </si>
  <si>
    <t>Imprimante pentru etichete</t>
  </si>
  <si>
    <t>Thermal Printers</t>
  </si>
  <si>
    <t>Imprimante termice</t>
  </si>
  <si>
    <t>Laser Printers</t>
  </si>
  <si>
    <t>Imprimante laser</t>
  </si>
  <si>
    <t>Large format Printers</t>
  </si>
  <si>
    <t>Imprimante de format mare</t>
  </si>
  <si>
    <t>Photo Printers</t>
  </si>
  <si>
    <t>Imprimante foto</t>
  </si>
  <si>
    <t>Scanners</t>
  </si>
  <si>
    <t>Scannere</t>
  </si>
  <si>
    <t>Imprimante cu jet</t>
  </si>
  <si>
    <t>Fax-machines</t>
  </si>
  <si>
    <t>Faxuri</t>
  </si>
  <si>
    <t>Matrix Printers</t>
  </si>
  <si>
    <t>Imprimante matriciale</t>
  </si>
  <si>
    <t>Single and Multifunction Printers</t>
  </si>
  <si>
    <t>Imprimante si multifunctionale</t>
  </si>
  <si>
    <t>Printing Supplies</t>
  </si>
  <si>
    <t>Supplies</t>
  </si>
  <si>
    <t>Ribbon printers</t>
  </si>
  <si>
    <t>Imprimante &amp; consumabile</t>
  </si>
  <si>
    <t>Consumabile</t>
  </si>
  <si>
    <t>Riboane imprimante</t>
  </si>
  <si>
    <t>Printer Accessories</t>
  </si>
  <si>
    <t>Accesorii imprimante</t>
  </si>
  <si>
    <t>Inkjet Print Cartridges</t>
  </si>
  <si>
    <t>Cartuse imprimante inkjet</t>
  </si>
  <si>
    <t>Laser Printer Toners</t>
  </si>
  <si>
    <t>Tonere imprimante laser</t>
  </si>
  <si>
    <t>Printer label strips</t>
  </si>
  <si>
    <t>Benzi etichete</t>
  </si>
  <si>
    <t>Servers &amp; Networking</t>
  </si>
  <si>
    <t>KVM Switchs and accessories</t>
  </si>
  <si>
    <t>KVM Switchs</t>
  </si>
  <si>
    <t>Servere &amp; retelistica</t>
  </si>
  <si>
    <t>Switch-uri KVM si accesorii</t>
  </si>
  <si>
    <t>Switch-uri KVM</t>
  </si>
  <si>
    <t>KVM Switches fittings</t>
  </si>
  <si>
    <t>Accesorii Switch-uri KVM</t>
  </si>
  <si>
    <t>Network Attached Storage</t>
  </si>
  <si>
    <t>NAS Accessories &amp; Components</t>
  </si>
  <si>
    <t>Accesorii &amp; Componente NAS</t>
  </si>
  <si>
    <t>NAS</t>
  </si>
  <si>
    <t>Networking</t>
  </si>
  <si>
    <t>VoIP Accessories</t>
  </si>
  <si>
    <t>Retelistica</t>
  </si>
  <si>
    <t>Accesorii VoIP</t>
  </si>
  <si>
    <t>Conference call systems</t>
  </si>
  <si>
    <t>Sisteme de teleconferinta</t>
  </si>
  <si>
    <t>PowerLAN Adapters</t>
  </si>
  <si>
    <t>Adaptoare PowerLAN</t>
  </si>
  <si>
    <t>Media converters</t>
  </si>
  <si>
    <t>Media convertoare</t>
  </si>
  <si>
    <t>VoIP Equipment</t>
  </si>
  <si>
    <t>Echipamente VoIP</t>
  </si>
  <si>
    <t>Cables &amp; Accessories</t>
  </si>
  <si>
    <t>Cabluri si accesorii</t>
  </si>
  <si>
    <t>Firewall</t>
  </si>
  <si>
    <t>Routers</t>
  </si>
  <si>
    <t>Routere</t>
  </si>
  <si>
    <t>Print Servers</t>
  </si>
  <si>
    <t>Print Servere</t>
  </si>
  <si>
    <t>Hubs</t>
  </si>
  <si>
    <t>Hub-uri</t>
  </si>
  <si>
    <t>Network interface cards/NIC</t>
  </si>
  <si>
    <t>Placi de retea</t>
  </si>
  <si>
    <t>Server Components</t>
  </si>
  <si>
    <t>Server Motherboards</t>
  </si>
  <si>
    <t>Componente server</t>
  </si>
  <si>
    <t>Placi de baza server</t>
  </si>
  <si>
    <t>Server Processors</t>
  </si>
  <si>
    <t>Procesoare server</t>
  </si>
  <si>
    <t>Server Hard Drives</t>
  </si>
  <si>
    <t>Hard Disk-uri server</t>
  </si>
  <si>
    <t>Server Memory</t>
  </si>
  <si>
    <t>Memorii server</t>
  </si>
  <si>
    <t>Tape drive</t>
  </si>
  <si>
    <t>Server Accessories</t>
  </si>
  <si>
    <t>Accesorii server</t>
  </si>
  <si>
    <t>Server Cases</t>
  </si>
  <si>
    <t>Carcase server</t>
  </si>
  <si>
    <t>Server Case Accessories</t>
  </si>
  <si>
    <t>Accesorii carcase server</t>
  </si>
  <si>
    <t>Server Powersupplies</t>
  </si>
  <si>
    <t>Surse server</t>
  </si>
  <si>
    <t>Server NIC</t>
  </si>
  <si>
    <t>Placi de retea server</t>
  </si>
  <si>
    <t>Server Optical Drive</t>
  </si>
  <si>
    <t>Unitati optice server</t>
  </si>
  <si>
    <t>Server Rack</t>
  </si>
  <si>
    <t>Rack server</t>
  </si>
  <si>
    <t>Server Graphic Cards</t>
  </si>
  <si>
    <t>Placi video server</t>
  </si>
  <si>
    <t>Server SSD</t>
  </si>
  <si>
    <t>SSD server</t>
  </si>
  <si>
    <t>Servers</t>
  </si>
  <si>
    <t>PDU</t>
  </si>
  <si>
    <t>Servere</t>
  </si>
  <si>
    <t>Configurabile Servers</t>
  </si>
  <si>
    <t>Servere configurabile</t>
  </si>
  <si>
    <t>Metal Cabinets</t>
  </si>
  <si>
    <t>Cabinete metalice</t>
  </si>
  <si>
    <t>Metal Cabinets Accessories</t>
  </si>
  <si>
    <t>Accesorii cabinete metalice</t>
  </si>
  <si>
    <t>Server Systems</t>
  </si>
  <si>
    <t>Sisteme server</t>
  </si>
  <si>
    <t>Surveillance system and security</t>
  </si>
  <si>
    <t>Surveillance cameras</t>
  </si>
  <si>
    <t>Sisteme de supraveghere si securitate</t>
  </si>
  <si>
    <t>Camere de supraveghere</t>
  </si>
  <si>
    <t>DVR &amp; NVR Systems</t>
  </si>
  <si>
    <t>Sisteme DVR &amp; NVR</t>
  </si>
  <si>
    <t>Security and Surveillance Kit</t>
  </si>
  <si>
    <t>Kit Supraveghere si Securitate</t>
  </si>
  <si>
    <t>Access Control and Surveillance Accessories</t>
  </si>
  <si>
    <t>Accesorii control acces si supraveghere</t>
  </si>
  <si>
    <t>Acces control &amp; Accessories</t>
  </si>
  <si>
    <t>Control acces &amp; accesorii</t>
  </si>
  <si>
    <t>Switchs</t>
  </si>
  <si>
    <t>Switchs Fittings</t>
  </si>
  <si>
    <t>Switch-uri</t>
  </si>
  <si>
    <t>Accesorii switch-uri</t>
  </si>
  <si>
    <t>Switches with management</t>
  </si>
  <si>
    <t>Switch-uri cu management</t>
  </si>
  <si>
    <t>Switches without management</t>
  </si>
  <si>
    <t>Switch-uri fara management</t>
  </si>
  <si>
    <t>UPS</t>
  </si>
  <si>
    <t>UPS with management</t>
  </si>
  <si>
    <t>UPS-uri</t>
  </si>
  <si>
    <t>UPS cu management</t>
  </si>
  <si>
    <t>UPS without management</t>
  </si>
  <si>
    <t>UPS fara management</t>
  </si>
  <si>
    <t>Rack mountable</t>
  </si>
  <si>
    <t>Montabile in rack</t>
  </si>
  <si>
    <t>UPS Accessories</t>
  </si>
  <si>
    <t>Accesorii UPS-uri</t>
  </si>
  <si>
    <t>Voltage Stabilizers</t>
  </si>
  <si>
    <t>Stabilizatoare de tensiune</t>
  </si>
  <si>
    <t>UPS servers</t>
  </si>
  <si>
    <t>Rack-mountable UPS</t>
  </si>
  <si>
    <t>UPS-uri server</t>
  </si>
  <si>
    <t>UPS-uri montabile in rack</t>
  </si>
  <si>
    <t>Server UPS Accessories</t>
  </si>
  <si>
    <t>Accesorii UPS-uri Server</t>
  </si>
  <si>
    <t>Wireless</t>
  </si>
  <si>
    <t>Wireless print servers</t>
  </si>
  <si>
    <t>Print Servere Wireless</t>
  </si>
  <si>
    <t>Wireless routers</t>
  </si>
  <si>
    <t>Routere Wireless</t>
  </si>
  <si>
    <t>Networking antennas and accessories</t>
  </si>
  <si>
    <t>Antene retelistica si accesorii</t>
  </si>
  <si>
    <t>Wireless adaptors</t>
  </si>
  <si>
    <t>Adaptoare wireless</t>
  </si>
  <si>
    <t>Access point</t>
  </si>
  <si>
    <t>Acces Point-uri</t>
  </si>
  <si>
    <t>Software</t>
  </si>
  <si>
    <t>Antivirus</t>
  </si>
  <si>
    <t>Aplicatii desktop OEM</t>
  </si>
  <si>
    <t>Aplicatii desktop Retail</t>
  </si>
  <si>
    <t>Aplicatii server OEM</t>
  </si>
  <si>
    <t>Aplicatii server Retail</t>
  </si>
  <si>
    <t>Clienti server OEM</t>
  </si>
  <si>
    <t>Clienti server retail</t>
  </si>
  <si>
    <t>Development environments OEM</t>
  </si>
  <si>
    <t>Medii de dezvoltare OEM</t>
  </si>
  <si>
    <t>Documentatii Retail</t>
  </si>
  <si>
    <t>Foto-Video Editing</t>
  </si>
  <si>
    <t>Editare foto-video</t>
  </si>
  <si>
    <t>Medii de dezvoltare Retail</t>
  </si>
  <si>
    <t>Microsoft ROK</t>
  </si>
  <si>
    <t>Server Operating Systems</t>
  </si>
  <si>
    <t>Sisteme de operare Server</t>
  </si>
  <si>
    <t>Office &amp; Desktop Software</t>
  </si>
  <si>
    <t>Office &amp; Aplicatii Desktop</t>
  </si>
  <si>
    <t>Operating Systems</t>
  </si>
  <si>
    <t>Sisteme de operare</t>
  </si>
  <si>
    <t>Sisteme de operare Retail</t>
  </si>
  <si>
    <t>Sisteme de operare server OEM</t>
  </si>
  <si>
    <t>Sisteme de operare server Retail</t>
  </si>
  <si>
    <t>Mobile</t>
  </si>
  <si>
    <t>Mobile Phones</t>
  </si>
  <si>
    <t>Corded Phones</t>
  </si>
  <si>
    <t>Telefoane &amp; Internet</t>
  </si>
  <si>
    <t>Telefoane cu fir</t>
  </si>
  <si>
    <t>Cordless Phones</t>
  </si>
  <si>
    <t>Telefoane fara fir</t>
  </si>
  <si>
    <t>Phones</t>
  </si>
  <si>
    <t>Telefoane Mobile</t>
  </si>
  <si>
    <t>Phones Acc &amp; Services</t>
  </si>
  <si>
    <t>Memory cards</t>
  </si>
  <si>
    <t>Carduri memorie</t>
  </si>
  <si>
    <t>Mobile phone parts and components</t>
  </si>
  <si>
    <t>Mobile phone displays and touchscreens</t>
  </si>
  <si>
    <t>Piese si componente telefoane</t>
  </si>
  <si>
    <t>Display-uri si touchscreen telefoane</t>
  </si>
  <si>
    <t>Mobile phone motherboards</t>
  </si>
  <si>
    <t>Placi de baza telefoane</t>
  </si>
  <si>
    <t>Mobile phone flex cable</t>
  </si>
  <si>
    <t>Benzi flex telefoane</t>
  </si>
  <si>
    <t>Mobile phone covers</t>
  </si>
  <si>
    <t>Carcase telefoane</t>
  </si>
  <si>
    <t>Mobile Phones Accessories</t>
  </si>
  <si>
    <t>Touchscreen accessories</t>
  </si>
  <si>
    <t>Accesorii Telefoane Mobile</t>
  </si>
  <si>
    <t>Accesorii touchscreen</t>
  </si>
  <si>
    <t>Mobile phone power banks</t>
  </si>
  <si>
    <t>Power bank telefoane</t>
  </si>
  <si>
    <t>Mobile phone batteries</t>
  </si>
  <si>
    <t>Baterii telefoane</t>
  </si>
  <si>
    <t>Mobile phone screen protectors</t>
  </si>
  <si>
    <t>Folii protectie telefoane</t>
  </si>
  <si>
    <t>Other cell phone accessories</t>
  </si>
  <si>
    <t>Alte accesorii telefoane</t>
  </si>
  <si>
    <t>Cell phone standing and docking stations</t>
  </si>
  <si>
    <t>Suport si docking telefoane</t>
  </si>
  <si>
    <t>Bluetooth headsets</t>
  </si>
  <si>
    <t>Casti bluetooth telefoane</t>
  </si>
  <si>
    <t>Cell phone cases, holsters and clips</t>
  </si>
  <si>
    <t>Huse telefoane</t>
  </si>
  <si>
    <t>Mobile phone chargers</t>
  </si>
  <si>
    <t>Incarcatoare telefoane</t>
  </si>
  <si>
    <t>Cell phone data cables</t>
  </si>
  <si>
    <t>Cabluri de date telefoane</t>
  </si>
  <si>
    <t>Selfie sticks</t>
  </si>
  <si>
    <t>Selfie stick-uri</t>
  </si>
  <si>
    <t>Cell phone adapters</t>
  </si>
  <si>
    <t>Adaptoare telefoane mobile</t>
  </si>
  <si>
    <t>USB flash drive for Cell phones</t>
  </si>
  <si>
    <t>Memorie externa telefon mobil</t>
  </si>
  <si>
    <t>Audio headphones</t>
  </si>
  <si>
    <t>Casti audio telefoane</t>
  </si>
  <si>
    <t>Telephone switchboard and accessories</t>
  </si>
  <si>
    <t>Telephone switchboard</t>
  </si>
  <si>
    <t>Centrale telefonice si accesorii</t>
  </si>
  <si>
    <t>Centrale Telefonice</t>
  </si>
  <si>
    <t>Accessories for Telephone switchboard</t>
  </si>
  <si>
    <t>Accesorii centrale telefonice</t>
  </si>
  <si>
    <t>Smart technology</t>
  </si>
  <si>
    <t>Auto Gadgets</t>
  </si>
  <si>
    <t>Tehnologie SMART</t>
  </si>
  <si>
    <t>Gadgeturi Auto</t>
  </si>
  <si>
    <t>Gadgets</t>
  </si>
  <si>
    <t>Smart clothing items</t>
  </si>
  <si>
    <t>Gadgeturi</t>
  </si>
  <si>
    <t>Articole imbracaminte SMART</t>
  </si>
  <si>
    <t>Anti-loss devices</t>
  </si>
  <si>
    <t>Dispozitive anti-pierdere</t>
  </si>
  <si>
    <t>Spying devices</t>
  </si>
  <si>
    <t>Dispozitive spionaj</t>
  </si>
  <si>
    <t>Other Gadgets</t>
  </si>
  <si>
    <t>Alte gadgeturi</t>
  </si>
  <si>
    <t>Smart Health</t>
  </si>
  <si>
    <t>Smart Body Scales</t>
  </si>
  <si>
    <t>Cantare corporale SMART</t>
  </si>
  <si>
    <t>Smart Glucometers and blood pressure</t>
  </si>
  <si>
    <t>Tensiometre si glucometre SMART</t>
  </si>
  <si>
    <t>Sleep monitoring device</t>
  </si>
  <si>
    <t>Dispozitive smart monitorizare somn</t>
  </si>
  <si>
    <t>Smart Home</t>
  </si>
  <si>
    <t>Smart Home kits and sensors</t>
  </si>
  <si>
    <t>Kit-uri Smart Home si senzori</t>
  </si>
  <si>
    <t>Smart light bulbs</t>
  </si>
  <si>
    <t>Becuri Smart</t>
  </si>
  <si>
    <t>Smart plugs</t>
  </si>
  <si>
    <t>Prize Smart</t>
  </si>
  <si>
    <t>Smart Alarms</t>
  </si>
  <si>
    <t>Alarme Smart</t>
  </si>
  <si>
    <t>Smartwatch</t>
  </si>
  <si>
    <t>VR Glasses and Accessories</t>
  </si>
  <si>
    <t>VR Glasses</t>
  </si>
  <si>
    <t>Ochelari VR si accesorii</t>
  </si>
  <si>
    <t>Ochelari VR</t>
  </si>
  <si>
    <t>VR Glasses Accessories</t>
  </si>
  <si>
    <t>Accesorii ochelari VR</t>
  </si>
  <si>
    <t>Wearables</t>
  </si>
  <si>
    <t>Fitness bracelets</t>
  </si>
  <si>
    <t>Bratari fitness</t>
  </si>
  <si>
    <t>Smartwatch accessories</t>
  </si>
  <si>
    <t>Accesorii Smartwatch</t>
  </si>
  <si>
    <t>Fitness bracelet accessories</t>
  </si>
  <si>
    <t>Accesorii Bratari fitness</t>
  </si>
  <si>
    <t>Tablets</t>
  </si>
  <si>
    <t>Tablet</t>
  </si>
  <si>
    <t>Tablete &amp; accesorii</t>
  </si>
  <si>
    <t>Tablete</t>
  </si>
  <si>
    <t>Tablets Acc &amp; Services</t>
  </si>
  <si>
    <t>Mobile, internet and television services</t>
  </si>
  <si>
    <t>Servicii de telefonie, internet si televiziune</t>
  </si>
  <si>
    <t>Tablet Accessories</t>
  </si>
  <si>
    <t>Tablet chargers</t>
  </si>
  <si>
    <t>Accesorii Tablete</t>
  </si>
  <si>
    <t>Incarcatoare tablete</t>
  </si>
  <si>
    <t>Car Holder &amp; Docking</t>
  </si>
  <si>
    <t>Suport auto si Docking</t>
  </si>
  <si>
    <t>Tablet keyboards</t>
  </si>
  <si>
    <t>Tastaturi tablete</t>
  </si>
  <si>
    <t>Other Tablet accessories</t>
  </si>
  <si>
    <t>Alte accesorii tablete</t>
  </si>
  <si>
    <t>Tablet Cases</t>
  </si>
  <si>
    <t>Huse tablete</t>
  </si>
  <si>
    <t>Tablet screen protectors</t>
  </si>
  <si>
    <t>Folii protectie tablete</t>
  </si>
  <si>
    <t>Tablet Cables &amp; Adapters</t>
  </si>
  <si>
    <t>Cabluri si adaptoare tablete</t>
  </si>
  <si>
    <t>Fashion &amp; Sport</t>
  </si>
  <si>
    <t>Apparel Man</t>
  </si>
  <si>
    <t>Men Clothing</t>
  </si>
  <si>
    <t>Men T-shirts</t>
  </si>
  <si>
    <t>Imbracaminte Barbati</t>
  </si>
  <si>
    <t>Tricouri barbati</t>
  </si>
  <si>
    <t>Men Sweaters</t>
  </si>
  <si>
    <t>Pulovere barbati</t>
  </si>
  <si>
    <t>Men Hoodies</t>
  </si>
  <si>
    <t>Hanorace barbati</t>
  </si>
  <si>
    <t>Men Shirts</t>
  </si>
  <si>
    <t>Camasi barbati</t>
  </si>
  <si>
    <t>Men Blazers</t>
  </si>
  <si>
    <t>Sacouri barbati</t>
  </si>
  <si>
    <t>Men Pants</t>
  </si>
  <si>
    <t>Pantaloni barbati</t>
  </si>
  <si>
    <t>Men Jeans</t>
  </si>
  <si>
    <t>Blugi barbati</t>
  </si>
  <si>
    <t>Men Jackets &amp; Vests</t>
  </si>
  <si>
    <t>Geci si veste barbati</t>
  </si>
  <si>
    <t>Men Trench Coats</t>
  </si>
  <si>
    <t>Men Overcoats</t>
  </si>
  <si>
    <t>Paltoane barbati</t>
  </si>
  <si>
    <t>Men blouses</t>
  </si>
  <si>
    <t>Bluze barbati</t>
  </si>
  <si>
    <t>Men Suits</t>
  </si>
  <si>
    <t>Costume barbati</t>
  </si>
  <si>
    <t>Men Lingerie &amp; Pijamas</t>
  </si>
  <si>
    <t>Men Pijamas</t>
  </si>
  <si>
    <t>Lenjerie si Pijamale Barbati</t>
  </si>
  <si>
    <t>Pijamale barbati</t>
  </si>
  <si>
    <t>Men Swimsuits</t>
  </si>
  <si>
    <t>Costume de baie barbati</t>
  </si>
  <si>
    <t>Men Socks</t>
  </si>
  <si>
    <t>Sosete barbati</t>
  </si>
  <si>
    <t>Men Underwear</t>
  </si>
  <si>
    <t>Lenjerie intima barbati</t>
  </si>
  <si>
    <t>Men Tops</t>
  </si>
  <si>
    <t>Maiouri barbati</t>
  </si>
  <si>
    <t>Men Robes</t>
  </si>
  <si>
    <t>Halate Barbati</t>
  </si>
  <si>
    <t>Apparel Woman</t>
  </si>
  <si>
    <t>Women Beach Items</t>
  </si>
  <si>
    <t>Women Swimsuits</t>
  </si>
  <si>
    <t>Articole de plaja femei</t>
  </si>
  <si>
    <t>Costume de baie dama</t>
  </si>
  <si>
    <t>Beach Clothing</t>
  </si>
  <si>
    <t>Imbracaminte plaja</t>
  </si>
  <si>
    <t>Beach Accessories</t>
  </si>
  <si>
    <t>Accesorii plaja</t>
  </si>
  <si>
    <t>Women Lingerie &amp; Pijamas</t>
  </si>
  <si>
    <t>Women Bras</t>
  </si>
  <si>
    <t>Lenjerie si Pijamale Femei</t>
  </si>
  <si>
    <t>Sutiene</t>
  </si>
  <si>
    <t>Women Pijamas</t>
  </si>
  <si>
    <t>Pijamale dama</t>
  </si>
  <si>
    <t>Women Body Shapers</t>
  </si>
  <si>
    <t>Lenjerie modelatoare</t>
  </si>
  <si>
    <t>Women Corsets and Girdles</t>
  </si>
  <si>
    <t>Corsete si portjartiere</t>
  </si>
  <si>
    <t>Women Tights</t>
  </si>
  <si>
    <t>Dresuri dama</t>
  </si>
  <si>
    <t>Women Bathrobes</t>
  </si>
  <si>
    <t>Halate dama</t>
  </si>
  <si>
    <t>Women Socks</t>
  </si>
  <si>
    <t>Sosete dama</t>
  </si>
  <si>
    <t>Women Panties</t>
  </si>
  <si>
    <t>Lenjerie intima dama</t>
  </si>
  <si>
    <t>Sexy lingerie</t>
  </si>
  <si>
    <t>Lenjerie sexy</t>
  </si>
  <si>
    <t>Women Tops</t>
  </si>
  <si>
    <t>Maiouri si Body-uri</t>
  </si>
  <si>
    <t>Women's Clothing</t>
  </si>
  <si>
    <t>Women Suits</t>
  </si>
  <si>
    <t>Imbracaminte Femei</t>
  </si>
  <si>
    <t>Costume si compleuri dama</t>
  </si>
  <si>
    <t>Wedding veils</t>
  </si>
  <si>
    <t>Voaluri mireasa</t>
  </si>
  <si>
    <t>Women Overalls</t>
  </si>
  <si>
    <t>Salopete dama</t>
  </si>
  <si>
    <t>Dresses</t>
  </si>
  <si>
    <t>Rochii</t>
  </si>
  <si>
    <t>Women Blouses</t>
  </si>
  <si>
    <t>Bluze dama</t>
  </si>
  <si>
    <t>Women Shirts</t>
  </si>
  <si>
    <t>Camasi dama</t>
  </si>
  <si>
    <t>Women Pants</t>
  </si>
  <si>
    <t>Pantaloni dama</t>
  </si>
  <si>
    <t>Women Jeans</t>
  </si>
  <si>
    <t>Blugi dama</t>
  </si>
  <si>
    <t>Women Leggings</t>
  </si>
  <si>
    <t>Colanti</t>
  </si>
  <si>
    <t>Skirts</t>
  </si>
  <si>
    <t>Fuste</t>
  </si>
  <si>
    <t>Women Blazers</t>
  </si>
  <si>
    <t>Sacouri dama</t>
  </si>
  <si>
    <t>Women T-Shirt</t>
  </si>
  <si>
    <t>Tricouri dama</t>
  </si>
  <si>
    <t>Women Sweaters</t>
  </si>
  <si>
    <t>Pulovere dama</t>
  </si>
  <si>
    <t>Women Hoodies</t>
  </si>
  <si>
    <t>Hanorace dama</t>
  </si>
  <si>
    <t>Women Jackets &amp; Vests</t>
  </si>
  <si>
    <t>Geci si Veste dama</t>
  </si>
  <si>
    <t>Women Trench Coats</t>
  </si>
  <si>
    <t>Women Coats</t>
  </si>
  <si>
    <t>Paltoane dama</t>
  </si>
  <si>
    <t>Graduation apparel and accessories</t>
  </si>
  <si>
    <t>Imbracaminte festivitati absolvire si accesorii</t>
  </si>
  <si>
    <t>Wedding Dresses</t>
  </si>
  <si>
    <t>Rochii de mireasa</t>
  </si>
  <si>
    <t>Bags &amp; Accessories</t>
  </si>
  <si>
    <t>Bags &amp; Women Accessories</t>
  </si>
  <si>
    <t>Women Wigs</t>
  </si>
  <si>
    <t>Genti si Accesorii Femei</t>
  </si>
  <si>
    <t>Peruci dama</t>
  </si>
  <si>
    <t>Women Handbags</t>
  </si>
  <si>
    <t>Genti dama</t>
  </si>
  <si>
    <t>Women Scarfs &amp; Foulards</t>
  </si>
  <si>
    <t>Esarfe si fulare dama</t>
  </si>
  <si>
    <t>Women Belts</t>
  </si>
  <si>
    <t>Curele dama</t>
  </si>
  <si>
    <t>Women Jewellery</t>
  </si>
  <si>
    <t>Bijuterii dama</t>
  </si>
  <si>
    <t>Women Watches</t>
  </si>
  <si>
    <t>Ceasuri dama</t>
  </si>
  <si>
    <t>Women Sunglasses</t>
  </si>
  <si>
    <t>Ochelari de soare dama</t>
  </si>
  <si>
    <t>Women Wallets</t>
  </si>
  <si>
    <t>Portofele dama</t>
  </si>
  <si>
    <t>Women Backpacks</t>
  </si>
  <si>
    <t>Rucsacuri dama</t>
  </si>
  <si>
    <t>Women Caps and Hats</t>
  </si>
  <si>
    <t>Caciuli si palarii dama</t>
  </si>
  <si>
    <t>Women Gloves</t>
  </si>
  <si>
    <t>Manusi dama</t>
  </si>
  <si>
    <t>Precious stone jewelry</t>
  </si>
  <si>
    <t>Bijuterii pietre pretioase</t>
  </si>
  <si>
    <t>Women braces</t>
  </si>
  <si>
    <t>Bretele femei</t>
  </si>
  <si>
    <t>Women Umbrellas</t>
  </si>
  <si>
    <t>Umbrele femei</t>
  </si>
  <si>
    <t>Kids watches</t>
  </si>
  <si>
    <t>Ceasuri copii</t>
  </si>
  <si>
    <t>Women Jewellery Boxes</t>
  </si>
  <si>
    <t>Cutii bijuterii</t>
  </si>
  <si>
    <t>Hair accessories</t>
  </si>
  <si>
    <t>Accesorii par</t>
  </si>
  <si>
    <t>Fashion Women</t>
  </si>
  <si>
    <t>Fashion Femei</t>
  </si>
  <si>
    <t>Men Accessories</t>
  </si>
  <si>
    <t>Men Wigs</t>
  </si>
  <si>
    <t>Accesorii Barbati</t>
  </si>
  <si>
    <t>Peruci barbati</t>
  </si>
  <si>
    <t>Keychains</t>
  </si>
  <si>
    <t>Brelocuri</t>
  </si>
  <si>
    <t>Men Jewelry</t>
  </si>
  <si>
    <t>Bijuterii barbati</t>
  </si>
  <si>
    <t>Luxury watches</t>
  </si>
  <si>
    <t>Ceasuri de lux</t>
  </si>
  <si>
    <t>Men Watches</t>
  </si>
  <si>
    <t>Ceasuri barbatesti</t>
  </si>
  <si>
    <t>Men Wallets</t>
  </si>
  <si>
    <t>Portofele barbati</t>
  </si>
  <si>
    <t>Men Belts</t>
  </si>
  <si>
    <t>Curele barbati</t>
  </si>
  <si>
    <t>Men Neckties</t>
  </si>
  <si>
    <t>Cravate</t>
  </si>
  <si>
    <t>Men Bow Ties</t>
  </si>
  <si>
    <t>Papioane barbati</t>
  </si>
  <si>
    <t>Men Cufflinks</t>
  </si>
  <si>
    <t>Butoni camasa</t>
  </si>
  <si>
    <t>Men Sunglasses</t>
  </si>
  <si>
    <t>Ochelari de soare barbati</t>
  </si>
  <si>
    <t>Men Handbags</t>
  </si>
  <si>
    <t>Genti barbati</t>
  </si>
  <si>
    <t>Men Backpacks</t>
  </si>
  <si>
    <t>Rucsacuri barbati</t>
  </si>
  <si>
    <t>Men Foulards &amp; Scarfs</t>
  </si>
  <si>
    <t>Fulare si esarfe barbati</t>
  </si>
  <si>
    <t>Men Caps &amp; Hats</t>
  </si>
  <si>
    <t>Sepci si caciuli barbati</t>
  </si>
  <si>
    <t>Men Gloves</t>
  </si>
  <si>
    <t>Manusi barbati</t>
  </si>
  <si>
    <t>Men Umbrellas</t>
  </si>
  <si>
    <t>Umbrele barbati</t>
  </si>
  <si>
    <t>Men's braces</t>
  </si>
  <si>
    <t>Bretele barbati</t>
  </si>
  <si>
    <t>Straps, Boxes &amp; Accessories for Watches</t>
  </si>
  <si>
    <t>Cutii, curele si accesorii ceasuri</t>
  </si>
  <si>
    <t>Footwear</t>
  </si>
  <si>
    <t>Men Footwear</t>
  </si>
  <si>
    <t>Men Boots</t>
  </si>
  <si>
    <t>Incaltaminte Barbati</t>
  </si>
  <si>
    <t>Ghete barbati</t>
  </si>
  <si>
    <t>Men Boot</t>
  </si>
  <si>
    <t>Men Trainers</t>
  </si>
  <si>
    <t>Tenisi barbati</t>
  </si>
  <si>
    <t>Men Loafers</t>
  </si>
  <si>
    <t>Mocasini barbati</t>
  </si>
  <si>
    <t>Men Shoes</t>
  </si>
  <si>
    <t>Pantofi barbati</t>
  </si>
  <si>
    <t>Men Flip Flops &amp; Slippers</t>
  </si>
  <si>
    <t>Slapi, papuci barbati</t>
  </si>
  <si>
    <t>Men Sandals</t>
  </si>
  <si>
    <t>Sandale barbati</t>
  </si>
  <si>
    <t>Women Footwear</t>
  </si>
  <si>
    <t>Women’s Flip Flops, Slippers &amp; Clogs</t>
  </si>
  <si>
    <t>Incaltaminte Femei</t>
  </si>
  <si>
    <t>Slapi, papuci, saboti dama</t>
  </si>
  <si>
    <t>Women Boots</t>
  </si>
  <si>
    <t>Ghete dama</t>
  </si>
  <si>
    <t>Women Long Boots</t>
  </si>
  <si>
    <t>Cizme dama</t>
  </si>
  <si>
    <t>Women Trainers</t>
  </si>
  <si>
    <t>Tenisi dama</t>
  </si>
  <si>
    <t>Women Shoes</t>
  </si>
  <si>
    <t>Pantofi dama</t>
  </si>
  <si>
    <t>Women Loafers</t>
  </si>
  <si>
    <t>Mocasini dama</t>
  </si>
  <si>
    <t>Women Ballet flat</t>
  </si>
  <si>
    <t>Balerini</t>
  </si>
  <si>
    <t>Women Sandals</t>
  </si>
  <si>
    <t>Sandale dama</t>
  </si>
  <si>
    <t>Women's Booties</t>
  </si>
  <si>
    <t>Botine dama</t>
  </si>
  <si>
    <t>Kids Fashion</t>
  </si>
  <si>
    <t>Children clothing</t>
  </si>
  <si>
    <t>Children tracksuits</t>
  </si>
  <si>
    <t>Imbracaminte copii</t>
  </si>
  <si>
    <t>Children suits</t>
  </si>
  <si>
    <t>Compleuri copii</t>
  </si>
  <si>
    <t>Children ski costumes</t>
  </si>
  <si>
    <t>Christening items</t>
  </si>
  <si>
    <t>Articole Botez</t>
  </si>
  <si>
    <t>Children trousers and overalls</t>
  </si>
  <si>
    <t>Kids jewelery</t>
  </si>
  <si>
    <t>Bijuterii copii</t>
  </si>
  <si>
    <t>Children t-shirts</t>
  </si>
  <si>
    <t>Tricouri copii</t>
  </si>
  <si>
    <t>Children blouses</t>
  </si>
  <si>
    <t>Bluze copii</t>
  </si>
  <si>
    <t>Children shirts</t>
  </si>
  <si>
    <t>Camasi copii</t>
  </si>
  <si>
    <t>Children Hoodies</t>
  </si>
  <si>
    <t>Hanorace copii</t>
  </si>
  <si>
    <t>Children Knitwear and cardigans</t>
  </si>
  <si>
    <t>Pulovere si cardigane copii</t>
  </si>
  <si>
    <t>Children jackets and waistcoats</t>
  </si>
  <si>
    <t>Geci si veste copii</t>
  </si>
  <si>
    <t>Girl dresses</t>
  </si>
  <si>
    <t>Rochii fete</t>
  </si>
  <si>
    <t>Children shorts</t>
  </si>
  <si>
    <t>Pantaloni scurti copii</t>
  </si>
  <si>
    <t>Girl skirts</t>
  </si>
  <si>
    <t>Fuste fete</t>
  </si>
  <si>
    <t>Children underwear</t>
  </si>
  <si>
    <t>Lenjerie intima copii</t>
  </si>
  <si>
    <t>Children pyjamas</t>
  </si>
  <si>
    <t>Pijamale copii</t>
  </si>
  <si>
    <t>Children swimwear</t>
  </si>
  <si>
    <t>Costume de baie copii</t>
  </si>
  <si>
    <t>Children clothing accessories</t>
  </si>
  <si>
    <t>Accesorii imbracaminte copii</t>
  </si>
  <si>
    <t>Children shoes</t>
  </si>
  <si>
    <t>Children apres ski boots</t>
  </si>
  <si>
    <t>Incaltaminte copii</t>
  </si>
  <si>
    <t>Children booties and boots</t>
  </si>
  <si>
    <t>Ghete si cizme copii</t>
  </si>
  <si>
    <t>Children loafers</t>
  </si>
  <si>
    <t>Girls Flats</t>
  </si>
  <si>
    <t>Children sandals</t>
  </si>
  <si>
    <t>Sandale copii</t>
  </si>
  <si>
    <t>Baby Booties</t>
  </si>
  <si>
    <t>Botosei</t>
  </si>
  <si>
    <t>Children slides and flip flops</t>
  </si>
  <si>
    <t>Papuci si slapi copii</t>
  </si>
  <si>
    <t>Pantofi copii</t>
  </si>
  <si>
    <t>Newborn clothing</t>
  </si>
  <si>
    <t>Newborn overalls</t>
  </si>
  <si>
    <t>Imbracaminte nou-nascuti</t>
  </si>
  <si>
    <t>Baby footed pants</t>
  </si>
  <si>
    <t>Newborn beanies</t>
  </si>
  <si>
    <t>Newborn gloves</t>
  </si>
  <si>
    <t>Newborn snowsuits</t>
  </si>
  <si>
    <t>Baby and children bodys</t>
  </si>
  <si>
    <t>Sports clothing &amp; footwear</t>
  </si>
  <si>
    <t>Sports clothing</t>
  </si>
  <si>
    <t>Sports bras</t>
  </si>
  <si>
    <t>Imbracaminte sport</t>
  </si>
  <si>
    <t>Sports clothing sets and equipment</t>
  </si>
  <si>
    <t>Sports sweatshirts</t>
  </si>
  <si>
    <t>Sports undershirts</t>
  </si>
  <si>
    <t>Sports blouses</t>
  </si>
  <si>
    <t>Sports t-shirts</t>
  </si>
  <si>
    <t>Sports skirts</t>
  </si>
  <si>
    <t>Sports trousers</t>
  </si>
  <si>
    <t>Sport dresses</t>
  </si>
  <si>
    <t>Sports underwear</t>
  </si>
  <si>
    <t>Sports waistcoats</t>
  </si>
  <si>
    <t>Sports jackets</t>
  </si>
  <si>
    <t>Sports clothing accessories</t>
  </si>
  <si>
    <t>Sports scarfs</t>
  </si>
  <si>
    <t>Accesorii imbracaminte sport</t>
  </si>
  <si>
    <t>Sports socks</t>
  </si>
  <si>
    <t>Sports hats</t>
  </si>
  <si>
    <t>Sports caps and bandanas</t>
  </si>
  <si>
    <t>Sports footwear</t>
  </si>
  <si>
    <t>Sports footwear accessories</t>
  </si>
  <si>
    <t>Incaltaminte sportive</t>
  </si>
  <si>
    <t>Accesorii incaltaminte sportiva</t>
  </si>
  <si>
    <t>Sports sandals</t>
  </si>
  <si>
    <t>Sports shoes</t>
  </si>
  <si>
    <t>Sports slippers</t>
  </si>
  <si>
    <t>Sports boots</t>
  </si>
  <si>
    <t>Sport Boots</t>
  </si>
  <si>
    <t>Cizme sport</t>
  </si>
  <si>
    <t>Sport &amp; Outdoor</t>
  </si>
  <si>
    <t>Cycling</t>
  </si>
  <si>
    <t>Bicycle brakes</t>
  </si>
  <si>
    <t>Ciclism</t>
  </si>
  <si>
    <t>Frane bicicleta</t>
  </si>
  <si>
    <t>Bicycle cables</t>
  </si>
  <si>
    <t>Cabluri si camasi bicicleta</t>
  </si>
  <si>
    <t>Bicycle cassettes</t>
  </si>
  <si>
    <t>Pinioane bicicleta</t>
  </si>
  <si>
    <t>Bicycle chains</t>
  </si>
  <si>
    <t>Lanturi bicicleta</t>
  </si>
  <si>
    <t>Bicycle cranksets and chainnings</t>
  </si>
  <si>
    <t>Angrenaje si foi de angrenaj bicicleta</t>
  </si>
  <si>
    <t>Bicycle cups and bearings</t>
  </si>
  <si>
    <t>Cuvete si conexe bicicleta</t>
  </si>
  <si>
    <t>Bicycle derailluers</t>
  </si>
  <si>
    <t>Schimbatoare bicicleta</t>
  </si>
  <si>
    <t>Bicycle fenders</t>
  </si>
  <si>
    <t>Aparatori bicicleta</t>
  </si>
  <si>
    <t>Bicycle forks and shock absorbers</t>
  </si>
  <si>
    <t>Furci si amortizoare bicicleta</t>
  </si>
  <si>
    <t>Bicycle frames</t>
  </si>
  <si>
    <t>Cadre bicicleta</t>
  </si>
  <si>
    <t>Bicycle grips</t>
  </si>
  <si>
    <t>Mansoane si ghidoline biciclete</t>
  </si>
  <si>
    <t>Bicycle handlebars</t>
  </si>
  <si>
    <t>Ghidoane bicicleta</t>
  </si>
  <si>
    <t>Bicycle home trainers</t>
  </si>
  <si>
    <t>Home trainer biciclete</t>
  </si>
  <si>
    <t>Bicycle inner tube</t>
  </si>
  <si>
    <t>Camere roata bicicleta</t>
  </si>
  <si>
    <t>Bicycle levers</t>
  </si>
  <si>
    <t>Manete schimbator</t>
  </si>
  <si>
    <t>Bicycle lighting</t>
  </si>
  <si>
    <t>Lumini bicicleta</t>
  </si>
  <si>
    <t>Bicycle luggage carrier</t>
  </si>
  <si>
    <t>Portbagaje bicicleta</t>
  </si>
  <si>
    <t>Bicycle mirrors</t>
  </si>
  <si>
    <t>Oglinzi biciclete</t>
  </si>
  <si>
    <t>Bicycle pedals</t>
  </si>
  <si>
    <t>Pedale bicicleta</t>
  </si>
  <si>
    <t>Bicycle rims</t>
  </si>
  <si>
    <t>Jante roti bicicleta</t>
  </si>
  <si>
    <t>Bicycle saddle covers</t>
  </si>
  <si>
    <t>Huse sa bicicleta</t>
  </si>
  <si>
    <t>Bicycle saddles</t>
  </si>
  <si>
    <t>Sa bicicleta</t>
  </si>
  <si>
    <t>Bicycle seat posts</t>
  </si>
  <si>
    <t>Tije si coliere sa</t>
  </si>
  <si>
    <t>Bicycle spokes</t>
  </si>
  <si>
    <t>Spite si nipluri biciclete</t>
  </si>
  <si>
    <t>Bicycle tire pumps</t>
  </si>
  <si>
    <t>Pompe bicicleta</t>
  </si>
  <si>
    <t>Bicycle tires</t>
  </si>
  <si>
    <t>Cauciucuri bicicleta</t>
  </si>
  <si>
    <t>Bicycle tools</t>
  </si>
  <si>
    <t>Scule bicicleta</t>
  </si>
  <si>
    <t>Bicycle vulcanizing kits</t>
  </si>
  <si>
    <t>Vulcanizare, petice si leviere bicicleta</t>
  </si>
  <si>
    <t>Bicycle wheel hub</t>
  </si>
  <si>
    <t>Butuci roti bicicleta</t>
  </si>
  <si>
    <t>Bicycle wheels</t>
  </si>
  <si>
    <t>Roti complete bicicleta</t>
  </si>
  <si>
    <t>Bike accessories storage</t>
  </si>
  <si>
    <t>Suporturi accesorii biciclete</t>
  </si>
  <si>
    <t>Bike baskets and trailers</t>
  </si>
  <si>
    <t>Cosuri si remorci biciclete</t>
  </si>
  <si>
    <t>Bike bells</t>
  </si>
  <si>
    <t>Sonerii bicicleta</t>
  </si>
  <si>
    <t>Bike cable locks</t>
  </si>
  <si>
    <t>Antifurt bicicleta</t>
  </si>
  <si>
    <t>Bike computers</t>
  </si>
  <si>
    <t>Ciclocomputere bicicleta</t>
  </si>
  <si>
    <t>Bike kickstands</t>
  </si>
  <si>
    <t>Cricuri bicicleta</t>
  </si>
  <si>
    <t>Bike part accessories</t>
  </si>
  <si>
    <t>Accesorii piese biciclete</t>
  </si>
  <si>
    <t>Bike reflective gear</t>
  </si>
  <si>
    <t>Benzi si articole reflectorizante bicicleta</t>
  </si>
  <si>
    <t>Bike storage racks</t>
  </si>
  <si>
    <t>Suporturi depozitare bicicleta</t>
  </si>
  <si>
    <t>Bike training wheels</t>
  </si>
  <si>
    <t>Roti ajutatoare bicicleta</t>
  </si>
  <si>
    <t>Bikes</t>
  </si>
  <si>
    <t>Biciclete</t>
  </si>
  <si>
    <t>Child bike seats</t>
  </si>
  <si>
    <t>Scaun copii bicicleta</t>
  </si>
  <si>
    <t>Derailleur hangers</t>
  </si>
  <si>
    <t>Urechi cadru biciclete</t>
  </si>
  <si>
    <t>Handlebar stem</t>
  </si>
  <si>
    <t>Pipe ghidon</t>
  </si>
  <si>
    <t>Fitness equipment</t>
  </si>
  <si>
    <t>Barbells and dunbbells</t>
  </si>
  <si>
    <t>Aparate fitness</t>
  </si>
  <si>
    <t>Haltere si gantere</t>
  </si>
  <si>
    <t>Exercise bikes</t>
  </si>
  <si>
    <t>Biciclete fitness</t>
  </si>
  <si>
    <t>Exercise mats</t>
  </si>
  <si>
    <t>Saltele antrenament</t>
  </si>
  <si>
    <t>Fitness ab banches</t>
  </si>
  <si>
    <t>Aparate si banci abdomene</t>
  </si>
  <si>
    <t>Fitness accessories</t>
  </si>
  <si>
    <t>Accesorii fitness</t>
  </si>
  <si>
    <t>Fitness exercise balls</t>
  </si>
  <si>
    <t>Mingi fitness</t>
  </si>
  <si>
    <t>Fitness exercise bands</t>
  </si>
  <si>
    <t>Extensoare si benzi elastice</t>
  </si>
  <si>
    <t>Fitness weights</t>
  </si>
  <si>
    <t>Greutati fitness</t>
  </si>
  <si>
    <t>Gymnastics performance machines</t>
  </si>
  <si>
    <t>Aparate gimnastica de performanta</t>
  </si>
  <si>
    <t>Jumping ropes</t>
  </si>
  <si>
    <t>Corzi sarituri</t>
  </si>
  <si>
    <t>Multifunctional fitness machines</t>
  </si>
  <si>
    <t>Aparate multifunctionale</t>
  </si>
  <si>
    <t>Multi-functional training machine accessories</t>
  </si>
  <si>
    <t>Accesorii aparate multifunctionale</t>
  </si>
  <si>
    <t>Power Cage and Stands</t>
  </si>
  <si>
    <t>Aparate tractiuni</t>
  </si>
  <si>
    <t>Rowing machines</t>
  </si>
  <si>
    <t>Aparate de vaslit</t>
  </si>
  <si>
    <t>Slimming belts</t>
  </si>
  <si>
    <t>Centuri de slabit</t>
  </si>
  <si>
    <t>Step machines</t>
  </si>
  <si>
    <t>Steppere</t>
  </si>
  <si>
    <t>Treadmills</t>
  </si>
  <si>
    <t>Benzi de alergat</t>
  </si>
  <si>
    <t>Vibration platform machines</t>
  </si>
  <si>
    <t>Aparate vibromasaj</t>
  </si>
  <si>
    <t>Luggages</t>
  </si>
  <si>
    <t>Casual sport backpacks</t>
  </si>
  <si>
    <t>Rucsacuri sport casual</t>
  </si>
  <si>
    <t>Fitness bags</t>
  </si>
  <si>
    <t>Genti sport, fitness</t>
  </si>
  <si>
    <t>Luggage accessories</t>
  </si>
  <si>
    <t>Accesorii articole de voiaj</t>
  </si>
  <si>
    <t>Travel bags</t>
  </si>
  <si>
    <t>Genti voiaj</t>
  </si>
  <si>
    <t>Trip backpacks</t>
  </si>
  <si>
    <t>Rucsacuri drumetie</t>
  </si>
  <si>
    <t>Trolley bags</t>
  </si>
  <si>
    <t>Trolere</t>
  </si>
  <si>
    <t>Other Sports</t>
  </si>
  <si>
    <t>Camping &amp; Hiking</t>
  </si>
  <si>
    <t>Cooler bags</t>
  </si>
  <si>
    <t>Camping &amp; Drumetii</t>
  </si>
  <si>
    <t>Genti termo-izolante</t>
  </si>
  <si>
    <t>Compasses</t>
  </si>
  <si>
    <t>Busole</t>
  </si>
  <si>
    <t>Camping dishes and utensils</t>
  </si>
  <si>
    <t>Vesela camping</t>
  </si>
  <si>
    <t>Camping chairs, tables and umbrellas</t>
  </si>
  <si>
    <t>Scaune, mese si umbrele camping</t>
  </si>
  <si>
    <t>Knives and pocket knives</t>
  </si>
  <si>
    <t>Cutite si bricege</t>
  </si>
  <si>
    <t>Tent accessories</t>
  </si>
  <si>
    <t>Accesorii corturi</t>
  </si>
  <si>
    <t>Camping and hiking accessories</t>
  </si>
  <si>
    <t>Accesorii camping si drumetii</t>
  </si>
  <si>
    <t>Knives accessories</t>
  </si>
  <si>
    <t>Cooler boxes</t>
  </si>
  <si>
    <t>Cutii frigorifice</t>
  </si>
  <si>
    <t>Recreation vehicle accessories</t>
  </si>
  <si>
    <t>Accesorii rulote</t>
  </si>
  <si>
    <t>Hunting accessories</t>
  </si>
  <si>
    <t>Accesorii vanatoare</t>
  </si>
  <si>
    <t>Sports water bottles</t>
  </si>
  <si>
    <t>Bidoane si shakere</t>
  </si>
  <si>
    <t>Camping tents</t>
  </si>
  <si>
    <t>Corturi camping</t>
  </si>
  <si>
    <t>Sleeping bags</t>
  </si>
  <si>
    <t>Saci de dormit</t>
  </si>
  <si>
    <t>Camping mattresses and pads</t>
  </si>
  <si>
    <t>Saltele camping si izopren</t>
  </si>
  <si>
    <t>Camping solar products</t>
  </si>
  <si>
    <t>Articole solare camping</t>
  </si>
  <si>
    <t>Trekking poles</t>
  </si>
  <si>
    <t>Bete trekking</t>
  </si>
  <si>
    <t>Camping burner stoves</t>
  </si>
  <si>
    <t>Arzatoare camping</t>
  </si>
  <si>
    <t>Pouches</t>
  </si>
  <si>
    <t>Borsete sport</t>
  </si>
  <si>
    <t>Contact sports products</t>
  </si>
  <si>
    <t>Heavy punching bags</t>
  </si>
  <si>
    <t>Articole sporturi de contact</t>
  </si>
  <si>
    <t>Saci sporturi de lupta</t>
  </si>
  <si>
    <t>Punch mitts</t>
  </si>
  <si>
    <t>Palmare sporturi de contact</t>
  </si>
  <si>
    <t>Speed punching bags</t>
  </si>
  <si>
    <t>Para sporturi de lupta</t>
  </si>
  <si>
    <t>Fishing products</t>
  </si>
  <si>
    <t>Sporting boats</t>
  </si>
  <si>
    <t>Articole sportive pescuit</t>
  </si>
  <si>
    <t>Ambarcatiuni sportive</t>
  </si>
  <si>
    <t>Sporting boat accessories</t>
  </si>
  <si>
    <t>Accesorii ambarcatiuni sportive</t>
  </si>
  <si>
    <t>Fishing bags and mattresses</t>
  </si>
  <si>
    <t>Saci si saltele pescuit</t>
  </si>
  <si>
    <t>Fishing baits and lures</t>
  </si>
  <si>
    <t>Nade si momeli</t>
  </si>
  <si>
    <t>Fishing rods</t>
  </si>
  <si>
    <t>Lansete pescuit</t>
  </si>
  <si>
    <t>Fishing sticks</t>
  </si>
  <si>
    <t>Vergi pescuit</t>
  </si>
  <si>
    <t>Landing nets</t>
  </si>
  <si>
    <t>Mincioguri</t>
  </si>
  <si>
    <t>Mounts accessories</t>
  </si>
  <si>
    <t>Accesorii monturi</t>
  </si>
  <si>
    <t>Reels</t>
  </si>
  <si>
    <t>Mulinete</t>
  </si>
  <si>
    <t>Fishing bait accessories</t>
  </si>
  <si>
    <t>Accesorii pentru nadire</t>
  </si>
  <si>
    <t>Keepnets</t>
  </si>
  <si>
    <t>Juvelnice</t>
  </si>
  <si>
    <t>Fishing Hooks</t>
  </si>
  <si>
    <t>Carlige pescuit</t>
  </si>
  <si>
    <t>Fishing lines</t>
  </si>
  <si>
    <t>Fire pescuit</t>
  </si>
  <si>
    <t>Lead fishing</t>
  </si>
  <si>
    <t>Plumbi si Momitoare</t>
  </si>
  <si>
    <t>Fishing Fuses</t>
  </si>
  <si>
    <t>Plute pescuit</t>
  </si>
  <si>
    <t>Lures and jigs</t>
  </si>
  <si>
    <t>Momeli artificiale, naluci si jiguri</t>
  </si>
  <si>
    <t>Fishing luggage</t>
  </si>
  <si>
    <t>Bagajerie pescuit</t>
  </si>
  <si>
    <t>Fishing Signalling Systems</t>
  </si>
  <si>
    <t>Sisteme de semnalizare pescuit</t>
  </si>
  <si>
    <t>Fishing GPS sonars</t>
  </si>
  <si>
    <t>Sonare GPS pescuit</t>
  </si>
  <si>
    <t>Supports and rod pods</t>
  </si>
  <si>
    <t>Suporti si rod pod-uri</t>
  </si>
  <si>
    <t>Predator fishing accessories</t>
  </si>
  <si>
    <t>Accesorii pescuit rapitor</t>
  </si>
  <si>
    <t>Competition seats accessories</t>
  </si>
  <si>
    <t>Accesorii scaune pescuit</t>
  </si>
  <si>
    <t>Hydration and Nutrition</t>
  </si>
  <si>
    <t>Sports energy drinks</t>
  </si>
  <si>
    <t>Bauturi energizante pentru sportivi</t>
  </si>
  <si>
    <t>Energy tablets</t>
  </si>
  <si>
    <t>Tablete energizante</t>
  </si>
  <si>
    <t>Energy gels and jellies</t>
  </si>
  <si>
    <t>Geluri si jeleuri energizante</t>
  </si>
  <si>
    <t>Energy powder</t>
  </si>
  <si>
    <t>Pudra energizanta</t>
  </si>
  <si>
    <t>Protein bars</t>
  </si>
  <si>
    <t>Batoane proteice</t>
  </si>
  <si>
    <t>Indoor sports products</t>
  </si>
  <si>
    <t>Biliard tables</t>
  </si>
  <si>
    <t>Articole sporturi de interior</t>
  </si>
  <si>
    <t>Mese biliard</t>
  </si>
  <si>
    <t>Bowling pins</t>
  </si>
  <si>
    <t>Popice si bile bowling</t>
  </si>
  <si>
    <t>Poker sets</t>
  </si>
  <si>
    <t>Seturi poker</t>
  </si>
  <si>
    <t>Billiard accessories</t>
  </si>
  <si>
    <t>Accesorii biliard</t>
  </si>
  <si>
    <t>Billiard cues</t>
  </si>
  <si>
    <t>Tacuri biliard</t>
  </si>
  <si>
    <t>Foosball tables</t>
  </si>
  <si>
    <t>Mese foosball</t>
  </si>
  <si>
    <t>Chess and board games</t>
  </si>
  <si>
    <t>Jocuri de sah si table</t>
  </si>
  <si>
    <t>Bowling</t>
  </si>
  <si>
    <t>Outdoor sports products</t>
  </si>
  <si>
    <t>Golf umbrellas</t>
  </si>
  <si>
    <t>Articole sportive pentru aer liber</t>
  </si>
  <si>
    <t>Umbrele golf</t>
  </si>
  <si>
    <t>Golf clubs and sets</t>
  </si>
  <si>
    <t>Crose si seturi golf</t>
  </si>
  <si>
    <t>Outdoor sports products accessories</t>
  </si>
  <si>
    <t>Accesorii sporturi in aer liber</t>
  </si>
  <si>
    <t>Clubs</t>
  </si>
  <si>
    <t>Crose</t>
  </si>
  <si>
    <t>Air hockey and Foosball accessories</t>
  </si>
  <si>
    <t>Accesorii Air Hockey si Foosball</t>
  </si>
  <si>
    <t>Baseball bats</t>
  </si>
  <si>
    <t>Bate baseball</t>
  </si>
  <si>
    <t>Self defense accessories</t>
  </si>
  <si>
    <t>Accesorii autoaparare</t>
  </si>
  <si>
    <t>Accessories for climbing equipment</t>
  </si>
  <si>
    <t>Accesorii echipament alpinism</t>
  </si>
  <si>
    <t>Parachutes</t>
  </si>
  <si>
    <t>Parasute</t>
  </si>
  <si>
    <t>Paragliding</t>
  </si>
  <si>
    <t>Parapante</t>
  </si>
  <si>
    <t>Extreme sports and survival accessories</t>
  </si>
  <si>
    <t>Accesorii sporturi extreme si supravietuire</t>
  </si>
  <si>
    <t>Roller skates</t>
  </si>
  <si>
    <t>Role</t>
  </si>
  <si>
    <t>Skateboard</t>
  </si>
  <si>
    <t>Ice skates</t>
  </si>
  <si>
    <t>Patine</t>
  </si>
  <si>
    <t>Trampolines</t>
  </si>
  <si>
    <t>Trambuline</t>
  </si>
  <si>
    <t>Scooters</t>
  </si>
  <si>
    <t>Trotinete</t>
  </si>
  <si>
    <t>Riding horses accessories</t>
  </si>
  <si>
    <t>Accesorii echitatie</t>
  </si>
  <si>
    <t>Racquet sports products</t>
  </si>
  <si>
    <t>Sports nets</t>
  </si>
  <si>
    <t>Articole sporturi cu paleta</t>
  </si>
  <si>
    <t>Fileuri sportive si plase protectie</t>
  </si>
  <si>
    <t>Tennis racquets</t>
  </si>
  <si>
    <t>Rachete tenis</t>
  </si>
  <si>
    <t>Tennis accessories</t>
  </si>
  <si>
    <t>Accesorii tenis</t>
  </si>
  <si>
    <t>Tennis racquet strings</t>
  </si>
  <si>
    <t>Racordaje rachete tenis</t>
  </si>
  <si>
    <t>Tennis table</t>
  </si>
  <si>
    <t>Masa tenis</t>
  </si>
  <si>
    <t>Table tennis paddles</t>
  </si>
  <si>
    <t>Palete tenis de masa</t>
  </si>
  <si>
    <t>Table tennis training robots</t>
  </si>
  <si>
    <t>Roboti tenis de masa</t>
  </si>
  <si>
    <t>Racquet grips</t>
  </si>
  <si>
    <t>Gripuri si overgripuri</t>
  </si>
  <si>
    <t>Shooting sports products</t>
  </si>
  <si>
    <t>Precision sports guns</t>
  </si>
  <si>
    <t>Articole sporturi de precizie</t>
  </si>
  <si>
    <t>Arme sporturi de precizie</t>
  </si>
  <si>
    <t>Darts accessories</t>
  </si>
  <si>
    <t>Accesorii boarduri darts</t>
  </si>
  <si>
    <t>Precision sports munition</t>
  </si>
  <si>
    <t>Munitie sporturi de precizie</t>
  </si>
  <si>
    <t>Dartboards</t>
  </si>
  <si>
    <t>Bord-uri de darts</t>
  </si>
  <si>
    <t>Precision sports gun accessories</t>
  </si>
  <si>
    <t>Accesorii sporturi de precizie</t>
  </si>
  <si>
    <t>Ski and snowboard sports products</t>
  </si>
  <si>
    <t>Sledges &amp; Boards</t>
  </si>
  <si>
    <t>Articole sportive ski si snowboard</t>
  </si>
  <si>
    <t>Sanie</t>
  </si>
  <si>
    <t>Skis</t>
  </si>
  <si>
    <t>Skiuri</t>
  </si>
  <si>
    <t>Snowboard boots</t>
  </si>
  <si>
    <t>Boots snowboard</t>
  </si>
  <si>
    <t>Ski poles</t>
  </si>
  <si>
    <t>Bete ski</t>
  </si>
  <si>
    <t>Ski boots</t>
  </si>
  <si>
    <t>Clapari</t>
  </si>
  <si>
    <t>Snowboards</t>
  </si>
  <si>
    <t>Placi snowboard</t>
  </si>
  <si>
    <t>Snowboard bindings</t>
  </si>
  <si>
    <t>Legaturi snowboard si ski</t>
  </si>
  <si>
    <t>Ski and snowboard accessories</t>
  </si>
  <si>
    <t>Accesorii ski si snowboard</t>
  </si>
  <si>
    <t>Sports accessories</t>
  </si>
  <si>
    <t>Sports goggles and lenses</t>
  </si>
  <si>
    <t>Accesorii sport</t>
  </si>
  <si>
    <t>Ochelari si lentile pentru sport</t>
  </si>
  <si>
    <t>Sportive body protection</t>
  </si>
  <si>
    <t>Aparatori si Protectii corporale</t>
  </si>
  <si>
    <t>Sports equipment protective covers</t>
  </si>
  <si>
    <t>Huse protectie articole sportive</t>
  </si>
  <si>
    <t>Sports recovery products</t>
  </si>
  <si>
    <t>Produse recuperare sportiva</t>
  </si>
  <si>
    <t>Protective sports helmets</t>
  </si>
  <si>
    <t>Casti protectie sport</t>
  </si>
  <si>
    <t>Sports gloves</t>
  </si>
  <si>
    <t>Manusi sport</t>
  </si>
  <si>
    <t>Sports watches</t>
  </si>
  <si>
    <t>Ceasuri sport</t>
  </si>
  <si>
    <t>Sports articles maintenance</t>
  </si>
  <si>
    <t>Sports equipment cleaning and maintenance solutions</t>
  </si>
  <si>
    <t>Intretinere articole sportive</t>
  </si>
  <si>
    <t>Solutii curatare si intretinere echipamente sportive</t>
  </si>
  <si>
    <t>Team sports products</t>
  </si>
  <si>
    <t>Ball pumps</t>
  </si>
  <si>
    <t>Articole sporturi de echipa</t>
  </si>
  <si>
    <t>Pompe de umflat</t>
  </si>
  <si>
    <t>Basketball hoops and goals</t>
  </si>
  <si>
    <t>Cosuri si panouri baschet</t>
  </si>
  <si>
    <t>Soccer goals</t>
  </si>
  <si>
    <t>Porti de fotbal</t>
  </si>
  <si>
    <t>Tactic boards</t>
  </si>
  <si>
    <t>Tabele tactice</t>
  </si>
  <si>
    <t>Cups, trophies and medals</t>
  </si>
  <si>
    <t>Cupe, trofee si medalii</t>
  </si>
  <si>
    <t>Training accessories</t>
  </si>
  <si>
    <t>Accesorii antrenament</t>
  </si>
  <si>
    <t>Sports fan items</t>
  </si>
  <si>
    <t>Articole pentru suporteri</t>
  </si>
  <si>
    <t>Sports balls</t>
  </si>
  <si>
    <t>Mingi</t>
  </si>
  <si>
    <t>Water sports</t>
  </si>
  <si>
    <t>Engine boats</t>
  </si>
  <si>
    <t>Articole sporturi acvatice</t>
  </si>
  <si>
    <t>Motoare barci</t>
  </si>
  <si>
    <t>Acvatics sports accessories</t>
  </si>
  <si>
    <t>Accesorii sporturi acvatice</t>
  </si>
  <si>
    <t>Snorkeling masks and tubes</t>
  </si>
  <si>
    <t>Masti si tuburi snorkeling</t>
  </si>
  <si>
    <t>Swimming floats</t>
  </si>
  <si>
    <t>Plute inot</t>
  </si>
  <si>
    <t>Yachts and boats</t>
  </si>
  <si>
    <t>Yacht-uri si barci</t>
  </si>
  <si>
    <t>Windsurf boards</t>
  </si>
  <si>
    <t>Placi de windsurf</t>
  </si>
  <si>
    <t>Windsurf board accessories</t>
  </si>
  <si>
    <t>Accesorii placi windsurf</t>
  </si>
  <si>
    <t>Water skis</t>
  </si>
  <si>
    <t>Schiuri nautice</t>
  </si>
  <si>
    <t>Swimming</t>
  </si>
  <si>
    <t>Costume inot</t>
  </si>
  <si>
    <t>Swim fins</t>
  </si>
  <si>
    <t>Labe inot</t>
  </si>
  <si>
    <t>Home &amp; Garden</t>
  </si>
  <si>
    <t>DIY</t>
  </si>
  <si>
    <t>Bricolage</t>
  </si>
  <si>
    <t>Agricultural machinery</t>
  </si>
  <si>
    <t>Ploughs</t>
  </si>
  <si>
    <t>Bricolaj</t>
  </si>
  <si>
    <t>Unelte agricole</t>
  </si>
  <si>
    <t>Pluguri</t>
  </si>
  <si>
    <t>Disc harrows</t>
  </si>
  <si>
    <t>Grape cu discuri</t>
  </si>
  <si>
    <t>Farm mills</t>
  </si>
  <si>
    <t>Freze agricole</t>
  </si>
  <si>
    <t>Farm combines</t>
  </si>
  <si>
    <t>Combinatoare agricole</t>
  </si>
  <si>
    <t>Seeders</t>
  </si>
  <si>
    <t>Semanatori</t>
  </si>
  <si>
    <t>Hoes</t>
  </si>
  <si>
    <t>Prasitori</t>
  </si>
  <si>
    <t>Fertilizer machines</t>
  </si>
  <si>
    <t>Masini de fertilizat</t>
  </si>
  <si>
    <t>Machines for desintegrating crop debris</t>
  </si>
  <si>
    <t>Masini de distrus resturi vegetale</t>
  </si>
  <si>
    <t>Scarifiers</t>
  </si>
  <si>
    <t>Scarificatoare agricole</t>
  </si>
  <si>
    <t>Domestic flour mills</t>
  </si>
  <si>
    <t>Mori electrice</t>
  </si>
  <si>
    <t>Electric Bricolage</t>
  </si>
  <si>
    <t>Glue gun</t>
  </si>
  <si>
    <t>Bricolaj Electric</t>
  </si>
  <si>
    <t>Pistoale de lipit</t>
  </si>
  <si>
    <t>Vices and fixing clips</t>
  </si>
  <si>
    <t>Menghine si cleme fixare</t>
  </si>
  <si>
    <t>Power tool chargers</t>
  </si>
  <si>
    <t>Acumulatori si incarcatoare scule electrice</t>
  </si>
  <si>
    <t>Rotary Hammer</t>
  </si>
  <si>
    <t>Rotopercutoare</t>
  </si>
  <si>
    <t>Sanders</t>
  </si>
  <si>
    <t>Slefuitoare</t>
  </si>
  <si>
    <t>Grinders</t>
  </si>
  <si>
    <t>Polizoare</t>
  </si>
  <si>
    <t>Electric Mixers</t>
  </si>
  <si>
    <t>Amestecatoare electrice</t>
  </si>
  <si>
    <t>Drills and Screwdriver</t>
  </si>
  <si>
    <t>Masini de gaurit si insurubat</t>
  </si>
  <si>
    <t>Hacksaws</t>
  </si>
  <si>
    <t>Bomfaiere si fierastraie</t>
  </si>
  <si>
    <t>Welding machines</t>
  </si>
  <si>
    <t>Aparate de sudura</t>
  </si>
  <si>
    <t>Electric saw accessories</t>
  </si>
  <si>
    <t>Accesorii fierastraie electrice</t>
  </si>
  <si>
    <t>Chain saw accessories</t>
  </si>
  <si>
    <t>Accesorii fierastraie cu lant</t>
  </si>
  <si>
    <t>Milling machines</t>
  </si>
  <si>
    <t>Masini de frezat</t>
  </si>
  <si>
    <t>Welding accessories</t>
  </si>
  <si>
    <t>Accesorii aparate de sudura</t>
  </si>
  <si>
    <t>Multi tools and accessories</t>
  </si>
  <si>
    <t>Scule multifunctionale si accesorii</t>
  </si>
  <si>
    <t>Glue gun accessories</t>
  </si>
  <si>
    <t>Accesorii pistoale de lipit</t>
  </si>
  <si>
    <t>Workbenches and work tables</t>
  </si>
  <si>
    <t>Mese si bancuri de lucru</t>
  </si>
  <si>
    <t>Electric planers</t>
  </si>
  <si>
    <t>Rindele electrice</t>
  </si>
  <si>
    <t>Compressor accessories</t>
  </si>
  <si>
    <t>Accesorii compresoare</t>
  </si>
  <si>
    <t>Sets and accessories for drilling and screwing</t>
  </si>
  <si>
    <t>Seturi si accesorii pentru gaurit si insurubat</t>
  </si>
  <si>
    <t>Accessories for milling</t>
  </si>
  <si>
    <t>Accesorii pentru frezare</t>
  </si>
  <si>
    <t>Work safety shoes</t>
  </si>
  <si>
    <t>Incaltaminte protectia muncii</t>
  </si>
  <si>
    <t>Electric saws</t>
  </si>
  <si>
    <t>Fierastraie electrice</t>
  </si>
  <si>
    <t>Buffing and polishing accessories</t>
  </si>
  <si>
    <t>Accesorii polizare si slefuire</t>
  </si>
  <si>
    <t>Paint sprayers</t>
  </si>
  <si>
    <t>Pistoale si sisteme de vopsit si tencuit</t>
  </si>
  <si>
    <t>Electrical Equipment</t>
  </si>
  <si>
    <t>Welding equipment</t>
  </si>
  <si>
    <t>Echipamente electrice</t>
  </si>
  <si>
    <t>Echipamente sudura</t>
  </si>
  <si>
    <t>Industrial heaters</t>
  </si>
  <si>
    <t>Aeroterme industriale</t>
  </si>
  <si>
    <t>Electric generators</t>
  </si>
  <si>
    <t>Generatoare electrice</t>
  </si>
  <si>
    <t>Compressors</t>
  </si>
  <si>
    <t>Compresoare</t>
  </si>
  <si>
    <t>Electric generator accessories</t>
  </si>
  <si>
    <t>Accesorii generatoare electrice</t>
  </si>
  <si>
    <t>Gardening</t>
  </si>
  <si>
    <t>Irrigation plugs and connectors</t>
  </si>
  <si>
    <t>Gradinarit</t>
  </si>
  <si>
    <t>Mufe si conectori irigare</t>
  </si>
  <si>
    <t>Garden tool handels</t>
  </si>
  <si>
    <t>Cozi pentru unelte</t>
  </si>
  <si>
    <t>Greenhouses</t>
  </si>
  <si>
    <t>Sere si solarii</t>
  </si>
  <si>
    <t>Gardening tool accessories</t>
  </si>
  <si>
    <t>Accesorii unelte gradinarit</t>
  </si>
  <si>
    <t>Spray kits</t>
  </si>
  <si>
    <t>Seturi pentru stropit</t>
  </si>
  <si>
    <t>Irrigation accessories</t>
  </si>
  <si>
    <t>Accesorii irigare</t>
  </si>
  <si>
    <t>Electric snow throwers</t>
  </si>
  <si>
    <t>Freze zapada</t>
  </si>
  <si>
    <t>Patio heaters</t>
  </si>
  <si>
    <t>Incalzitoare terasa</t>
  </si>
  <si>
    <t>Winemaking products</t>
  </si>
  <si>
    <t>Produse vinificatie</t>
  </si>
  <si>
    <t>Atomizer machines</t>
  </si>
  <si>
    <t>Atomizoare</t>
  </si>
  <si>
    <t>Zootechnical products</t>
  </si>
  <si>
    <t>Egg incubators and accessories</t>
  </si>
  <si>
    <t>Produse zootehnice</t>
  </si>
  <si>
    <t>Incubatoare oua</t>
  </si>
  <si>
    <t>Milking machines</t>
  </si>
  <si>
    <t>Mulgatoare</t>
  </si>
  <si>
    <t>Animal watering systems</t>
  </si>
  <si>
    <t>Adapatoare animale</t>
  </si>
  <si>
    <t>Electric and Power brushcutters</t>
  </si>
  <si>
    <t>Coase electrice si Motocoase</t>
  </si>
  <si>
    <t>Leaf vacuums, blowers and shredders</t>
  </si>
  <si>
    <t>Aspiratoare, Suflante si Tocatoare</t>
  </si>
  <si>
    <t>Chain saws</t>
  </si>
  <si>
    <t>Fierastraie cu lant</t>
  </si>
  <si>
    <t>Garden sprayers</t>
  </si>
  <si>
    <t>Aparate pentru stropit gradina</t>
  </si>
  <si>
    <t>Hydrophores</t>
  </si>
  <si>
    <t>Hidrofoare</t>
  </si>
  <si>
    <t>Animal Electric Fences</t>
  </si>
  <si>
    <t>Garduri electrice animale</t>
  </si>
  <si>
    <t>Milking machine accessories</t>
  </si>
  <si>
    <t>Accesorii mulgatoare</t>
  </si>
  <si>
    <t>Trailers</t>
  </si>
  <si>
    <t>Remorci</t>
  </si>
  <si>
    <t>Seed germinators</t>
  </si>
  <si>
    <t>Germinatoare seminte</t>
  </si>
  <si>
    <t>Power tillers and cultivators</t>
  </si>
  <si>
    <t>Motosape si motocultoare</t>
  </si>
  <si>
    <t>Snow removal tools</t>
  </si>
  <si>
    <t>Articole Deszapezire</t>
  </si>
  <si>
    <t>Hedge trimmers</t>
  </si>
  <si>
    <t>Trimmere electrice</t>
  </si>
  <si>
    <t>Lawn mowers</t>
  </si>
  <si>
    <t>Masini de tuns iarba</t>
  </si>
  <si>
    <t>Pressure washing machines</t>
  </si>
  <si>
    <t>Aparate spalat cu presiune</t>
  </si>
  <si>
    <t>Gardening hoses</t>
  </si>
  <si>
    <t>Furtunuri gradinarit</t>
  </si>
  <si>
    <t>Water pumps</t>
  </si>
  <si>
    <t>Pompe apa</t>
  </si>
  <si>
    <t>Floor cleaning machines</t>
  </si>
  <si>
    <t>Masini curatat pardoseli</t>
  </si>
  <si>
    <t>Power tiller and cultivator accessories</t>
  </si>
  <si>
    <t>Accesorii motosape si motocultoare</t>
  </si>
  <si>
    <t>Water pump accessories</t>
  </si>
  <si>
    <t>Accesorii pompe de apa</t>
  </si>
  <si>
    <t>Garden fountains</t>
  </si>
  <si>
    <t>Cismele</t>
  </si>
  <si>
    <t>Event tents</t>
  </si>
  <si>
    <t>Corturi evenimente</t>
  </si>
  <si>
    <t>Accessories for pressure washers</t>
  </si>
  <si>
    <t>Accesorii aparate de spalat cu presiune</t>
  </si>
  <si>
    <t>Beekeeping</t>
  </si>
  <si>
    <t>Hives</t>
  </si>
  <si>
    <t>Apicultura</t>
  </si>
  <si>
    <t>Stupi</t>
  </si>
  <si>
    <t>Hive accessories</t>
  </si>
  <si>
    <t>Accesorii stupi</t>
  </si>
  <si>
    <t>Bee centrifuges</t>
  </si>
  <si>
    <t>Centrifuga apicola</t>
  </si>
  <si>
    <t>Honey extracts</t>
  </si>
  <si>
    <t>Produse descapacire miere</t>
  </si>
  <si>
    <t>Honey processing and packaging products</t>
  </si>
  <si>
    <t>Produse procesare si ambalare miere</t>
  </si>
  <si>
    <t>Wax burners</t>
  </si>
  <si>
    <t>Topitor ceara</t>
  </si>
  <si>
    <t>Pollen collection products</t>
  </si>
  <si>
    <t>Produse colectare polen</t>
  </si>
  <si>
    <t>Beekeeping tools</t>
  </si>
  <si>
    <t>Unelte apicole</t>
  </si>
  <si>
    <t>Honeycombs</t>
  </si>
  <si>
    <t>Faguri artificiali</t>
  </si>
  <si>
    <t>Bee treatments and feeding</t>
  </si>
  <si>
    <t>Tratamente si hrana albine</t>
  </si>
  <si>
    <t>Products Growing the Mothers</t>
  </si>
  <si>
    <t>Produse cresterea matcilor</t>
  </si>
  <si>
    <t>Funeral monuments</t>
  </si>
  <si>
    <t>Monumente funerare</t>
  </si>
  <si>
    <t>Axes</t>
  </si>
  <si>
    <t>Topoare</t>
  </si>
  <si>
    <t>Lawn care products</t>
  </si>
  <si>
    <t>Produse ingrijirea gazonului</t>
  </si>
  <si>
    <t>Lawn scarifier, aerator and cultivator machines</t>
  </si>
  <si>
    <t>Scarificatoare, Aeratoare, Cultivatoare</t>
  </si>
  <si>
    <t>Gardening scissors and knives</t>
  </si>
  <si>
    <t>Foarfeci gradinarit</t>
  </si>
  <si>
    <t>Gardening machine supplies</t>
  </si>
  <si>
    <t>Consumabile masini gradinarit</t>
  </si>
  <si>
    <t>Composters</t>
  </si>
  <si>
    <t>Compostoare gradina</t>
  </si>
  <si>
    <t>Housekeeping, Storage &amp; Organization</t>
  </si>
  <si>
    <t>Work safety equipment accessories</t>
  </si>
  <si>
    <t>Menaj, Depozitare &amp; Organizare</t>
  </si>
  <si>
    <t>Accesorii echipamente protectia muncii</t>
  </si>
  <si>
    <t>Fire extinguishers</t>
  </si>
  <si>
    <t>Extinctoare</t>
  </si>
  <si>
    <t>First aid kits</t>
  </si>
  <si>
    <t>Truse sanitare</t>
  </si>
  <si>
    <t>Tools &amp; Storage</t>
  </si>
  <si>
    <t>Wrenches and wrenches kits</t>
  </si>
  <si>
    <t>Unelte &amp; Depozitare</t>
  </si>
  <si>
    <t>Chei si truse chei</t>
  </si>
  <si>
    <t>Gardening forks</t>
  </si>
  <si>
    <t>Furci gradinarit</t>
  </si>
  <si>
    <t>Sprinklers</t>
  </si>
  <si>
    <t>Aspersoare</t>
  </si>
  <si>
    <t>Water spray guns</t>
  </si>
  <si>
    <t>Pistoale pentru stropit</t>
  </si>
  <si>
    <t>Professional tools</t>
  </si>
  <si>
    <t>Hydraulic Tools</t>
  </si>
  <si>
    <t>Scule profesionale</t>
  </si>
  <si>
    <t>Scule hidraulice</t>
  </si>
  <si>
    <t>1000v Insulated tools</t>
  </si>
  <si>
    <t>Scule izolate la 1000 v</t>
  </si>
  <si>
    <t>Hardened tools</t>
  </si>
  <si>
    <t>Scule antiexplozie</t>
  </si>
  <si>
    <t>Hand files and rasps</t>
  </si>
  <si>
    <t>Pile si raspile</t>
  </si>
  <si>
    <t>Tools and measurement devices</t>
  </si>
  <si>
    <t>Unelte si aparate de masura</t>
  </si>
  <si>
    <t>Irrigation timer controllers</t>
  </si>
  <si>
    <t>Programatoare stropire</t>
  </si>
  <si>
    <t>Rakes</t>
  </si>
  <si>
    <t>Greble</t>
  </si>
  <si>
    <t>Tools sets</t>
  </si>
  <si>
    <t>Seturi scule</t>
  </si>
  <si>
    <t>Weed scythes</t>
  </si>
  <si>
    <t>Coase manuale</t>
  </si>
  <si>
    <t>Key door accessories</t>
  </si>
  <si>
    <t>Accesorii chei usi</t>
  </si>
  <si>
    <t>Pliers</t>
  </si>
  <si>
    <t>Clesti si patenti</t>
  </si>
  <si>
    <t>Hammers and chisels</t>
  </si>
  <si>
    <t>Ciocane si dalti</t>
  </si>
  <si>
    <t>Gardening shovels</t>
  </si>
  <si>
    <t>Lopeti si unelte de sapat</t>
  </si>
  <si>
    <t>Tool organizers and boxes</t>
  </si>
  <si>
    <t>Organizatoare si cutii scule</t>
  </si>
  <si>
    <t>Screwdrivers</t>
  </si>
  <si>
    <t>Surubelnite</t>
  </si>
  <si>
    <t>Shelves, Cabinets and Lockers</t>
  </si>
  <si>
    <t>Rafturi, fisete si vestiare</t>
  </si>
  <si>
    <t>Ladders</t>
  </si>
  <si>
    <t>Scari de lucru</t>
  </si>
  <si>
    <t>Work safety clothing</t>
  </si>
  <si>
    <t>Imbracaminte protectia muncii</t>
  </si>
  <si>
    <t>Pneumatic tools</t>
  </si>
  <si>
    <t>Scule pneumatice</t>
  </si>
  <si>
    <t>Hand tools accessories</t>
  </si>
  <si>
    <t>Accesorii scule de mana</t>
  </si>
  <si>
    <t>Crowbars</t>
  </si>
  <si>
    <t>Rangi si leviere</t>
  </si>
  <si>
    <t>Cutting tools</t>
  </si>
  <si>
    <t>Unelte de taiere</t>
  </si>
  <si>
    <t>Work safety equipment</t>
  </si>
  <si>
    <t>Work safety helmets</t>
  </si>
  <si>
    <t>Echipamente protectia muncii 1</t>
  </si>
  <si>
    <t>Casca protectia muncii</t>
  </si>
  <si>
    <t>Work safety gloves</t>
  </si>
  <si>
    <t>Manusi protectia muncii</t>
  </si>
  <si>
    <t>Building materials</t>
  </si>
  <si>
    <t>Adhesives for waterproofing and thermal insulation</t>
  </si>
  <si>
    <t>Materiale constructii</t>
  </si>
  <si>
    <t>Adezivi hidroizolatii si termoizolatii</t>
  </si>
  <si>
    <t>Anchor Straps and Accessories</t>
  </si>
  <si>
    <t>Schele si accesorii ancorare</t>
  </si>
  <si>
    <t>Anti-condensation film</t>
  </si>
  <si>
    <t>Folie anticondens</t>
  </si>
  <si>
    <t>Board</t>
  </si>
  <si>
    <t>Tabla</t>
  </si>
  <si>
    <t>Brick, AAC and concret blocks</t>
  </si>
  <si>
    <t>Caramida, BCA si boltari</t>
  </si>
  <si>
    <t>Cement, Mortar and Additives</t>
  </si>
  <si>
    <t>Ciment, mortar si aditivi</t>
  </si>
  <si>
    <t>Concrete mixers and wheelbarrows</t>
  </si>
  <si>
    <t>Betoniere si roabe</t>
  </si>
  <si>
    <t>Construction machinery</t>
  </si>
  <si>
    <t>Ecological toilet cabin</t>
  </si>
  <si>
    <t>Utilaje pentru constructii</t>
  </si>
  <si>
    <t>Toaleta cabina ecologica</t>
  </si>
  <si>
    <t>Security booths</t>
  </si>
  <si>
    <t>Cabina ghereta de paza</t>
  </si>
  <si>
    <t>Building material cutting machine</t>
  </si>
  <si>
    <t>Mese de taiat materiale de constructii</t>
  </si>
  <si>
    <t>Concrete polishers</t>
  </si>
  <si>
    <t>Slefuitoare de beton</t>
  </si>
  <si>
    <t>Concrete vibrators</t>
  </si>
  <si>
    <t>Vibratoare de beton</t>
  </si>
  <si>
    <t>Concrete cutters</t>
  </si>
  <si>
    <t>Taietoare de beton</t>
  </si>
  <si>
    <t>Plate compactors</t>
  </si>
  <si>
    <t>Placi compactoare</t>
  </si>
  <si>
    <t>Rammers</t>
  </si>
  <si>
    <t>Maiuri compactoare</t>
  </si>
  <si>
    <t>Vibrating screeds</t>
  </si>
  <si>
    <t>Rigle vibrante</t>
  </si>
  <si>
    <t>Decorative plates</t>
  </si>
  <si>
    <t>Placi decorative</t>
  </si>
  <si>
    <t>Doors and Windows</t>
  </si>
  <si>
    <t>Interior Doors</t>
  </si>
  <si>
    <t>Usi si ferestre</t>
  </si>
  <si>
    <t>Usi interior</t>
  </si>
  <si>
    <t>External doors</t>
  </si>
  <si>
    <t>Usi intrare</t>
  </si>
  <si>
    <t>Garage doors</t>
  </si>
  <si>
    <t>Usi garaj</t>
  </si>
  <si>
    <t>Windows and Skylights</t>
  </si>
  <si>
    <t>Ferestre si luminatoare</t>
  </si>
  <si>
    <t>Door accessories</t>
  </si>
  <si>
    <t>Accesorii usi</t>
  </si>
  <si>
    <t>Window accessories</t>
  </si>
  <si>
    <t>Accesorii ferestre</t>
  </si>
  <si>
    <t>Drainage systems</t>
  </si>
  <si>
    <t>Sisteme de scurgere</t>
  </si>
  <si>
    <t>Drywall and Accessories</t>
  </si>
  <si>
    <t>Gips carton si accesorii</t>
  </si>
  <si>
    <t>Feronery &amp; accessories</t>
  </si>
  <si>
    <t>Bolts, screws and clamping accessories</t>
  </si>
  <si>
    <t>Suruburi, dibluri si accesorii prindere</t>
  </si>
  <si>
    <t>Padlocks</t>
  </si>
  <si>
    <t>Lacate</t>
  </si>
  <si>
    <t>Door handles</t>
  </si>
  <si>
    <t>Manere usa</t>
  </si>
  <si>
    <t>Cabinet safes and security lock boxes</t>
  </si>
  <si>
    <t>Seifuri si casete de valori</t>
  </si>
  <si>
    <t>Reinforcement Elements</t>
  </si>
  <si>
    <t>Elemente pentru armaturi</t>
  </si>
  <si>
    <t>Transport and lifting equipment</t>
  </si>
  <si>
    <t>Echipamente pentru transport si ridicat</t>
  </si>
  <si>
    <t>Furniture hardware supplies</t>
  </si>
  <si>
    <t>Feronerie si accesorii mobila</t>
  </si>
  <si>
    <t>Hardware nails</t>
  </si>
  <si>
    <t>Cuie</t>
  </si>
  <si>
    <t>Door locks</t>
  </si>
  <si>
    <t>Broaste si yale</t>
  </si>
  <si>
    <t>Transport and lifting equipment accessories</t>
  </si>
  <si>
    <t>Accesorii echipamente pentru transport si ridicat</t>
  </si>
  <si>
    <t>Door lock cylinders</t>
  </si>
  <si>
    <t>Cilindri usa</t>
  </si>
  <si>
    <t>Gun safes and cabinets</t>
  </si>
  <si>
    <t>Dulapuri arme</t>
  </si>
  <si>
    <t>Cords</t>
  </si>
  <si>
    <t>Sfoara</t>
  </si>
  <si>
    <t>Hinges</t>
  </si>
  <si>
    <t>Balamale</t>
  </si>
  <si>
    <t>Post box</t>
  </si>
  <si>
    <t>Cutii postale</t>
  </si>
  <si>
    <t>Building wire</t>
  </si>
  <si>
    <t>Sarma constructii</t>
  </si>
  <si>
    <t>Interior Design</t>
  </si>
  <si>
    <t>Diluents and primers</t>
  </si>
  <si>
    <t>Amenajari interioare</t>
  </si>
  <si>
    <t>Diluanti si amorse</t>
  </si>
  <si>
    <t>Painting and plastering accessories</t>
  </si>
  <si>
    <t>Accesorii vopsire si tencuire</t>
  </si>
  <si>
    <t>Gates and garage door automation kits</t>
  </si>
  <si>
    <t>Kit-uri automatizari porti si usi garaj</t>
  </si>
  <si>
    <t>Painting and plastering tools</t>
  </si>
  <si>
    <t>Unelte de vopsit si tencuit</t>
  </si>
  <si>
    <t>Parquet flooring</t>
  </si>
  <si>
    <t>Parchet si pardoseli</t>
  </si>
  <si>
    <t>Plinth blocksflooring insulation</t>
  </si>
  <si>
    <t>Plinte, izolatii si accesorii parchet</t>
  </si>
  <si>
    <t>Wall panels and accessories</t>
  </si>
  <si>
    <t>Lambriuri si accesorii</t>
  </si>
  <si>
    <t>Paints and Pigments</t>
  </si>
  <si>
    <t>Vopsele si pigmenti</t>
  </si>
  <si>
    <t>Decorative Plasters and Socket</t>
  </si>
  <si>
    <t>Tencuieli decorative si soclu</t>
  </si>
  <si>
    <t>Surface treatment solutions</t>
  </si>
  <si>
    <t>Solutii tratare suprafete</t>
  </si>
  <si>
    <t>Marble, granite, travertine</t>
  </si>
  <si>
    <t>Marmura, granit, travertin</t>
  </si>
  <si>
    <t>Wall, floor and mosaic tile</t>
  </si>
  <si>
    <t>Faianta, gresie si mozaicuri</t>
  </si>
  <si>
    <t>Decorative profiles</t>
  </si>
  <si>
    <t>Profile decorative</t>
  </si>
  <si>
    <t>Chit and tile adhesive</t>
  </si>
  <si>
    <t>Chit si adeziv faianta</t>
  </si>
  <si>
    <t>Tile and ceramic cutter machines and tools</t>
  </si>
  <si>
    <t>Masini si unelte de taiat gresia si faianta</t>
  </si>
  <si>
    <t>Interior stairs accessories</t>
  </si>
  <si>
    <t>Accesorii scari interioare</t>
  </si>
  <si>
    <t>Masonry and Floors</t>
  </si>
  <si>
    <t>Zidarie si plansee</t>
  </si>
  <si>
    <t>Panels and Fence elements</t>
  </si>
  <si>
    <t>Pavements and Curbs</t>
  </si>
  <si>
    <t>Pavaje si borduri</t>
  </si>
  <si>
    <t>Pipes and Profiles</t>
  </si>
  <si>
    <t>Tevi si profile</t>
  </si>
  <si>
    <t>Roof elements</t>
  </si>
  <si>
    <t>Elemente pentru acoperis</t>
  </si>
  <si>
    <t>Scaffoldings</t>
  </si>
  <si>
    <t>Schele</t>
  </si>
  <si>
    <t>Thermal Insulation and Accessories</t>
  </si>
  <si>
    <t>Termoizolatii si accesorii</t>
  </si>
  <si>
    <t>Waterproofing and Accessories</t>
  </si>
  <si>
    <t>Hidroizolatii si accesorii</t>
  </si>
  <si>
    <t>Wood Panels</t>
  </si>
  <si>
    <t>Placi lemn</t>
  </si>
  <si>
    <t>Lighting &amp; Electrical</t>
  </si>
  <si>
    <t>Bulbs</t>
  </si>
  <si>
    <t>Iluminat &amp; Electrice</t>
  </si>
  <si>
    <t>Becuri</t>
  </si>
  <si>
    <t>Complementary Lighting Products</t>
  </si>
  <si>
    <t>Power strip accessories</t>
  </si>
  <si>
    <t>Produse complementare iluminat</t>
  </si>
  <si>
    <t>Accesorii prelungitoare</t>
  </si>
  <si>
    <t>Electric doorbells</t>
  </si>
  <si>
    <t>Sonerii electrice</t>
  </si>
  <si>
    <t>Electric panel accessories</t>
  </si>
  <si>
    <t>Accesorii tablouri electrice</t>
  </si>
  <si>
    <t>Electrical light switches</t>
  </si>
  <si>
    <t>Intrerupatoare</t>
  </si>
  <si>
    <t>Socket and switch accessories</t>
  </si>
  <si>
    <t>Accesorii prize si intrerupatoare</t>
  </si>
  <si>
    <t>Electric cables and conductors</t>
  </si>
  <si>
    <t>Cabluri electrice si conductori</t>
  </si>
  <si>
    <t>Electric panels</t>
  </si>
  <si>
    <t>Tablouri electrice</t>
  </si>
  <si>
    <t>Exterior lights</t>
  </si>
  <si>
    <t>Lamps and poles</t>
  </si>
  <si>
    <t>Corpuri iluminat exterior</t>
  </si>
  <si>
    <t>Felinare si stalpi</t>
  </si>
  <si>
    <t>Floodlight and work lights</t>
  </si>
  <si>
    <t>Proiectoare si lampi de lucru</t>
  </si>
  <si>
    <t>Solar lamps</t>
  </si>
  <si>
    <t>Lampi solare</t>
  </si>
  <si>
    <t>Lighting accessories</t>
  </si>
  <si>
    <t>Accesorii corpuri de iluminat</t>
  </si>
  <si>
    <t>Commercial Lighting</t>
  </si>
  <si>
    <t>Corpuri iluminat comercial</t>
  </si>
  <si>
    <t>Flashlights</t>
  </si>
  <si>
    <t>Lanterne</t>
  </si>
  <si>
    <t>Fuses</t>
  </si>
  <si>
    <t>Sigurante electrice</t>
  </si>
  <si>
    <t>Interior lighting</t>
  </si>
  <si>
    <t>Chandeliers</t>
  </si>
  <si>
    <t>Corpuri de iluminat interior</t>
  </si>
  <si>
    <t>Lustre si pendule</t>
  </si>
  <si>
    <t>Spots</t>
  </si>
  <si>
    <t>Spoturi</t>
  </si>
  <si>
    <t>Floor lamps</t>
  </si>
  <si>
    <t>Lampadare</t>
  </si>
  <si>
    <t>Bedside and office lamps</t>
  </si>
  <si>
    <t>Veioze si lampi</t>
  </si>
  <si>
    <t>Light sources</t>
  </si>
  <si>
    <t>LED strips</t>
  </si>
  <si>
    <t>Surse de iluminat</t>
  </si>
  <si>
    <t>Benzi LED</t>
  </si>
  <si>
    <t>Measuring and Control Devices</t>
  </si>
  <si>
    <t>Aparate de masura si control</t>
  </si>
  <si>
    <t>Neon Tubes</t>
  </si>
  <si>
    <t>Tuburi neon</t>
  </si>
  <si>
    <t>Power strips</t>
  </si>
  <si>
    <t>Prelungitoare</t>
  </si>
  <si>
    <t>Sockets</t>
  </si>
  <si>
    <t>Prize</t>
  </si>
  <si>
    <t>Tools and accessories for electrical installations</t>
  </si>
  <si>
    <t>Scule si accesorii pentru instalatii electrice</t>
  </si>
  <si>
    <t>Wall lights</t>
  </si>
  <si>
    <t>Aplice si plafoniere</t>
  </si>
  <si>
    <t>Sanitary</t>
  </si>
  <si>
    <t>Bathroom holders and accessories</t>
  </si>
  <si>
    <t>Sanitare</t>
  </si>
  <si>
    <t>Suporturi si accesorii de baie</t>
  </si>
  <si>
    <t>Bathroom mirrors and furniture</t>
  </si>
  <si>
    <t>Oglinzi si mobilier baie</t>
  </si>
  <si>
    <t>Bathroom wash basins and pedestal sinks</t>
  </si>
  <si>
    <t>Lavoare si piedestale</t>
  </si>
  <si>
    <t>Bathroom wash basins and pedestal sinks accessories</t>
  </si>
  <si>
    <t>Accesorii lavoare si piedestale</t>
  </si>
  <si>
    <t>Bathtubes, showers and shower doors</t>
  </si>
  <si>
    <t>Dispensers</t>
  </si>
  <si>
    <t>Dispensere</t>
  </si>
  <si>
    <t>Exterior design</t>
  </si>
  <si>
    <t>Ceramic and faience accessories</t>
  </si>
  <si>
    <t>Amenajari exterioare</t>
  </si>
  <si>
    <t>Accesorii gresie si faianta</t>
  </si>
  <si>
    <t>Accessories for exterior construction</t>
  </si>
  <si>
    <t>Accesorii constructii exterioare</t>
  </si>
  <si>
    <t>Prefabricated houses</t>
  </si>
  <si>
    <t>Case prefabricate</t>
  </si>
  <si>
    <t>Faucet accessories</t>
  </si>
  <si>
    <t>Accesorii baterii sanitare</t>
  </si>
  <si>
    <t>Faucets</t>
  </si>
  <si>
    <t>Baterii sanitare</t>
  </si>
  <si>
    <t>Hand Dryers</t>
  </si>
  <si>
    <t>Uscatoare de maini</t>
  </si>
  <si>
    <t>Heating Systems</t>
  </si>
  <si>
    <t>Solar systems and panels accessories and components</t>
  </si>
  <si>
    <t>Sisteme incalzire</t>
  </si>
  <si>
    <t>Componente si accesorii sisteme si panouri solare</t>
  </si>
  <si>
    <t>Wood pellets and briquettes</t>
  </si>
  <si>
    <t>Peleti si brichete rumegus</t>
  </si>
  <si>
    <t>Underfloor heating</t>
  </si>
  <si>
    <t>Incalzire in pardoseala</t>
  </si>
  <si>
    <t>Solid fuel boilers, stoves and fireplaces</t>
  </si>
  <si>
    <t>Cazane combustibil solid, sobe si semineuri</t>
  </si>
  <si>
    <t>Fittings and accessories</t>
  </si>
  <si>
    <t>Fitinguri si accesorii</t>
  </si>
  <si>
    <t>Tubes and pipes</t>
  </si>
  <si>
    <t>Tevi si armaturi</t>
  </si>
  <si>
    <t>Solar panels and systems</t>
  </si>
  <si>
    <t>Sisteme si panouri solare</t>
  </si>
  <si>
    <t>Septic tanks</t>
  </si>
  <si>
    <t>Fose septice</t>
  </si>
  <si>
    <t>Radiator accessories</t>
  </si>
  <si>
    <t>Accesorii calorifere</t>
  </si>
  <si>
    <t>Radiators</t>
  </si>
  <si>
    <t>Calorifere</t>
  </si>
  <si>
    <t>Hydro installations</t>
  </si>
  <si>
    <t>Valves</t>
  </si>
  <si>
    <t>Instalatii hidro</t>
  </si>
  <si>
    <t>Robineti</t>
  </si>
  <si>
    <t>Filtration systems installations</t>
  </si>
  <si>
    <t>Sisteme filtrare instalatii</t>
  </si>
  <si>
    <t>Septic tank accessories</t>
  </si>
  <si>
    <t>Accesorii fose septice</t>
  </si>
  <si>
    <t>Expansion vessels</t>
  </si>
  <si>
    <t>Vase expansiune</t>
  </si>
  <si>
    <t>Expansion vessel accessories</t>
  </si>
  <si>
    <t>Accesorii vase expansiune</t>
  </si>
  <si>
    <t>Kitchen Sinks</t>
  </si>
  <si>
    <t>Chiuvete bucatarie</t>
  </si>
  <si>
    <t>Plumbing</t>
  </si>
  <si>
    <t>Sauna accessories</t>
  </si>
  <si>
    <t>Accesorii saune</t>
  </si>
  <si>
    <t>Saunas</t>
  </si>
  <si>
    <t>Cabine saune</t>
  </si>
  <si>
    <t>Shower panels and Shower sets</t>
  </si>
  <si>
    <t>Coloane de dus si seturi de dus</t>
  </si>
  <si>
    <t>Silicone adhesives, foam and tehnical solutions</t>
  </si>
  <si>
    <t>Silicon, spume si solutii tehnice</t>
  </si>
  <si>
    <t>Sink accessories</t>
  </si>
  <si>
    <t>Accesorii chiuvete</t>
  </si>
  <si>
    <t>Stove and fireplace accessories</t>
  </si>
  <si>
    <t>Accesorii sobe si seminee</t>
  </si>
  <si>
    <t>Toilet seats</t>
  </si>
  <si>
    <t>Vase de toaleta</t>
  </si>
  <si>
    <t>Toilet seats accessories</t>
  </si>
  <si>
    <t>Accesorii vase de toaleta</t>
  </si>
  <si>
    <t>Ventilation fan accessories</t>
  </si>
  <si>
    <t>Accesorii sisteme de ventilatie</t>
  </si>
  <si>
    <t>Ventilation fans</t>
  </si>
  <si>
    <t>Sisteme de ventilatie</t>
  </si>
  <si>
    <t>Home &amp; Deco</t>
  </si>
  <si>
    <t>Furniture and Matresses</t>
  </si>
  <si>
    <t>Bedroom Furniture</t>
  </si>
  <si>
    <t>Table and chairs accessories</t>
  </si>
  <si>
    <t>Mobilier Dormitor</t>
  </si>
  <si>
    <t>Accesorii mese si scaune</t>
  </si>
  <si>
    <t>Panel screens</t>
  </si>
  <si>
    <t>Pereti despartitori si paravane</t>
  </si>
  <si>
    <t>Professional furniture</t>
  </si>
  <si>
    <t>Mobilier profesional</t>
  </si>
  <si>
    <t>Kids furniture</t>
  </si>
  <si>
    <t>Mobila tineret</t>
  </si>
  <si>
    <t>Beds</t>
  </si>
  <si>
    <t>Paturi</t>
  </si>
  <si>
    <t>Wardrobes and Cupboards</t>
  </si>
  <si>
    <t>Sifoniere si dulapuri</t>
  </si>
  <si>
    <t>Drawer dressers</t>
  </si>
  <si>
    <t>Comode</t>
  </si>
  <si>
    <t>Other items of bedroom furniture</t>
  </si>
  <si>
    <t>Alte obiecte de mobilier dormitor</t>
  </si>
  <si>
    <t>Armchairs</t>
  </si>
  <si>
    <t>Fotolii</t>
  </si>
  <si>
    <t>Makeup tables</t>
  </si>
  <si>
    <t>Masute de toaleta</t>
  </si>
  <si>
    <t>Interior stairs</t>
  </si>
  <si>
    <t>Scari interior</t>
  </si>
  <si>
    <t>Kitchen furniture</t>
  </si>
  <si>
    <t>Tables</t>
  </si>
  <si>
    <t>Mobilier Bucatarie</t>
  </si>
  <si>
    <t>Mese</t>
  </si>
  <si>
    <t>Furniture consoles</t>
  </si>
  <si>
    <t>Console mobilier</t>
  </si>
  <si>
    <t>Living room &amp; Office Furniture</t>
  </si>
  <si>
    <t>Furniture sets</t>
  </si>
  <si>
    <t>Mobilier Living &amp; Birou</t>
  </si>
  <si>
    <t>Sofas</t>
  </si>
  <si>
    <t>Canapele</t>
  </si>
  <si>
    <t>Bookcases</t>
  </si>
  <si>
    <t>Office desks</t>
  </si>
  <si>
    <t>Birouri</t>
  </si>
  <si>
    <t>Shelves</t>
  </si>
  <si>
    <t>Rafturi</t>
  </si>
  <si>
    <t>Office chairs</t>
  </si>
  <si>
    <t>Scaune birou</t>
  </si>
  <si>
    <t>Coat racks</t>
  </si>
  <si>
    <t>Cuiere</t>
  </si>
  <si>
    <t>Nightstands</t>
  </si>
  <si>
    <t>Noptiere</t>
  </si>
  <si>
    <t>Chairs</t>
  </si>
  <si>
    <t>Scaune</t>
  </si>
  <si>
    <t>Shoes closets</t>
  </si>
  <si>
    <t>Dulapuri pantofi</t>
  </si>
  <si>
    <t>Mattresses &amp; Mattress Protectors</t>
  </si>
  <si>
    <t>Mattress pads</t>
  </si>
  <si>
    <t>Topper saltele</t>
  </si>
  <si>
    <t>Mattresses</t>
  </si>
  <si>
    <t>Saltele</t>
  </si>
  <si>
    <t>Bedsteads</t>
  </si>
  <si>
    <t>Somiere</t>
  </si>
  <si>
    <t>Home Textiles</t>
  </si>
  <si>
    <t>Carpets &amp; Bathroom Textiles</t>
  </si>
  <si>
    <t>Window curtain rails and rods</t>
  </si>
  <si>
    <t>Covoare &amp; Textile baie</t>
  </si>
  <si>
    <t>Sine si galerii perdele</t>
  </si>
  <si>
    <t>Roller shutters and blinds</t>
  </si>
  <si>
    <t>Rulouri si jaluzele</t>
  </si>
  <si>
    <t>Towels</t>
  </si>
  <si>
    <t>Prosoape</t>
  </si>
  <si>
    <t>Bath Robes</t>
  </si>
  <si>
    <t>Halate baie</t>
  </si>
  <si>
    <t>Bathroom rugs</t>
  </si>
  <si>
    <t>Covorase baie</t>
  </si>
  <si>
    <t>Draperies</t>
  </si>
  <si>
    <t>Draperii</t>
  </si>
  <si>
    <t>Carpets &amp; Room Textiles</t>
  </si>
  <si>
    <t>Quilts</t>
  </si>
  <si>
    <t>Covoare &amp; Textile camera</t>
  </si>
  <si>
    <t>Pilote</t>
  </si>
  <si>
    <t>Entrance Mats</t>
  </si>
  <si>
    <t>Covorase intrare</t>
  </si>
  <si>
    <t>Linens</t>
  </si>
  <si>
    <t>Lenjerii de pat</t>
  </si>
  <si>
    <t>Fabrics</t>
  </si>
  <si>
    <t>Materiale textile</t>
  </si>
  <si>
    <t>Textile yarns</t>
  </si>
  <si>
    <t>Fire textile</t>
  </si>
  <si>
    <t>Mattress Protectors</t>
  </si>
  <si>
    <t>Protectii saltea</t>
  </si>
  <si>
    <t>Rugs</t>
  </si>
  <si>
    <t>Covoare</t>
  </si>
  <si>
    <t>Beds and Blankets</t>
  </si>
  <si>
    <t>Paturi si cuverturi</t>
  </si>
  <si>
    <t>Pillows</t>
  </si>
  <si>
    <t>Perne</t>
  </si>
  <si>
    <t>Curtains</t>
  </si>
  <si>
    <t>Perdele</t>
  </si>
  <si>
    <t>Decorative Cushions</t>
  </si>
  <si>
    <t>Perne decorative</t>
  </si>
  <si>
    <t>Roller shutter and blind accessories</t>
  </si>
  <si>
    <t>Accesorii rulouri si jaluzele</t>
  </si>
  <si>
    <t>Kitchen Textiles</t>
  </si>
  <si>
    <t>Placemats</t>
  </si>
  <si>
    <t>Textile bucatarie</t>
  </si>
  <si>
    <t>Servete si naproane</t>
  </si>
  <si>
    <t>Kitchen aprons</t>
  </si>
  <si>
    <t>Table covers</t>
  </si>
  <si>
    <t>Fete de masa</t>
  </si>
  <si>
    <t>Kitchen gloves</t>
  </si>
  <si>
    <t>Manusi bucatarie</t>
  </si>
  <si>
    <t>Household</t>
  </si>
  <si>
    <t>Candles &amp; Aromatherapy</t>
  </si>
  <si>
    <t>Candles</t>
  </si>
  <si>
    <t>Lumanari &amp; Aromaterapie</t>
  </si>
  <si>
    <t>Lumanari si candele</t>
  </si>
  <si>
    <t>Cooking ustensils</t>
  </si>
  <si>
    <t>Knives and knife sets</t>
  </si>
  <si>
    <t>Ustensile gatit</t>
  </si>
  <si>
    <t>Cutite si seturi de cutite</t>
  </si>
  <si>
    <t>Electronic commercial scales</t>
  </si>
  <si>
    <t>Cantare electronice comerciale</t>
  </si>
  <si>
    <t>Manual choppers</t>
  </si>
  <si>
    <t>Taietoare manuale</t>
  </si>
  <si>
    <t>Kitchen scissors</t>
  </si>
  <si>
    <t>Foarfeci bucatarie</t>
  </si>
  <si>
    <t>Kitchen termometers</t>
  </si>
  <si>
    <t>Termometre bucatarie</t>
  </si>
  <si>
    <t>Cookie decorating tools</t>
  </si>
  <si>
    <t>Ustensile ornare prajituri</t>
  </si>
  <si>
    <t>Kitchen measuring tools</t>
  </si>
  <si>
    <t>Ustensile de masurat de bucatarie</t>
  </si>
  <si>
    <t>Manual kitchen slicers</t>
  </si>
  <si>
    <t>Feliatoare manuale</t>
  </si>
  <si>
    <t>Colanders</t>
  </si>
  <si>
    <t>Strecuratori</t>
  </si>
  <si>
    <t>Graters and accessories</t>
  </si>
  <si>
    <t>Razatori si accesorii</t>
  </si>
  <si>
    <t>Knife sharpeners</t>
  </si>
  <si>
    <t>Ascutitoare cutite</t>
  </si>
  <si>
    <t>Cutting boards</t>
  </si>
  <si>
    <t>Tocatoare de bucatarie</t>
  </si>
  <si>
    <t>Kitchen brushes, spatulas and wisks</t>
  </si>
  <si>
    <t>Pensule, spatule si teluri bucatarie</t>
  </si>
  <si>
    <t>Ladles, spoons and kitchen tongs</t>
  </si>
  <si>
    <t>Polonice, linguri si clesti de bucatarie</t>
  </si>
  <si>
    <t>Strainers and accessories</t>
  </si>
  <si>
    <t>Site bucatarie si accesorii</t>
  </si>
  <si>
    <t>Cookie cutters</t>
  </si>
  <si>
    <t>Forme prajituri</t>
  </si>
  <si>
    <t>Fruits and vegetables peelers</t>
  </si>
  <si>
    <t>Curatatoare legume si fructe</t>
  </si>
  <si>
    <t>Manual juicers and presses</t>
  </si>
  <si>
    <t>Prese si storcatoare manuale</t>
  </si>
  <si>
    <t>Manual food grinders</t>
  </si>
  <si>
    <t>Masini de tocat manuale</t>
  </si>
  <si>
    <t>Manual chopper accessories</t>
  </si>
  <si>
    <t>Accesorii taietoare manuale</t>
  </si>
  <si>
    <t>Cookware</t>
  </si>
  <si>
    <t>Lids</t>
  </si>
  <si>
    <t>Vase pentru gatit</t>
  </si>
  <si>
    <t>Capace vase pentru gatit</t>
  </si>
  <si>
    <t>Turkish coffee pots and milk pots</t>
  </si>
  <si>
    <t>Ibrice</t>
  </si>
  <si>
    <t>Thermoresistant vessel</t>
  </si>
  <si>
    <t>Vase termorezistente</t>
  </si>
  <si>
    <t>Pressure cookers</t>
  </si>
  <si>
    <t>Oale sub presiune</t>
  </si>
  <si>
    <t>Baking trays</t>
  </si>
  <si>
    <t>Tavi copt</t>
  </si>
  <si>
    <t>Cooking pots</t>
  </si>
  <si>
    <t>Tea pots and infusers</t>
  </si>
  <si>
    <t>Ceainice si infuzoare</t>
  </si>
  <si>
    <t>Tea accessories</t>
  </si>
  <si>
    <t>Accesorii ceai</t>
  </si>
  <si>
    <t>Pans</t>
  </si>
  <si>
    <t>Tigai</t>
  </si>
  <si>
    <t>Pots</t>
  </si>
  <si>
    <t>Oale si cratite</t>
  </si>
  <si>
    <t>Stovetop espresso makers</t>
  </si>
  <si>
    <t>Espressoare pentru aragaz</t>
  </si>
  <si>
    <t>Cutlery &amp; Accessories</t>
  </si>
  <si>
    <t>Flatware</t>
  </si>
  <si>
    <t>Tacamuri &amp; Accesorii</t>
  </si>
  <si>
    <t>Tacamuri si seturi</t>
  </si>
  <si>
    <t>Decorations</t>
  </si>
  <si>
    <t>Curtain accessories</t>
  </si>
  <si>
    <t>Decoratiuni</t>
  </si>
  <si>
    <t>Accesorii perdele si draperii</t>
  </si>
  <si>
    <t>Collection stamps</t>
  </si>
  <si>
    <t>Timbre</t>
  </si>
  <si>
    <t>Mannequins</t>
  </si>
  <si>
    <t>Manechine plastic</t>
  </si>
  <si>
    <t>Decorative wall patterns</t>
  </si>
  <si>
    <t>Sabloane decorative pereti</t>
  </si>
  <si>
    <t>Haberdashery products</t>
  </si>
  <si>
    <t>Produse Mercerie</t>
  </si>
  <si>
    <t>Church objects</t>
  </si>
  <si>
    <t>Obiecte bisericesti</t>
  </si>
  <si>
    <t>Party accessories</t>
  </si>
  <si>
    <t>Balloons</t>
  </si>
  <si>
    <t>Accesorii pentru petrecere</t>
  </si>
  <si>
    <t>Baloane</t>
  </si>
  <si>
    <t>Lampions</t>
  </si>
  <si>
    <t>Lampioane</t>
  </si>
  <si>
    <t>Temporary tattoos</t>
  </si>
  <si>
    <t>Tatuaje temporare</t>
  </si>
  <si>
    <t>Dining</t>
  </si>
  <si>
    <t>Kitchen storage</t>
  </si>
  <si>
    <t>Barrels</t>
  </si>
  <si>
    <t>Servire</t>
  </si>
  <si>
    <t>Depozitare</t>
  </si>
  <si>
    <t>Butoaie</t>
  </si>
  <si>
    <t>Serveware</t>
  </si>
  <si>
    <t>Toothpicks</t>
  </si>
  <si>
    <t>Articole pentru servit D</t>
  </si>
  <si>
    <t>Scobitori</t>
  </si>
  <si>
    <t>Tableware</t>
  </si>
  <si>
    <t>Dinnerware sets</t>
  </si>
  <si>
    <t>Vesela pentru masa si tacamuri</t>
  </si>
  <si>
    <t>Servicii de masa</t>
  </si>
  <si>
    <t>Dishes drying stand</t>
  </si>
  <si>
    <t>Scurgator vase</t>
  </si>
  <si>
    <t>Flatware holder</t>
  </si>
  <si>
    <t>Suporturi tacamuri</t>
  </si>
  <si>
    <t>Glasses and bar tools</t>
  </si>
  <si>
    <t>Carafes and decanters</t>
  </si>
  <si>
    <t>Pahare si accesorii bar</t>
  </si>
  <si>
    <t>Carafe si decantoare</t>
  </si>
  <si>
    <t>Ice buckets and tongs</t>
  </si>
  <si>
    <t>Frapiere si clesti gheata</t>
  </si>
  <si>
    <t>Ice cube trays</t>
  </si>
  <si>
    <t>Forme cuburi de gheata</t>
  </si>
  <si>
    <t>Beverage holders</t>
  </si>
  <si>
    <t>Suporturi bauturi</t>
  </si>
  <si>
    <t>Jars and lids</t>
  </si>
  <si>
    <t>Borcane si capace</t>
  </si>
  <si>
    <t>Napkin holders</t>
  </si>
  <si>
    <t>Suporturi servetele</t>
  </si>
  <si>
    <t>Serving sets</t>
  </si>
  <si>
    <t>Seturi pentru servire</t>
  </si>
  <si>
    <t>Dishes for table</t>
  </si>
  <si>
    <t>Table services</t>
  </si>
  <si>
    <t>Vesela pentru masa</t>
  </si>
  <si>
    <t>Plates</t>
  </si>
  <si>
    <t>Farfurii</t>
  </si>
  <si>
    <t>Mugs and cups</t>
  </si>
  <si>
    <t>Cani si cesti</t>
  </si>
  <si>
    <t>Serving trays</t>
  </si>
  <si>
    <t>Tavi servire</t>
  </si>
  <si>
    <t>Bowls</t>
  </si>
  <si>
    <t>Boluri</t>
  </si>
  <si>
    <t>General cleaning</t>
  </si>
  <si>
    <t>Trash cans and recycle bins</t>
  </si>
  <si>
    <t>Curatenie generala</t>
  </si>
  <si>
    <t>Cosuri de gunoi</t>
  </si>
  <si>
    <t>Brooms, Brushes and Mops</t>
  </si>
  <si>
    <t>Maturi, Mopuri si galeti</t>
  </si>
  <si>
    <t>Cleaning sets</t>
  </si>
  <si>
    <t>Seturi curatenie</t>
  </si>
  <si>
    <t>Window wipers</t>
  </si>
  <si>
    <t>Stergatoare geam</t>
  </si>
  <si>
    <t>Ironing tables</t>
  </si>
  <si>
    <t>Mese de calcat</t>
  </si>
  <si>
    <t>Drying racks</t>
  </si>
  <si>
    <t>Uscatoare rufe</t>
  </si>
  <si>
    <t>Ironing table covers</t>
  </si>
  <si>
    <t>Huse mese de calcat</t>
  </si>
  <si>
    <t>Drying racks accessories</t>
  </si>
  <si>
    <t>Accesorii uscatoare rufe</t>
  </si>
  <si>
    <t>Glasses &amp; Bar accessories</t>
  </si>
  <si>
    <t>Drinking Straws and cocktail decorations</t>
  </si>
  <si>
    <t>Pahare &amp; Accesorii bar</t>
  </si>
  <si>
    <t>Paie si decoratiuni cocktail</t>
  </si>
  <si>
    <t>Glasses</t>
  </si>
  <si>
    <t>Pahare</t>
  </si>
  <si>
    <t>Cocktail Shakers</t>
  </si>
  <si>
    <t>Shakere</t>
  </si>
  <si>
    <t>Corkscrews and stoppers</t>
  </si>
  <si>
    <t>Tirbusoane si dopuri</t>
  </si>
  <si>
    <t>Thermos flask and Mug accessories</t>
  </si>
  <si>
    <t>Accesorii termosuri si Cani termos</t>
  </si>
  <si>
    <t>Interior Decorations</t>
  </si>
  <si>
    <t>Objects of art</t>
  </si>
  <si>
    <t>Decoratiuni Interioare</t>
  </si>
  <si>
    <t>Obiecte de arta</t>
  </si>
  <si>
    <t>Decorative magnets</t>
  </si>
  <si>
    <t>Magneti decorativi</t>
  </si>
  <si>
    <t>Easels</t>
  </si>
  <si>
    <t>Sevalete</t>
  </si>
  <si>
    <t>Umbrella racks</t>
  </si>
  <si>
    <t>Suporturi umbrele</t>
  </si>
  <si>
    <t>Mirrors</t>
  </si>
  <si>
    <t>Oglinzi</t>
  </si>
  <si>
    <t>Candle holders</t>
  </si>
  <si>
    <t>Suporturi lumanari</t>
  </si>
  <si>
    <t>Fine art</t>
  </si>
  <si>
    <t>Decorative stickers</t>
  </si>
  <si>
    <t>Stickere decorative</t>
  </si>
  <si>
    <t>Artificial plants</t>
  </si>
  <si>
    <t>Plante artificiale</t>
  </si>
  <si>
    <t>Ashtrays</t>
  </si>
  <si>
    <t>Scrumiere</t>
  </si>
  <si>
    <t>Decorative Accessories</t>
  </si>
  <si>
    <t>Accesorii decorative</t>
  </si>
  <si>
    <t>Wallpaper</t>
  </si>
  <si>
    <t>Tapet</t>
  </si>
  <si>
    <t>Paintings</t>
  </si>
  <si>
    <t>Tablouri</t>
  </si>
  <si>
    <t>Decorative clocks</t>
  </si>
  <si>
    <t>Ceasuri decorative</t>
  </si>
  <si>
    <t>Decorative bowls and vases</t>
  </si>
  <si>
    <t>Vaze si boluri decorative</t>
  </si>
  <si>
    <t>Items for serving</t>
  </si>
  <si>
    <t>Can openers</t>
  </si>
  <si>
    <t>Articole pentru servit</t>
  </si>
  <si>
    <t>Desfacatoare conserve</t>
  </si>
  <si>
    <t>Kitchen utensil sets</t>
  </si>
  <si>
    <t>Seturi ustensile de bucatarie</t>
  </si>
  <si>
    <t>Rolling pins</t>
  </si>
  <si>
    <t>Sucitoare</t>
  </si>
  <si>
    <t>Bottles</t>
  </si>
  <si>
    <t>Sticle</t>
  </si>
  <si>
    <t>Thermos flasks and mugs</t>
  </si>
  <si>
    <t>Termosuri si Cani termos</t>
  </si>
  <si>
    <t>Kitchen platters</t>
  </si>
  <si>
    <t>Platouri de bucatarie</t>
  </si>
  <si>
    <t>Oil and vinegar dispensers</t>
  </si>
  <si>
    <t>Oliviere</t>
  </si>
  <si>
    <t>Serving Baskets</t>
  </si>
  <si>
    <t>Cosuri servire</t>
  </si>
  <si>
    <t>Dessert dishes</t>
  </si>
  <si>
    <t>Vesela desert</t>
  </si>
  <si>
    <t>Gastronorm trays</t>
  </si>
  <si>
    <t>Tavi gastronorm</t>
  </si>
  <si>
    <t>Chafing dish and fuel</t>
  </si>
  <si>
    <t>Chafing dish si combustibil</t>
  </si>
  <si>
    <t>Organization, Transportation and Storage</t>
  </si>
  <si>
    <t>Shopping trolleys</t>
  </si>
  <si>
    <t>Organizare, Transport si Depozitare</t>
  </si>
  <si>
    <t>Carucioare pentru cumparaturi</t>
  </si>
  <si>
    <t>Clothing and footwear organizers</t>
  </si>
  <si>
    <t>Organizatoare imbracaminte si incaltaminte</t>
  </si>
  <si>
    <t>Storage boxes</t>
  </si>
  <si>
    <t>Cutii depozitare</t>
  </si>
  <si>
    <t>Laundry baskets and humper</t>
  </si>
  <si>
    <t>Cosuri pentru rufe si Ligheane</t>
  </si>
  <si>
    <t>Clothes hangers and racks</t>
  </si>
  <si>
    <t>Umerase pentru haine si suporturi</t>
  </si>
  <si>
    <t>Party Decorations</t>
  </si>
  <si>
    <t>Accessories for party</t>
  </si>
  <si>
    <t>Decoratiuni petreceri</t>
  </si>
  <si>
    <t>Carnival masks and costumes</t>
  </si>
  <si>
    <t>Masti si costume carnaval</t>
  </si>
  <si>
    <t>Dishes for party</t>
  </si>
  <si>
    <t>Vesela pentru petrecere</t>
  </si>
  <si>
    <t>Face and body paint</t>
  </si>
  <si>
    <t>Vopsea fata si corp</t>
  </si>
  <si>
    <t>Storage &amp; organization articles</t>
  </si>
  <si>
    <t>Spice grinders and dispensers</t>
  </si>
  <si>
    <t>Articole pentru depozitare &amp; organizare</t>
  </si>
  <si>
    <t>Rasnite si dozatoare condimente</t>
  </si>
  <si>
    <t>Food boxes</t>
  </si>
  <si>
    <t>Cutii alimentare</t>
  </si>
  <si>
    <t>Water filtration</t>
  </si>
  <si>
    <t>Filtering cups accessories</t>
  </si>
  <si>
    <t>Filtrare apa</t>
  </si>
  <si>
    <t>Accesorii cani filtrante</t>
  </si>
  <si>
    <t>Filtering cups</t>
  </si>
  <si>
    <t>Cani filtrante</t>
  </si>
  <si>
    <t>Barbecues &amp; Accessories</t>
  </si>
  <si>
    <t>Picnic baskets</t>
  </si>
  <si>
    <t>Gratare &amp; Accesorii</t>
  </si>
  <si>
    <t>Cosuri picnic</t>
  </si>
  <si>
    <t>Barbecues</t>
  </si>
  <si>
    <t>Gratare gradina</t>
  </si>
  <si>
    <t>Barbecue utensils</t>
  </si>
  <si>
    <t>Ustensile gratar</t>
  </si>
  <si>
    <t>Decorative articles for garden</t>
  </si>
  <si>
    <t>Lumanari exterior si antitantari</t>
  </si>
  <si>
    <t>Articole decorative pentru gradina</t>
  </si>
  <si>
    <t>Decorative garden accessories</t>
  </si>
  <si>
    <t>Accesorii pentru gradina</t>
  </si>
  <si>
    <t>Garden Furniture</t>
  </si>
  <si>
    <t>Garden Furniture Sets</t>
  </si>
  <si>
    <t>Mobilier Gradina</t>
  </si>
  <si>
    <t>Seturi mobilier gradina</t>
  </si>
  <si>
    <t>Garden umbrellas and pavilions</t>
  </si>
  <si>
    <t>Umbrele si pavilioane gradina</t>
  </si>
  <si>
    <t>Garden chairs and sunbeds</t>
  </si>
  <si>
    <t>Scaune gradina si sezlonguri</t>
  </si>
  <si>
    <t>Garden tables</t>
  </si>
  <si>
    <t>Mese gradina</t>
  </si>
  <si>
    <t>Hammocks and swings</t>
  </si>
  <si>
    <t>Hamace si leagane</t>
  </si>
  <si>
    <t>Garden sofas and armchairs</t>
  </si>
  <si>
    <t>Canapele si fotolii gradina</t>
  </si>
  <si>
    <t>Garden houses</t>
  </si>
  <si>
    <t>Casute de gradina</t>
  </si>
  <si>
    <t>Plants &amp; Plant Products</t>
  </si>
  <si>
    <t>Pots and window boxes accessories</t>
  </si>
  <si>
    <t>Plante &amp; Articole plante</t>
  </si>
  <si>
    <t>Accesorii ghivece si jardiniere</t>
  </si>
  <si>
    <t>Gardening pots and planters</t>
  </si>
  <si>
    <t>Ghivece si suporturi</t>
  </si>
  <si>
    <t>Potted plants</t>
  </si>
  <si>
    <t>Plante in ghiveci</t>
  </si>
  <si>
    <t>Trees and shrubs</t>
  </si>
  <si>
    <t>Pomi, arbusti si butasi</t>
  </si>
  <si>
    <t>Bulbs, seeds and seedlings</t>
  </si>
  <si>
    <t>Bulbi, seminte si rasaduri</t>
  </si>
  <si>
    <t>Plant soil, fertilizers and pesticides</t>
  </si>
  <si>
    <t>Pamant flori, ingrasaminte si pesticide</t>
  </si>
  <si>
    <t>Garden fences and gates</t>
  </si>
  <si>
    <t>Garduri si porti gradina</t>
  </si>
  <si>
    <t>Garden repellents</t>
  </si>
  <si>
    <t>Articole antidaunatori gradina</t>
  </si>
  <si>
    <t>Pools &amp; Pool accessories</t>
  </si>
  <si>
    <t>Swimming Pools</t>
  </si>
  <si>
    <t>Piscine și accesorii pentru piscine</t>
  </si>
  <si>
    <t>Piscine</t>
  </si>
  <si>
    <t>Inflatable swimming pools</t>
  </si>
  <si>
    <t>Pool safety covers</t>
  </si>
  <si>
    <t>Acoperis piscina</t>
  </si>
  <si>
    <t>Pool maintenance solutions</t>
  </si>
  <si>
    <t>Solutii intretinere piscina</t>
  </si>
  <si>
    <t>Vacuum the pool</t>
  </si>
  <si>
    <t>Aspiratoare piscina</t>
  </si>
  <si>
    <t>Pool accessories</t>
  </si>
  <si>
    <t>Accesorii piscina</t>
  </si>
  <si>
    <t>Seasonal Decorations</t>
  </si>
  <si>
    <t>Egg paint</t>
  </si>
  <si>
    <t>Decoratiuni sezon</t>
  </si>
  <si>
    <t>Vopsea oua</t>
  </si>
  <si>
    <t>Party hats and blowers</t>
  </si>
  <si>
    <t>Coifuri si suflatori</t>
  </si>
  <si>
    <t>Tree stands</t>
  </si>
  <si>
    <t>Suporturi brazi</t>
  </si>
  <si>
    <t>Christmas lights</t>
  </si>
  <si>
    <t>Instalatii de Craciun</t>
  </si>
  <si>
    <t>Christmas Balls</t>
  </si>
  <si>
    <t>Globuri de Craciun</t>
  </si>
  <si>
    <t>Christmas tinsel and garlands</t>
  </si>
  <si>
    <t>Beteala si ghirlande Craciun</t>
  </si>
  <si>
    <t>Christmas wreaths</t>
  </si>
  <si>
    <t>Coronite de Craciun</t>
  </si>
  <si>
    <t>Christmas figurines and decorations</t>
  </si>
  <si>
    <t>Figurine si decoratiuni Craciun</t>
  </si>
  <si>
    <t>Artificial snow</t>
  </si>
  <si>
    <t>Zapada artificiala</t>
  </si>
  <si>
    <t>Christmas costumes and accessories</t>
  </si>
  <si>
    <t>Costume si accesorii Craciun</t>
  </si>
  <si>
    <t>Christmas trees</t>
  </si>
  <si>
    <t>Brazi de Craciun</t>
  </si>
  <si>
    <t>Fireworks and confetti</t>
  </si>
  <si>
    <t>Artificii si confeti</t>
  </si>
  <si>
    <t>Decorative banners and garlands</t>
  </si>
  <si>
    <t>Bannere si ghirlande decorative</t>
  </si>
  <si>
    <t>Other</t>
  </si>
  <si>
    <t>Media &amp; Office Supplies</t>
  </si>
  <si>
    <t>Books and Media</t>
  </si>
  <si>
    <t>Arts and photography</t>
  </si>
  <si>
    <t>Design</t>
  </si>
  <si>
    <t>Carti_</t>
  </si>
  <si>
    <t>Arta si fotografie</t>
  </si>
  <si>
    <t>Arts</t>
  </si>
  <si>
    <t>Arta</t>
  </si>
  <si>
    <t>Architecture</t>
  </si>
  <si>
    <t>Arhitectura</t>
  </si>
  <si>
    <t>Audiobooks and accessories</t>
  </si>
  <si>
    <t>E-books</t>
  </si>
  <si>
    <t>Audio books si accesorii</t>
  </si>
  <si>
    <t>Ebooks</t>
  </si>
  <si>
    <t>Audiobooks</t>
  </si>
  <si>
    <t>Carti Audio</t>
  </si>
  <si>
    <t>Reader accessories</t>
  </si>
  <si>
    <t>Accesorii pentru cititori</t>
  </si>
  <si>
    <t>Books for children</t>
  </si>
  <si>
    <t>Atlases and encyclopedias for children</t>
  </si>
  <si>
    <t>Carti pentru copii</t>
  </si>
  <si>
    <t>Atlase si enciclopedii pentru copii</t>
  </si>
  <si>
    <t>Fiction for children</t>
  </si>
  <si>
    <t>Fictiune pentru copii</t>
  </si>
  <si>
    <t>Children fairy tales</t>
  </si>
  <si>
    <t>Povesti pentru copii</t>
  </si>
  <si>
    <t>Extracurricular activities</t>
  </si>
  <si>
    <t>Activitati extracurriculare</t>
  </si>
  <si>
    <t>Children poetry</t>
  </si>
  <si>
    <t>Poezii pentru copii</t>
  </si>
  <si>
    <t>Business and Economy</t>
  </si>
  <si>
    <t>Marketing</t>
  </si>
  <si>
    <t>Business si economie</t>
  </si>
  <si>
    <t>Business Administration</t>
  </si>
  <si>
    <t>Administrarea afacerilor</t>
  </si>
  <si>
    <t>Finance &amp; Accounting</t>
  </si>
  <si>
    <t>Finante si contabilitate</t>
  </si>
  <si>
    <t>Public relations</t>
  </si>
  <si>
    <t>Relatii publice</t>
  </si>
  <si>
    <t>Human Resources</t>
  </si>
  <si>
    <t>Resurse umane</t>
  </si>
  <si>
    <t>Management</t>
  </si>
  <si>
    <t>Didactics / Textbooks and school books</t>
  </si>
  <si>
    <t>Conversation guides</t>
  </si>
  <si>
    <t>Didactica/ Manuale si carte scolara</t>
  </si>
  <si>
    <t>Ghiduri de conversatie</t>
  </si>
  <si>
    <t>Foreign language courses</t>
  </si>
  <si>
    <t>Cursuri limbi straine</t>
  </si>
  <si>
    <t>Dictionaries</t>
  </si>
  <si>
    <t>Dictionare</t>
  </si>
  <si>
    <t>Atlases</t>
  </si>
  <si>
    <t>Atlase</t>
  </si>
  <si>
    <t>School manuals and auxiliaries</t>
  </si>
  <si>
    <t>Manuale si auxiliare scolare</t>
  </si>
  <si>
    <t>Pedagogy and Methodology</t>
  </si>
  <si>
    <t>Pedagogie si metodica</t>
  </si>
  <si>
    <t>Grammar and vocabulary / Grammar</t>
  </si>
  <si>
    <t>Gramatica si vocabular / Gramatici</t>
  </si>
  <si>
    <t>Exams and contests</t>
  </si>
  <si>
    <t>Examene si concursuri</t>
  </si>
  <si>
    <t>Exact sciences</t>
  </si>
  <si>
    <t>Science and technology</t>
  </si>
  <si>
    <t>Stiinte</t>
  </si>
  <si>
    <t>Stiinta si tehnica</t>
  </si>
  <si>
    <t>Medicine and pharmacy</t>
  </si>
  <si>
    <t>Medicina si farmacie</t>
  </si>
  <si>
    <t>IT si informatica</t>
  </si>
  <si>
    <t>Astrology</t>
  </si>
  <si>
    <t>Astrologie</t>
  </si>
  <si>
    <t>Math</t>
  </si>
  <si>
    <t>Matematica</t>
  </si>
  <si>
    <t>Free time</t>
  </si>
  <si>
    <t>Fitness</t>
  </si>
  <si>
    <t>Timp liber</t>
  </si>
  <si>
    <t>Magazines and Publications</t>
  </si>
  <si>
    <t>Reviste si Publicatii</t>
  </si>
  <si>
    <t>Comic strip books</t>
  </si>
  <si>
    <t>Benzi desenate</t>
  </si>
  <si>
    <t>Hobby</t>
  </si>
  <si>
    <t>Gift books</t>
  </si>
  <si>
    <t>Carti in dar</t>
  </si>
  <si>
    <t>Gastronomy</t>
  </si>
  <si>
    <t>Gastronomie</t>
  </si>
  <si>
    <t>Automotive courses and quizzes</t>
  </si>
  <si>
    <t>Cursuri si chestionare Auto</t>
  </si>
  <si>
    <t>House and garden</t>
  </si>
  <si>
    <t>Casa si gradina</t>
  </si>
  <si>
    <t>Crossword magazines and gaming books</t>
  </si>
  <si>
    <t>Integrame si carti cu jocuri</t>
  </si>
  <si>
    <t>Health and personal development</t>
  </si>
  <si>
    <t>Sexual education</t>
  </si>
  <si>
    <t>Sanatate si dezvoltare personala</t>
  </si>
  <si>
    <t>Educatie sexuala</t>
  </si>
  <si>
    <t>Pregnancy and childbirth</t>
  </si>
  <si>
    <t>Sarcina si cresterea copilului</t>
  </si>
  <si>
    <t>Personal Development</t>
  </si>
  <si>
    <t>Dezvoltare personala</t>
  </si>
  <si>
    <t>Human sciences</t>
  </si>
  <si>
    <t>Religion</t>
  </si>
  <si>
    <t>Stiinte umaniste</t>
  </si>
  <si>
    <t>Religie</t>
  </si>
  <si>
    <t>Sociology and philosophy</t>
  </si>
  <si>
    <t>Sociologie si filozofie</t>
  </si>
  <si>
    <t>History</t>
  </si>
  <si>
    <t>Istorie</t>
  </si>
  <si>
    <t>Psychology</t>
  </si>
  <si>
    <t>Psihologie</t>
  </si>
  <si>
    <t>Policy</t>
  </si>
  <si>
    <t>Politica</t>
  </si>
  <si>
    <t>Spirituality</t>
  </si>
  <si>
    <t>Spiritualitate</t>
  </si>
  <si>
    <t>Law and Criminology</t>
  </si>
  <si>
    <t>Drept si criminologie</t>
  </si>
  <si>
    <t>Nature and the environment</t>
  </si>
  <si>
    <t>Natura si mediu</t>
  </si>
  <si>
    <t>Literature</t>
  </si>
  <si>
    <t>Fiction</t>
  </si>
  <si>
    <t>Beletristica</t>
  </si>
  <si>
    <t>Fictiune</t>
  </si>
  <si>
    <t>Publishing</t>
  </si>
  <si>
    <t>Publicistica</t>
  </si>
  <si>
    <t>Poetry, theater, literary studies</t>
  </si>
  <si>
    <t>Poezie, teatru, studii literare</t>
  </si>
  <si>
    <t>Biographies, memoirs and journals</t>
  </si>
  <si>
    <t>Biografii, memorii si jurnale</t>
  </si>
  <si>
    <t>Media</t>
  </si>
  <si>
    <t>Media accessories</t>
  </si>
  <si>
    <t>Muzica &amp; filme</t>
  </si>
  <si>
    <t>Accesorii media</t>
  </si>
  <si>
    <t>Vinyls and CDs</t>
  </si>
  <si>
    <t>Vinyl-uri si cd-uri muzica</t>
  </si>
  <si>
    <t>Blu-ray and DVD movies</t>
  </si>
  <si>
    <t>Filme blu-ray si dvd</t>
  </si>
  <si>
    <t>Tourism</t>
  </si>
  <si>
    <t>Tourist guides</t>
  </si>
  <si>
    <t>Turism</t>
  </si>
  <si>
    <t>Ghiduri turistice</t>
  </si>
  <si>
    <t>Travel Tips</t>
  </si>
  <si>
    <t>Sfaturi de calatorie</t>
  </si>
  <si>
    <t>Maps</t>
  </si>
  <si>
    <t>Harti</t>
  </si>
  <si>
    <t>Office Supplies</t>
  </si>
  <si>
    <t>Accesorii birotica</t>
  </si>
  <si>
    <t>Birotica &amp; Papetarie</t>
  </si>
  <si>
    <t>Administrative articles</t>
  </si>
  <si>
    <t>Label printers and accessories</t>
  </si>
  <si>
    <t>Articole administrative</t>
  </si>
  <si>
    <t>Aparate de etichetat si accesorii</t>
  </si>
  <si>
    <t>Packaging articles</t>
  </si>
  <si>
    <t>Articole ambalare</t>
  </si>
  <si>
    <t>Special adhesive tapes</t>
  </si>
  <si>
    <t>Benzi adezive speciale</t>
  </si>
  <si>
    <t>Key Boxes</t>
  </si>
  <si>
    <t>Cutii pentru chei</t>
  </si>
  <si>
    <t>Barcode scanners</t>
  </si>
  <si>
    <t>Cititoare de coduri de bare</t>
  </si>
  <si>
    <t>Article &amp; Fitting Office</t>
  </si>
  <si>
    <t>Office Calculators</t>
  </si>
  <si>
    <t>Articole si accesorii birou</t>
  </si>
  <si>
    <t>Calculatoare de birou</t>
  </si>
  <si>
    <t>Waste paper baskets</t>
  </si>
  <si>
    <t>Cosuri hartie</t>
  </si>
  <si>
    <t>Needle, office clips &amp; thumbtacks</t>
  </si>
  <si>
    <t>Ace, clipsuri &amp; pioneze</t>
  </si>
  <si>
    <t>Stamps, Hand stamp pads &amp; Seals</t>
  </si>
  <si>
    <t>Tusuri, tusiere si stampile</t>
  </si>
  <si>
    <t>Scissors &amp; Cutters</t>
  </si>
  <si>
    <t>Foarfece si cuttere</t>
  </si>
  <si>
    <t>Office holder articles</t>
  </si>
  <si>
    <t>Suporturi articole birou</t>
  </si>
  <si>
    <t>Documents holder</t>
  </si>
  <si>
    <t>Suporturi documente</t>
  </si>
  <si>
    <t>Adhesive tapes &amp; Scotch tapes</t>
  </si>
  <si>
    <t>Adezivi si benzi adezive</t>
  </si>
  <si>
    <t>Rulers</t>
  </si>
  <si>
    <t>Rigle</t>
  </si>
  <si>
    <t>Stamples and paperclips</t>
  </si>
  <si>
    <t>Capse si agrafe</t>
  </si>
  <si>
    <t>Perforators</t>
  </si>
  <si>
    <t>Perforatoare</t>
  </si>
  <si>
    <t>Stamplers</t>
  </si>
  <si>
    <t>Capsatoare si decapsatoare</t>
  </si>
  <si>
    <t>Communication and presentation</t>
  </si>
  <si>
    <t>Cork and textile panels</t>
  </si>
  <si>
    <t>Comunicare si prezentare</t>
  </si>
  <si>
    <t>Panouri de pluta si textile</t>
  </si>
  <si>
    <t>Flipcharts</t>
  </si>
  <si>
    <t>Flipcharturi si rezerve</t>
  </si>
  <si>
    <t>Whiteboard</t>
  </si>
  <si>
    <t>Table de conferinta</t>
  </si>
  <si>
    <t>Planners</t>
  </si>
  <si>
    <t>Plannere</t>
  </si>
  <si>
    <t>Presentation Accessories</t>
  </si>
  <si>
    <t>Accesorii prezentare</t>
  </si>
  <si>
    <t>Display, Presentation Systems and Planners</t>
  </si>
  <si>
    <t>Sisteme de afisare, prezentare si plannere</t>
  </si>
  <si>
    <t>Office</t>
  </si>
  <si>
    <t>Birotica</t>
  </si>
  <si>
    <t>Office equipment</t>
  </si>
  <si>
    <t>Shredders</t>
  </si>
  <si>
    <t>Tehnica de birou</t>
  </si>
  <si>
    <t>Distrugatoare documente si accesorii</t>
  </si>
  <si>
    <t>Guillotines and Trimmers</t>
  </si>
  <si>
    <t>Ghilotine si trimmere</t>
  </si>
  <si>
    <t>Filed Devices</t>
  </si>
  <si>
    <t>Aparate de indosariat</t>
  </si>
  <si>
    <t>Laminating Films</t>
  </si>
  <si>
    <t>Folii laminare</t>
  </si>
  <si>
    <t>Filed devices and accessories</t>
  </si>
  <si>
    <t>Aparate de indosariat si accesorii</t>
  </si>
  <si>
    <t>Laminators</t>
  </si>
  <si>
    <t>Laminatoare</t>
  </si>
  <si>
    <t>Cash registers</t>
  </si>
  <si>
    <t>Case de marcat</t>
  </si>
  <si>
    <t>Cash drawers</t>
  </si>
  <si>
    <t>Sertare si casete bani</t>
  </si>
  <si>
    <t>Money counting machines</t>
  </si>
  <si>
    <t>Masini de numarat bani</t>
  </si>
  <si>
    <t>Ergonomic Products</t>
  </si>
  <si>
    <t>Produse ergonomice</t>
  </si>
  <si>
    <t>Privacy Filters</t>
  </si>
  <si>
    <t>Filtre confidentialitate</t>
  </si>
  <si>
    <t>Workspace cleaning products</t>
  </si>
  <si>
    <t>Produse curatare IT</t>
  </si>
  <si>
    <t>Media storage and cases</t>
  </si>
  <si>
    <t>Medii de stocare si suporturi</t>
  </si>
  <si>
    <t>Organizing and archiving</t>
  </si>
  <si>
    <t>Plastic file</t>
  </si>
  <si>
    <t>Organizare si arhivare</t>
  </si>
  <si>
    <t>File din plastic</t>
  </si>
  <si>
    <t>Folders</t>
  </si>
  <si>
    <t>Dosare</t>
  </si>
  <si>
    <t>Binders</t>
  </si>
  <si>
    <t>Bibliorafturi</t>
  </si>
  <si>
    <t>Supports for business cards</t>
  </si>
  <si>
    <t>Suporturi carti de vizita</t>
  </si>
  <si>
    <t>Portfolios, briefcases and clipboards</t>
  </si>
  <si>
    <t>Mape, serviete si clipboarduri</t>
  </si>
  <si>
    <t>Archive Boxes &amp; accessories</t>
  </si>
  <si>
    <t>Cutii arhivare si accesorii</t>
  </si>
  <si>
    <t>Mechanical Books</t>
  </si>
  <si>
    <t>Caiete mecanice</t>
  </si>
  <si>
    <t>Accessories for archiving</t>
  </si>
  <si>
    <t>Accesorii pentru arhivare</t>
  </si>
  <si>
    <t>Paper &amp; Products Paper</t>
  </si>
  <si>
    <t>Crafting paper</t>
  </si>
  <si>
    <t>Hartie si produse din hartie</t>
  </si>
  <si>
    <t>Hartie lucru manual</t>
  </si>
  <si>
    <t>Special paper</t>
  </si>
  <si>
    <t>Hartie speciala</t>
  </si>
  <si>
    <t>Self Adhesive Labels</t>
  </si>
  <si>
    <t>Etichete autoadezive</t>
  </si>
  <si>
    <t>Envelopes</t>
  </si>
  <si>
    <t>Plicuri</t>
  </si>
  <si>
    <t>Unpersonalised typings</t>
  </si>
  <si>
    <t>Tipizate nepersonalizate</t>
  </si>
  <si>
    <t>Paper blocks and post it notes</t>
  </si>
  <si>
    <t>Cuburi hartie si note adezive</t>
  </si>
  <si>
    <t>Photo paper</t>
  </si>
  <si>
    <t>Hartie foto</t>
  </si>
  <si>
    <t>Notepapers &amp; Calendars</t>
  </si>
  <si>
    <t>Agende si calendare</t>
  </si>
  <si>
    <t>Copier paper</t>
  </si>
  <si>
    <t>Hartie copiator</t>
  </si>
  <si>
    <t>Post-it notes</t>
  </si>
  <si>
    <t>Notite autoadezive</t>
  </si>
  <si>
    <t>School articles and supplies</t>
  </si>
  <si>
    <t>Stove lighters</t>
  </si>
  <si>
    <t>Articole si rechizite scolare</t>
  </si>
  <si>
    <t>Aprinzatoare aragaz</t>
  </si>
  <si>
    <t>Copybooks</t>
  </si>
  <si>
    <t>Caiete</t>
  </si>
  <si>
    <t>Writing and drawing</t>
  </si>
  <si>
    <t>Instrumente de scris si desen</t>
  </si>
  <si>
    <t>Backpacks</t>
  </si>
  <si>
    <t>Ghiozdane si genti</t>
  </si>
  <si>
    <t>Paper and school copybooks</t>
  </si>
  <si>
    <t>Hartie si caiete scolare</t>
  </si>
  <si>
    <t>Wall maps and earth globes</t>
  </si>
  <si>
    <t>Harti de perete si globuri pamantesti</t>
  </si>
  <si>
    <t>POS systems</t>
  </si>
  <si>
    <t>Aparate POS</t>
  </si>
  <si>
    <t>Crayons and markers</t>
  </si>
  <si>
    <t>Creioane colorate si carioci</t>
  </si>
  <si>
    <t>Books and notebooks covers</t>
  </si>
  <si>
    <t>Coperti caiete si carti</t>
  </si>
  <si>
    <t>School labels</t>
  </si>
  <si>
    <t>Etichete scolare</t>
  </si>
  <si>
    <t>Chalk and blackboards</t>
  </si>
  <si>
    <t>Creta si table scolare</t>
  </si>
  <si>
    <t>Watercolours, brushes and drawing paper</t>
  </si>
  <si>
    <t>Acuarele, pensule si blocuri de desen</t>
  </si>
  <si>
    <t>Plasticine</t>
  </si>
  <si>
    <t>Plastilina</t>
  </si>
  <si>
    <t>Alphabet learning sets and abacus</t>
  </si>
  <si>
    <t>Numaratori si alfabetare</t>
  </si>
  <si>
    <t>Geometry tools</t>
  </si>
  <si>
    <t>Instrumente de geometrie</t>
  </si>
  <si>
    <t>Educational programs and softwares</t>
  </si>
  <si>
    <t>Programe si softuri educationale</t>
  </si>
  <si>
    <t>Kids stationery sets</t>
  </si>
  <si>
    <t>Seturi creative pentru copii</t>
  </si>
  <si>
    <t>Pencil cases</t>
  </si>
  <si>
    <t>Penare</t>
  </si>
  <si>
    <t>Other school accessories</t>
  </si>
  <si>
    <t>Alte accesorii scolare</t>
  </si>
  <si>
    <t>Writting tools</t>
  </si>
  <si>
    <t>Ball point pens</t>
  </si>
  <si>
    <t>Instrumente de scris</t>
  </si>
  <si>
    <t>Pixuri</t>
  </si>
  <si>
    <t>Rollers</t>
  </si>
  <si>
    <t>Rollere</t>
  </si>
  <si>
    <t>Pencils &amp; Sharpeners</t>
  </si>
  <si>
    <t>Creioane si ascutitori</t>
  </si>
  <si>
    <t>Liners</t>
  </si>
  <si>
    <t>Linere</t>
  </si>
  <si>
    <t>Corrector and eraser</t>
  </si>
  <si>
    <t>Corectoare si radiere</t>
  </si>
  <si>
    <t>Reserves and ink</t>
  </si>
  <si>
    <t>Mine, rezerve si cerneala</t>
  </si>
  <si>
    <t>Markers</t>
  </si>
  <si>
    <t>Markere</t>
  </si>
  <si>
    <t>Desk Sets</t>
  </si>
  <si>
    <t>Seturi de birou</t>
  </si>
  <si>
    <t>Premium Writting tools</t>
  </si>
  <si>
    <t>Instrumente de scris premium</t>
  </si>
  <si>
    <t>Fountain pens</t>
  </si>
  <si>
    <t>Stilouri</t>
  </si>
  <si>
    <t>Toys</t>
  </si>
  <si>
    <t>Baby and toddler toys</t>
  </si>
  <si>
    <t>Toys for sorting</t>
  </si>
  <si>
    <t>Jucarii pentru copii</t>
  </si>
  <si>
    <t>Jucarii bebelusi</t>
  </si>
  <si>
    <t>Jucarii de sortat</t>
  </si>
  <si>
    <t>Baby interactive toys</t>
  </si>
  <si>
    <t>Jucarii interactive bebelusi</t>
  </si>
  <si>
    <t>Baby teether toys</t>
  </si>
  <si>
    <t>Jucarii pentru dentitie</t>
  </si>
  <si>
    <t>Baby activity play centers</t>
  </si>
  <si>
    <t>Centre de activitati</t>
  </si>
  <si>
    <t>Bath toys</t>
  </si>
  <si>
    <t>Jucarii de baie</t>
  </si>
  <si>
    <t>Baby rattles</t>
  </si>
  <si>
    <t>Jucarii zornaitoare</t>
  </si>
  <si>
    <t>Crib toys</t>
  </si>
  <si>
    <t>Carusel patut</t>
  </si>
  <si>
    <t>Push and pull toys</t>
  </si>
  <si>
    <t>Jucarii de tras/impins</t>
  </si>
  <si>
    <t>Strollers and crib toys</t>
  </si>
  <si>
    <t>Jucarii pentru carucioare si patut</t>
  </si>
  <si>
    <t>Built modeling</t>
  </si>
  <si>
    <t>Airplane Model Building Kits</t>
  </si>
  <si>
    <t>Modelism de construit</t>
  </si>
  <si>
    <t>Aeromodele de construit</t>
  </si>
  <si>
    <t>Car Model Building Kits</t>
  </si>
  <si>
    <t>Automodele de construit</t>
  </si>
  <si>
    <t>Boat Model Building Kits</t>
  </si>
  <si>
    <t>Navomodele de construit</t>
  </si>
  <si>
    <t>Military Vehicle Model Building Kits</t>
  </si>
  <si>
    <t>Vehicule militare de construit</t>
  </si>
  <si>
    <t>FALLER Car System</t>
  </si>
  <si>
    <t>Model Building Paints and adhesives</t>
  </si>
  <si>
    <t>Vopsele si adezivi pentru modelism</t>
  </si>
  <si>
    <t>Model Building Tools and accessories</t>
  </si>
  <si>
    <t>Unelte si accesorii modelism</t>
  </si>
  <si>
    <t>Collectible Toys New</t>
  </si>
  <si>
    <t>Collectible dolls</t>
  </si>
  <si>
    <t>Jucarii de colectie</t>
  </si>
  <si>
    <t>Papusi de colectie</t>
  </si>
  <si>
    <t>Collectible trains</t>
  </si>
  <si>
    <t>Trenulete de colectie</t>
  </si>
  <si>
    <t>Collectible cars</t>
  </si>
  <si>
    <t>Automodele si elemente auto de colectie</t>
  </si>
  <si>
    <t>Collectible plush toys</t>
  </si>
  <si>
    <t>Plusuri de colectie</t>
  </si>
  <si>
    <t>Other collectible toys</t>
  </si>
  <si>
    <t>Alte jucarii de colectie</t>
  </si>
  <si>
    <t>Creative Toys</t>
  </si>
  <si>
    <t>Painting and drawing sets</t>
  </si>
  <si>
    <t>Jucarii creative</t>
  </si>
  <si>
    <t>Seturi pictura si desen</t>
  </si>
  <si>
    <t>Craft kits</t>
  </si>
  <si>
    <t>Seturi de artizanat</t>
  </si>
  <si>
    <t>Dough, clay and mouldable sand</t>
  </si>
  <si>
    <t>Pasta, lut si nisip modelabil</t>
  </si>
  <si>
    <t>Dioramas</t>
  </si>
  <si>
    <t>Preformed dioramas</t>
  </si>
  <si>
    <t>Diorame</t>
  </si>
  <si>
    <t>Diorame preformate</t>
  </si>
  <si>
    <t>Terraforming infrastructure for dioramas</t>
  </si>
  <si>
    <t>Infrastructura teraformare pentru diorame</t>
  </si>
  <si>
    <t>Embankment and gravel for dioramas</t>
  </si>
  <si>
    <t>Terasament si pietris pentru diorame</t>
  </si>
  <si>
    <t>Tunnels, portals and retaining walls for dioramas</t>
  </si>
  <si>
    <t>Tunele, portale si pereti de sprijin pentru diorame</t>
  </si>
  <si>
    <t>Streets, fencing and accessories for dioramas</t>
  </si>
  <si>
    <t>Strazi, parapeti si accesorii pentru diorame</t>
  </si>
  <si>
    <t>Bridges and viaducts for dioramas</t>
  </si>
  <si>
    <t>Poduri si viaducte pentru diorame</t>
  </si>
  <si>
    <t>Grass and fields for dioramas</t>
  </si>
  <si>
    <t>Iarba si campuri pentru diorame</t>
  </si>
  <si>
    <t>Trees and bushes for dioramas</t>
  </si>
  <si>
    <t>Pomi si tufisuri pentru diorame</t>
  </si>
  <si>
    <t>Diorama buildings</t>
  </si>
  <si>
    <t>Cladiri pentru diorame</t>
  </si>
  <si>
    <t>Figures for dioramas</t>
  </si>
  <si>
    <t>Figurine pentru diorame</t>
  </si>
  <si>
    <t>Accessories for dioramas</t>
  </si>
  <si>
    <t>Accesorii pentru diorame</t>
  </si>
  <si>
    <t>Dolls and Accessories</t>
  </si>
  <si>
    <t>Doll strollers and accessories</t>
  </si>
  <si>
    <t>Papusi si Accesorii</t>
  </si>
  <si>
    <t>Carucioare papusi si accesorii</t>
  </si>
  <si>
    <t>Dolls</t>
  </si>
  <si>
    <t>Papusi</t>
  </si>
  <si>
    <t>Doll houses and accessories</t>
  </si>
  <si>
    <t>Casute de papusi si mobilier</t>
  </si>
  <si>
    <t>Figurine Toys</t>
  </si>
  <si>
    <t>Figurines</t>
  </si>
  <si>
    <t>Jucarii Hobby</t>
  </si>
  <si>
    <t>Figurine</t>
  </si>
  <si>
    <t>Model cars</t>
  </si>
  <si>
    <t>Automachete</t>
  </si>
  <si>
    <t>Collectible toys</t>
  </si>
  <si>
    <t>Video games figurines</t>
  </si>
  <si>
    <t>Figurine pentru jocuri video</t>
  </si>
  <si>
    <t>Games and Puzzles</t>
  </si>
  <si>
    <t>Educational games</t>
  </si>
  <si>
    <t>Jocuri si Puzzle</t>
  </si>
  <si>
    <t>Puzzle</t>
  </si>
  <si>
    <t>Interactive toys</t>
  </si>
  <si>
    <t>Jucarii interactive copii</t>
  </si>
  <si>
    <t>Educational toys</t>
  </si>
  <si>
    <t>Children laptops, tablets and gadgets</t>
  </si>
  <si>
    <t>Laptopuri, tablete si gadget-uri copii</t>
  </si>
  <si>
    <t>Memory and intelligence games</t>
  </si>
  <si>
    <t>Jocuri de memorie si inteligenta</t>
  </si>
  <si>
    <t>Board games</t>
  </si>
  <si>
    <t>Jocuri de societate</t>
  </si>
  <si>
    <t>Jucarii, Copii &amp; Bebe</t>
  </si>
  <si>
    <t>Model toys</t>
  </si>
  <si>
    <t>Model airplanes</t>
  </si>
  <si>
    <t>Machete</t>
  </si>
  <si>
    <t>Aeromachete</t>
  </si>
  <si>
    <t>Model boats</t>
  </si>
  <si>
    <t>Navomachete</t>
  </si>
  <si>
    <t>Military vehicle models</t>
  </si>
  <si>
    <t>Machete militare</t>
  </si>
  <si>
    <t>Construction vehicle models</t>
  </si>
  <si>
    <t>Machete masini de constructii</t>
  </si>
  <si>
    <t>Modeling for competitions</t>
  </si>
  <si>
    <t>Engines and ESC</t>
  </si>
  <si>
    <t>Modelism pentru competitii</t>
  </si>
  <si>
    <t>Motoare si ESC</t>
  </si>
  <si>
    <t>Radio control</t>
  </si>
  <si>
    <t>Radiocomenzi</t>
  </si>
  <si>
    <t>Modeling batteries and chargers</t>
  </si>
  <si>
    <t>Acumulatori si incarcatoare pentru modelism</t>
  </si>
  <si>
    <t>Fuel, Oils and Accessories</t>
  </si>
  <si>
    <t>Combustibili, Uleiuri si Accesorii</t>
  </si>
  <si>
    <t>Automodels</t>
  </si>
  <si>
    <t>Automodele</t>
  </si>
  <si>
    <t>Boat Models</t>
  </si>
  <si>
    <t>Navomodele</t>
  </si>
  <si>
    <t>Aeromodels</t>
  </si>
  <si>
    <t>Aeromodele</t>
  </si>
  <si>
    <t>Outdoor Toys</t>
  </si>
  <si>
    <t>Sledges and winter toys</t>
  </si>
  <si>
    <t>Jucarii de exterior</t>
  </si>
  <si>
    <t>Saniute si jucarii de iarna</t>
  </si>
  <si>
    <t>Kites and flying toys</t>
  </si>
  <si>
    <t>Zmeie si jucarii zburatoare</t>
  </si>
  <si>
    <t>Children trampolines</t>
  </si>
  <si>
    <t>Children slides</t>
  </si>
  <si>
    <t>Tobogane copii</t>
  </si>
  <si>
    <t>Children swings</t>
  </si>
  <si>
    <t>Leagane copii</t>
  </si>
  <si>
    <t>Children seesaws</t>
  </si>
  <si>
    <t>Balansoare copii</t>
  </si>
  <si>
    <t>Bicycle accessories</t>
  </si>
  <si>
    <t>Accesorii biciclete</t>
  </si>
  <si>
    <t>Scooter accessories</t>
  </si>
  <si>
    <t>Accesorii trotinete</t>
  </si>
  <si>
    <t>Roller skate accessories</t>
  </si>
  <si>
    <t>Accesorii role</t>
  </si>
  <si>
    <t>Children ice skates</t>
  </si>
  <si>
    <t>Patine copii</t>
  </si>
  <si>
    <t>Children pools</t>
  </si>
  <si>
    <t>Piscine copii</t>
  </si>
  <si>
    <t>Children coils, swimming glasses and accessories</t>
  </si>
  <si>
    <t>Colaci, ochelari si accesorii inot copii</t>
  </si>
  <si>
    <t>Beach mattresses and balls</t>
  </si>
  <si>
    <t>Saltele si mingi pentru plaja</t>
  </si>
  <si>
    <t>Children protective gear</t>
  </si>
  <si>
    <t>Echipamente de protectie copii</t>
  </si>
  <si>
    <t>Tricycles</t>
  </si>
  <si>
    <t>Triciclete</t>
  </si>
  <si>
    <t>Children cars and vehicles</t>
  </si>
  <si>
    <t>Masinute si vehicule pentru copii</t>
  </si>
  <si>
    <t>Tents and children houses</t>
  </si>
  <si>
    <t>Kids scooters</t>
  </si>
  <si>
    <t>Playground and accessories</t>
  </si>
  <si>
    <t>Spatii de joaca si accesorii</t>
  </si>
  <si>
    <t>Children Skateboard</t>
  </si>
  <si>
    <t>Skateboard copii</t>
  </si>
  <si>
    <t>Children Roller Blades</t>
  </si>
  <si>
    <t>Children Bicycles</t>
  </si>
  <si>
    <t>Biciclete copii</t>
  </si>
  <si>
    <t>Beach toys and sand</t>
  </si>
  <si>
    <t>Jucarii pentru plaja si nisip</t>
  </si>
  <si>
    <t>Plush Toys</t>
  </si>
  <si>
    <t>Jucarii de plus</t>
  </si>
  <si>
    <t>Remote control vehicles and toys</t>
  </si>
  <si>
    <t>Toy construction vehicles</t>
  </si>
  <si>
    <t>Vehicule si jucarii cu telecomanda</t>
  </si>
  <si>
    <t>Utilaje constructie de jucarie</t>
  </si>
  <si>
    <t>Toy Trains</t>
  </si>
  <si>
    <t>Trenulete de jucarie</t>
  </si>
  <si>
    <t>Toy Motorcycles</t>
  </si>
  <si>
    <t>Motociclete de jucarie</t>
  </si>
  <si>
    <t>Toy Cars</t>
  </si>
  <si>
    <t>Masinute</t>
  </si>
  <si>
    <t>Remote control toy boats</t>
  </si>
  <si>
    <t>Barci cu telecomanda</t>
  </si>
  <si>
    <t>Toy helicopters, planes and boats</t>
  </si>
  <si>
    <t>Elicoptere, avioane si nave de jucarie</t>
  </si>
  <si>
    <t>Toy Robots</t>
  </si>
  <si>
    <t>Roboti de jucarie</t>
  </si>
  <si>
    <t>Robotics</t>
  </si>
  <si>
    <t>Robotic processors and microcontrollers</t>
  </si>
  <si>
    <t>Robotica</t>
  </si>
  <si>
    <t>Procesoare si microcontrollere robotica</t>
  </si>
  <si>
    <t>Robot kits</t>
  </si>
  <si>
    <t>Kit Roboti</t>
  </si>
  <si>
    <t>Robot sensors</t>
  </si>
  <si>
    <t>Senzori robotica</t>
  </si>
  <si>
    <t>Robot mechanical parts</t>
  </si>
  <si>
    <t>Parti mecanice robotica</t>
  </si>
  <si>
    <t>LCD for robotics and automatics</t>
  </si>
  <si>
    <t>LCD robotica &amp; automatizare</t>
  </si>
  <si>
    <t>Robot wireless components</t>
  </si>
  <si>
    <t>Componente Wireless roboti</t>
  </si>
  <si>
    <t>Robot power supply</t>
  </si>
  <si>
    <t>Surse de alimentare robotica</t>
  </si>
  <si>
    <t>E-Textiles for robotics</t>
  </si>
  <si>
    <t>E-Textil robotica</t>
  </si>
  <si>
    <t>Robot modules and components</t>
  </si>
  <si>
    <t>Module &amp; Componente robotica</t>
  </si>
  <si>
    <t>Robot accessories</t>
  </si>
  <si>
    <t>Accesorii robotica</t>
  </si>
  <si>
    <t>Role playing</t>
  </si>
  <si>
    <t>Toy weapons</t>
  </si>
  <si>
    <t>Jucarii de Rol</t>
  </si>
  <si>
    <t>Arme de jucarie</t>
  </si>
  <si>
    <t>Musical Instruments and music boxes</t>
  </si>
  <si>
    <t>Instrumente muzicale de jucarie</t>
  </si>
  <si>
    <t>Children cleaning kits and accessories</t>
  </si>
  <si>
    <t>Seturi de curatenie copii si accesorii</t>
  </si>
  <si>
    <t>Children Kitchens</t>
  </si>
  <si>
    <t>Bucatarii copii</t>
  </si>
  <si>
    <t>Doctor play sets</t>
  </si>
  <si>
    <t>Set joaca doctor</t>
  </si>
  <si>
    <t>Workshops and workbenches</t>
  </si>
  <si>
    <t>Ateliere si bancuri de lucru</t>
  </si>
  <si>
    <t>Beauty, jewelry and girl accessories</t>
  </si>
  <si>
    <t>Frumusete, bijuterii si accesorii fetite</t>
  </si>
  <si>
    <t>Children masks and costumes</t>
  </si>
  <si>
    <t>Masti si costume copii</t>
  </si>
  <si>
    <t>Supermarket play set</t>
  </si>
  <si>
    <t>Set joaca supermarket</t>
  </si>
  <si>
    <t>Gardener play set</t>
  </si>
  <si>
    <t>Set joaca gradinarit</t>
  </si>
  <si>
    <t>Toy building sets and cubes</t>
  </si>
  <si>
    <t>Cubes and bricks</t>
  </si>
  <si>
    <t>Seturi de constructie si cuburi</t>
  </si>
  <si>
    <t>Cuburi si caramizi</t>
  </si>
  <si>
    <t>Building Sets</t>
  </si>
  <si>
    <t>Seturi de constructie</t>
  </si>
  <si>
    <t>Trains</t>
  </si>
  <si>
    <t>Starter Train set</t>
  </si>
  <si>
    <t>Trenulete</t>
  </si>
  <si>
    <t>Starter set Trenulete</t>
  </si>
  <si>
    <t>Train Sets</t>
  </si>
  <si>
    <t>Garnituri trenulete</t>
  </si>
  <si>
    <t>Locomotives</t>
  </si>
  <si>
    <t>Locomotive</t>
  </si>
  <si>
    <t>Train carriages</t>
  </si>
  <si>
    <t>Vagoane</t>
  </si>
  <si>
    <t>Train tracks</t>
  </si>
  <si>
    <t>Sine trenulete</t>
  </si>
  <si>
    <t>Toy train accessories</t>
  </si>
  <si>
    <t>Accesorii trenulete</t>
  </si>
  <si>
    <t>Soft lines</t>
  </si>
  <si>
    <t>Christmas decorations</t>
  </si>
  <si>
    <t>Decoratiuni Craciun</t>
  </si>
  <si>
    <t>Price with VAT (desired)</t>
  </si>
  <si>
    <t>Net Price wo VAT (desired)</t>
  </si>
  <si>
    <t>Commission Invoice (*cc)</t>
  </si>
  <si>
    <t>Order Fee (*cc)</t>
  </si>
  <si>
    <t>Storage fees *cc (m³ / day)</t>
  </si>
  <si>
    <t>TOTAL Cost (*cc)</t>
  </si>
  <si>
    <t>days</t>
  </si>
  <si>
    <t>FBE Fee (*cc) for avg storage</t>
  </si>
  <si>
    <t>info</t>
  </si>
  <si>
    <t>*cc - chosen curency</t>
  </si>
  <si>
    <t>GM1 w VAT</t>
  </si>
  <si>
    <t>Commission %</t>
  </si>
  <si>
    <t>GMV (*cc)</t>
  </si>
  <si>
    <t>VAT</t>
  </si>
  <si>
    <t>Price w VAT per unit (RON)</t>
  </si>
  <si>
    <t>Price wo VAT per unit (RON)</t>
  </si>
  <si>
    <t>Commission Invoice per unit (RON)</t>
  </si>
  <si>
    <t>GMV (RON)</t>
  </si>
  <si>
    <t>cost 1</t>
  </si>
  <si>
    <t>cost 2</t>
  </si>
  <si>
    <t>cost 3</t>
  </si>
  <si>
    <t>cost FBE
(2+3*avg storage)</t>
  </si>
  <si>
    <t>cost
(1+FBE)</t>
  </si>
  <si>
    <t>GM1 wo VAT</t>
  </si>
  <si>
    <t>Seller Income (*cc)</t>
  </si>
  <si>
    <t>Net Seller Income (*cc)</t>
  </si>
  <si>
    <t>Removal Fee (*cc)</t>
  </si>
  <si>
    <t>Disposal Fee (*cc)</t>
  </si>
  <si>
    <t>Validation Threshold Commission - RO</t>
  </si>
  <si>
    <t>*tailored for you</t>
  </si>
  <si>
    <t>exchange rate &gt;&gt;</t>
  </si>
  <si>
    <t>date:</t>
  </si>
  <si>
    <t>lead name:</t>
  </si>
  <si>
    <t>avg storage days &gt;&gt;</t>
  </si>
  <si>
    <t>overall
Price w VAT per unit (RON)</t>
  </si>
  <si>
    <t>overall
Price wo VAT per unit (RON)</t>
  </si>
  <si>
    <t>overall
Commission Invoice per unit (RON)</t>
  </si>
  <si>
    <t>overall
estimated  GMV (RON)</t>
  </si>
  <si>
    <t>overall
GMV (*cc)</t>
  </si>
  <si>
    <t>overall
Commission Invoice (*cc)</t>
  </si>
  <si>
    <t>overall
Order Fee (*cc)</t>
  </si>
  <si>
    <t>overall
Storage fees *cc (m³ / day)</t>
  </si>
  <si>
    <t>overall
FBE Fee (*cc) for avg storage</t>
  </si>
  <si>
    <t>overall
TOTAL Cost (*cc)</t>
  </si>
  <si>
    <t>Item price</t>
  </si>
  <si>
    <t>Shipping</t>
  </si>
  <si>
    <t>Total revenue</t>
  </si>
  <si>
    <t>Revenue</t>
  </si>
  <si>
    <t>Fulfilment Cost</t>
  </si>
  <si>
    <t>Cost of Seller Fulfilment</t>
  </si>
  <si>
    <t>Labour</t>
  </si>
  <si>
    <t>Packaging material</t>
  </si>
  <si>
    <t>Ship to customer</t>
  </si>
  <si>
    <t>Customer service</t>
  </si>
  <si>
    <t>Ship to eMAG</t>
  </si>
  <si>
    <t>Total fulfilment cost</t>
  </si>
  <si>
    <t>Storage cost</t>
  </si>
  <si>
    <t>Monthly storage cost per unit</t>
  </si>
  <si>
    <t>Average inventory units stored</t>
  </si>
  <si>
    <t>Fulfilment by eMAG</t>
  </si>
  <si>
    <t>Your Fulfilment</t>
  </si>
  <si>
    <t>Category ID &gt;&gt;</t>
  </si>
  <si>
    <t>grams</t>
  </si>
  <si>
    <t>mm</t>
  </si>
  <si>
    <t>Length &gt;&gt;</t>
  </si>
  <si>
    <t>Width &gt;&gt;</t>
  </si>
  <si>
    <t>Height &gt;&gt;</t>
  </si>
  <si>
    <t>Weight &gt;&gt;</t>
  </si>
  <si>
    <t>Storage cost per unit</t>
  </si>
  <si>
    <t>Seller proceeds</t>
  </si>
  <si>
    <t>Cost of product</t>
  </si>
  <si>
    <t>Profitability</t>
  </si>
  <si>
    <t>Net profit</t>
  </si>
  <si>
    <t>Net margin</t>
  </si>
  <si>
    <t>&lt;&lt; exchange rate</t>
  </si>
  <si>
    <t>compare</t>
  </si>
  <si>
    <t>oth v2 (equal)</t>
  </si>
  <si>
    <t>oth v1 (-1%)</t>
  </si>
  <si>
    <t>oth v3 (greater)</t>
  </si>
  <si>
    <t>amz</t>
  </si>
  <si>
    <t>Fulfilment by others</t>
  </si>
  <si>
    <t>Fulfilment fees</t>
  </si>
  <si>
    <t>Oth Order Fee EUR</t>
  </si>
  <si>
    <t>Oth Order Fee RON</t>
  </si>
  <si>
    <t>Oth Monthly price EUR</t>
  </si>
  <si>
    <t>Oth Daily price RON</t>
  </si>
  <si>
    <t>Cost</t>
  </si>
  <si>
    <t>Estimated monthly units sold with Seller Fulfilment</t>
  </si>
  <si>
    <t>Estimated monthly sales increase by FBE</t>
  </si>
  <si>
    <t>Lead_Name</t>
  </si>
  <si>
    <t>Lead_date</t>
  </si>
  <si>
    <t>Estimated monthly sales increase with fulfilment by "other"</t>
  </si>
  <si>
    <t>Selling on eMAG Marketplace (or other)</t>
  </si>
  <si>
    <t xml:space="preserve"> &lt;&lt; insert dimensions here</t>
  </si>
  <si>
    <t>Other Fees &amp; Discounts</t>
  </si>
  <si>
    <t>Other Fees</t>
  </si>
  <si>
    <t>fee description</t>
  </si>
  <si>
    <t>Discounts</t>
  </si>
  <si>
    <t>discount description</t>
  </si>
  <si>
    <t>Category Name &gt;&gt;</t>
  </si>
  <si>
    <r>
      <t xml:space="preserve">Search here </t>
    </r>
    <r>
      <rPr>
        <b/>
        <sz val="11"/>
        <color theme="1"/>
        <rFont val="Calibri"/>
        <family val="2"/>
      </rPr>
      <t>↓</t>
    </r>
  </si>
  <si>
    <t>Results ↓</t>
  </si>
  <si>
    <t>RANK</t>
  </si>
  <si>
    <t>search id</t>
  </si>
  <si>
    <t>search supracategory</t>
  </si>
  <si>
    <t>search category</t>
  </si>
  <si>
    <t>search subcategory</t>
  </si>
  <si>
    <t>Net Price wo VAT sample</t>
  </si>
  <si>
    <t>Price w VAT sample</t>
  </si>
  <si>
    <t>&lt; insert date as: MM / DD / YY &gt;</t>
  </si>
  <si>
    <t>&lt; insert your name here &gt;</t>
  </si>
  <si>
    <t>Exchange Rates</t>
  </si>
  <si>
    <t>Order Fee *cc</t>
  </si>
  <si>
    <t>Removal Fee *cc</t>
  </si>
  <si>
    <t>Disposal Fee *cc</t>
  </si>
  <si>
    <t xml:space="preserve">choose currency &gt;&gt; </t>
  </si>
  <si>
    <t>*cc &gt;&gt;</t>
  </si>
  <si>
    <t>chosen currency</t>
  </si>
  <si>
    <t>desktop</t>
  </si>
  <si>
    <t>Estimated FBE cost &amp; income</t>
  </si>
  <si>
    <t>21.07.2022</t>
  </si>
  <si>
    <t>21.07.20222</t>
  </si>
  <si>
    <r>
      <rPr>
        <b/>
        <sz val="11"/>
        <color theme="1"/>
        <rFont val="Calibri"/>
        <family val="2"/>
        <scheme val="minor"/>
      </rPr>
      <t xml:space="preserve">1. </t>
    </r>
    <r>
      <rPr>
        <sz val="11"/>
        <color theme="1"/>
        <rFont val="Calibri"/>
        <family val="2"/>
        <scheme val="minor"/>
      </rPr>
      <t>First 30 days from supply</t>
    </r>
  </si>
  <si>
    <t>Free</t>
  </si>
  <si>
    <r>
      <rPr>
        <b/>
        <sz val="11"/>
        <color theme="1"/>
        <rFont val="Calibri"/>
        <family val="2"/>
        <scheme val="minor"/>
      </rPr>
      <t xml:space="preserve">2. </t>
    </r>
    <r>
      <rPr>
        <sz val="11"/>
        <color theme="1"/>
        <rFont val="Calibri"/>
        <family val="2"/>
        <scheme val="minor"/>
      </rPr>
      <t>31 - 180 days from supply</t>
    </r>
  </si>
  <si>
    <t>January-September</t>
  </si>
  <si>
    <t>2.5 RON/day/m3</t>
  </si>
  <si>
    <t>October-December</t>
  </si>
  <si>
    <t>3.0 RON/day/m3</t>
  </si>
  <si>
    <r>
      <rPr>
        <b/>
        <sz val="11"/>
        <color theme="1"/>
        <rFont val="Calibri"/>
        <family val="2"/>
        <scheme val="minor"/>
      </rPr>
      <t xml:space="preserve">3. </t>
    </r>
    <r>
      <rPr>
        <sz val="11"/>
        <color theme="1"/>
        <rFont val="Calibri"/>
        <family val="2"/>
        <scheme val="minor"/>
      </rPr>
      <t>181 - 365 plus 90 days from supply</t>
    </r>
  </si>
  <si>
    <t>2.5 + 1.5 RON/day/m3</t>
  </si>
  <si>
    <t>3.0 + 1.5 RON/day/m3</t>
  </si>
  <si>
    <t>Jan - Sep (first 30 days from supply)</t>
  </si>
  <si>
    <t>Oct - Dec (first 30 days from supply)</t>
  </si>
  <si>
    <t>Jan - Sep (31-180 days from supply)</t>
  </si>
  <si>
    <t>Oct - Dec (31-180 days from supply)</t>
  </si>
  <si>
    <t>Jan - Sep (181-365 + 90 days from supply)</t>
  </si>
  <si>
    <t>Oct - Dec (181-365 + 90 days from supply)</t>
  </si>
  <si>
    <t>Car cosmetics products</t>
  </si>
  <si>
    <t>Produse cosmetica auto</t>
  </si>
  <si>
    <t>Active foam &amp; car detergents</t>
  </si>
  <si>
    <t>Spuma activa &amp; detergenti auto</t>
  </si>
  <si>
    <t>Auto covers</t>
  </si>
  <si>
    <t>Huse auto</t>
  </si>
  <si>
    <t>Car tuning accessories and ornaments</t>
  </si>
  <si>
    <t>Accesorii si ornamente auto tuning</t>
  </si>
  <si>
    <t>Car interior cleaning products</t>
  </si>
  <si>
    <t>Produse curatare interior auto</t>
  </si>
  <si>
    <t>Car exterior cleaning products</t>
  </si>
  <si>
    <t>Produse curatare exterior auto</t>
  </si>
  <si>
    <t>Polishing machines and accessories</t>
  </si>
  <si>
    <t>Masini de polisat si accesorii</t>
  </si>
  <si>
    <t>Alte vehicule electrice</t>
  </si>
  <si>
    <t>Electric scooters</t>
  </si>
  <si>
    <t>Trotinete electrice</t>
  </si>
  <si>
    <t>Electric motor scooters</t>
  </si>
  <si>
    <t>Scutere Electrice</t>
  </si>
  <si>
    <t>Hoverboard</t>
  </si>
  <si>
    <t>Antibacterial and sanitizing gel</t>
  </si>
  <si>
    <t>Gel antibacterian si igienizant</t>
  </si>
  <si>
    <t>Beverages</t>
  </si>
  <si>
    <t>Alcoholic drinks</t>
  </si>
  <si>
    <t>Beers</t>
  </si>
  <si>
    <t>Bauturi Alcoolice 1</t>
  </si>
  <si>
    <t>Beri</t>
  </si>
  <si>
    <t>Champagne</t>
  </si>
  <si>
    <t>Sampanie</t>
  </si>
  <si>
    <t>Champagne and Sparkling wine</t>
  </si>
  <si>
    <t>Sampanie si Vin spumant</t>
  </si>
  <si>
    <t>Spirits</t>
  </si>
  <si>
    <t>Whiskey</t>
  </si>
  <si>
    <t>Bauturi Spirtoase</t>
  </si>
  <si>
    <t>Whisky</t>
  </si>
  <si>
    <t>Vodka</t>
  </si>
  <si>
    <t>Vodca</t>
  </si>
  <si>
    <t>Rum</t>
  </si>
  <si>
    <t>Rom</t>
  </si>
  <si>
    <t>Traditional</t>
  </si>
  <si>
    <t>Traditionale</t>
  </si>
  <si>
    <t>Cognac and Armagnac</t>
  </si>
  <si>
    <t>Cognac si Armaniac</t>
  </si>
  <si>
    <t>Gin</t>
  </si>
  <si>
    <t>Tequila</t>
  </si>
  <si>
    <t>Liqueur</t>
  </si>
  <si>
    <t>Lichior</t>
  </si>
  <si>
    <t>Armagnac</t>
  </si>
  <si>
    <t>Other beverages</t>
  </si>
  <si>
    <t>Alte bauturi</t>
  </si>
  <si>
    <t>Aperitif</t>
  </si>
  <si>
    <t>Aperitive</t>
  </si>
  <si>
    <t>Wines</t>
  </si>
  <si>
    <t>Vinuri2</t>
  </si>
  <si>
    <t>Soft drinks</t>
  </si>
  <si>
    <t>Mineral water</t>
  </si>
  <si>
    <t>Bauturi Racoritoare 1</t>
  </si>
  <si>
    <t>Apa minerala</t>
  </si>
  <si>
    <t>Sparkling drinks</t>
  </si>
  <si>
    <t>Bauturi carbogazoase</t>
  </si>
  <si>
    <t>Still drinks</t>
  </si>
  <si>
    <t>Bauturi necarbogazoase</t>
  </si>
  <si>
    <t>Syrup</t>
  </si>
  <si>
    <t>Sirop</t>
  </si>
  <si>
    <t>Energy drinks</t>
  </si>
  <si>
    <t>Bauturi energizante</t>
  </si>
  <si>
    <t>Balansoare, leagane si hamace bebelusi</t>
  </si>
  <si>
    <t>Cigarettes and tobacco</t>
  </si>
  <si>
    <t>Tigari si tutun</t>
  </si>
  <si>
    <t>Tutun, trabucuri si tigari de foi</t>
  </si>
  <si>
    <t>Staple foods</t>
  </si>
  <si>
    <t>Alimente de baza 1</t>
  </si>
  <si>
    <t>Spices and mixes</t>
  </si>
  <si>
    <t>Condimente si mixuri</t>
  </si>
  <si>
    <t>Canned and instant products</t>
  </si>
  <si>
    <t>Conserve si produse instant</t>
  </si>
  <si>
    <t>Ketchup and sauces</t>
  </si>
  <si>
    <t>Ketchup si sosuri</t>
  </si>
  <si>
    <t>Dietary and natural products</t>
  </si>
  <si>
    <t>Produse dietetice si naturiste</t>
  </si>
  <si>
    <t>Chips and snacks</t>
  </si>
  <si>
    <t>Chipsuri si snacksuri</t>
  </si>
  <si>
    <t>Jam and compote</t>
  </si>
  <si>
    <t>Dulceata si compot</t>
  </si>
  <si>
    <t>Cereals</t>
  </si>
  <si>
    <t>Cereale</t>
  </si>
  <si>
    <t>Floury pasta</t>
  </si>
  <si>
    <t>​Paste fainoase</t>
  </si>
  <si>
    <t>Food supplements and medical devices</t>
  </si>
  <si>
    <t>Suplimente alimentare si dispozitive medicale</t>
  </si>
  <si>
    <t>Food supplements</t>
  </si>
  <si>
    <t>Suplimente alimentare 1</t>
  </si>
  <si>
    <t>Sports nutrition and hydration</t>
  </si>
  <si>
    <t>Nutritie sportiva si hidratare</t>
  </si>
  <si>
    <t>Alte suplimente alimentare</t>
  </si>
  <si>
    <t>Proteins</t>
  </si>
  <si>
    <t>Proteine</t>
  </si>
  <si>
    <t>Amino acids</t>
  </si>
  <si>
    <t>Amino acizi</t>
  </si>
  <si>
    <t>Carbohydrates</t>
  </si>
  <si>
    <t>Carbohidrati</t>
  </si>
  <si>
    <t>Creatine</t>
  </si>
  <si>
    <t>Creatina</t>
  </si>
  <si>
    <t>Other sports nutrition supplements</t>
  </si>
  <si>
    <t>Alte suplimente nutritie sportiva</t>
  </si>
  <si>
    <t>Anti aging and beauty products</t>
  </si>
  <si>
    <t>Produse anti-imbatranire si frumusete</t>
  </si>
  <si>
    <t>Children food supplements</t>
  </si>
  <si>
    <t>Suplimente alimentare copii</t>
  </si>
  <si>
    <t>Detox &amp; weight loss products</t>
  </si>
  <si>
    <t>Produse detoxifiere si slabire</t>
  </si>
  <si>
    <t>Sexual health and hormone balance products</t>
  </si>
  <si>
    <t>Produse sanatate sexuala si echilibru hormonal</t>
  </si>
  <si>
    <t>Immunity products</t>
  </si>
  <si>
    <t>Produse imunitate</t>
  </si>
  <si>
    <t>Tests</t>
  </si>
  <si>
    <t>Teste</t>
  </si>
  <si>
    <t>Covid-19 tests</t>
  </si>
  <si>
    <t>Teste Covid-19</t>
  </si>
  <si>
    <t>Audio &amp; E-Books</t>
  </si>
  <si>
    <t>Smart Audio</t>
  </si>
  <si>
    <t>Gaming console accessories</t>
  </si>
  <si>
    <t>Accesorii console gaming</t>
  </si>
  <si>
    <t>Controllers, Steering wheels and Gaming headsets</t>
  </si>
  <si>
    <t>Controlere, Volane si Casti gaming</t>
  </si>
  <si>
    <t>Gaming desks</t>
  </si>
  <si>
    <t>Birouri gaming</t>
  </si>
  <si>
    <t>Hairstyle devices accessories</t>
  </si>
  <si>
    <t>Accesorii aparate hair styling</t>
  </si>
  <si>
    <t>Bread Machines</t>
  </si>
  <si>
    <t>Steam cleaners and electric mops</t>
  </si>
  <si>
    <t>Aparate de curatat cu abur si mopuri electrice</t>
  </si>
  <si>
    <t>Cooling accessories</t>
  </si>
  <si>
    <t>Accesorii cooling</t>
  </si>
  <si>
    <t>Computer Microphones</t>
  </si>
  <si>
    <t>Microfoane PC</t>
  </si>
  <si>
    <t>Licenta Electronica</t>
  </si>
  <si>
    <t>Smart Home Technologies</t>
  </si>
  <si>
    <t>Men's tracksuits</t>
  </si>
  <si>
    <t>Treninguri lifestyle barbati</t>
  </si>
  <si>
    <t>Folk Costumes Men</t>
  </si>
  <si>
    <t>Costume populare barbati</t>
  </si>
  <si>
    <t>Women's tracksuits</t>
  </si>
  <si>
    <t>Treninguri lifestyle dama</t>
  </si>
  <si>
    <t>Folk Costumes Women</t>
  </si>
  <si>
    <t>Costume populare dama</t>
  </si>
  <si>
    <t>Cufflinks</t>
  </si>
  <si>
    <t>Children trousers</t>
  </si>
  <si>
    <t>Pantaloni copii</t>
  </si>
  <si>
    <t>Children accessories</t>
  </si>
  <si>
    <t>Accesorii copii</t>
  </si>
  <si>
    <t>Children's folk costumes</t>
  </si>
  <si>
    <t>Costume populare copii</t>
  </si>
  <si>
    <t>Children bodys</t>
  </si>
  <si>
    <t>Body-uri copii</t>
  </si>
  <si>
    <t>Treninguri lifestyle copii</t>
  </si>
  <si>
    <t>Children caps &amp; hats</t>
  </si>
  <si>
    <t>Sepci si caciuli copii</t>
  </si>
  <si>
    <t>Children headbands &amp; bandanas</t>
  </si>
  <si>
    <t>Bentite si bandane copii</t>
  </si>
  <si>
    <t>Children scarfs &amp; foulards</t>
  </si>
  <si>
    <t>Esarfe si fulare copii</t>
  </si>
  <si>
    <t>Children gloves</t>
  </si>
  <si>
    <t>Manusi copii</t>
  </si>
  <si>
    <t>Children socks &amp; tights</t>
  </si>
  <si>
    <t>Sosete si dresuri copii</t>
  </si>
  <si>
    <t>Children sunglasses</t>
  </si>
  <si>
    <t>Ochelari de soare copii</t>
  </si>
  <si>
    <t>Children backpacks &amp; bags</t>
  </si>
  <si>
    <t>Rucsacuri si genti copii</t>
  </si>
  <si>
    <t>Children overall</t>
  </si>
  <si>
    <t>Salopete copii</t>
  </si>
  <si>
    <t>Baptism clothing</t>
  </si>
  <si>
    <t>Hainute botez</t>
  </si>
  <si>
    <t>Baptism shoes &amp; baby booties</t>
  </si>
  <si>
    <t>Botosei si pantofi botez</t>
  </si>
  <si>
    <t>Baptism trousseau &amp; accessories</t>
  </si>
  <si>
    <t>Trusouri si accesorii Botez</t>
  </si>
  <si>
    <t>Men sport shoes</t>
  </si>
  <si>
    <t>Pantofi sport barbati</t>
  </si>
  <si>
    <t>Men sports slippers</t>
  </si>
  <si>
    <t>Slapi si papuci sport barbati</t>
  </si>
  <si>
    <t>Men sport boots</t>
  </si>
  <si>
    <t>Ghete si bocanci sport barbati</t>
  </si>
  <si>
    <t>Men sports clothing equipment</t>
  </si>
  <si>
    <t>Echipamente sportive barbati</t>
  </si>
  <si>
    <t>Women sport bras</t>
  </si>
  <si>
    <t>Bustiere sport dama</t>
  </si>
  <si>
    <t>Men sport socks</t>
  </si>
  <si>
    <t>Sosete sport barbati</t>
  </si>
  <si>
    <t>Men sport hats</t>
  </si>
  <si>
    <t>Caciuli sport barbati</t>
  </si>
  <si>
    <t>Men sports caps and bandanas</t>
  </si>
  <si>
    <t>Sepci si bandane sport barbati</t>
  </si>
  <si>
    <t>Women sport scarfs</t>
  </si>
  <si>
    <t>Fulare si esarfe sport dama</t>
  </si>
  <si>
    <t>Men sport jackets</t>
  </si>
  <si>
    <t>Jachete si geci sport barbati</t>
  </si>
  <si>
    <t>Men sport waistcoats</t>
  </si>
  <si>
    <t>Veste sport barbati</t>
  </si>
  <si>
    <t>Men sport blouses</t>
  </si>
  <si>
    <t>Bluze sport barbati</t>
  </si>
  <si>
    <t>Men sport sweatshirts</t>
  </si>
  <si>
    <t>Hanorace sport barbati</t>
  </si>
  <si>
    <t>Women sport undershirts</t>
  </si>
  <si>
    <t>Maiouri sport dama</t>
  </si>
  <si>
    <t>Women sport skirts</t>
  </si>
  <si>
    <t>Fuste sport dama</t>
  </si>
  <si>
    <t>Men sport trousers</t>
  </si>
  <si>
    <t>Pantaloni sport barbati</t>
  </si>
  <si>
    <t>Women sport dresses</t>
  </si>
  <si>
    <t>Rochii sport dama</t>
  </si>
  <si>
    <t>Men sport t-shirts</t>
  </si>
  <si>
    <t>Tricouri sport barbati</t>
  </si>
  <si>
    <t>Men sport underwear</t>
  </si>
  <si>
    <t>Lenjerie intima sport barbati</t>
  </si>
  <si>
    <t>Women sport blouses</t>
  </si>
  <si>
    <t>Bluze sport dama</t>
  </si>
  <si>
    <t>Women sport sweatshirts</t>
  </si>
  <si>
    <t>Hanorace sport dama</t>
  </si>
  <si>
    <t>Chlidren sport sweatshirts</t>
  </si>
  <si>
    <t>Hanorace sport copii</t>
  </si>
  <si>
    <t>Men sport undershirts</t>
  </si>
  <si>
    <t>Maiouri sport barbati</t>
  </si>
  <si>
    <t>Women sport t-shirts</t>
  </si>
  <si>
    <t>Tricouri sport dama</t>
  </si>
  <si>
    <t>Children sport t-shirts</t>
  </si>
  <si>
    <t>Tricouri sport copii</t>
  </si>
  <si>
    <t>Women sport trousers</t>
  </si>
  <si>
    <t>Pantaloni sport dama</t>
  </si>
  <si>
    <t>Children sport trousers</t>
  </si>
  <si>
    <t>Pantaloni sport copii</t>
  </si>
  <si>
    <t>Girls sport skirts</t>
  </si>
  <si>
    <t>Fuste sport fete</t>
  </si>
  <si>
    <t>Women sport waistcoats</t>
  </si>
  <si>
    <t>Veste sport dama</t>
  </si>
  <si>
    <t>Women sport jackets</t>
  </si>
  <si>
    <t>Jachete si geci sport dama</t>
  </si>
  <si>
    <t>Children sport jackets</t>
  </si>
  <si>
    <t>Jachete si geci sport copii</t>
  </si>
  <si>
    <t>Women sports clothing equipment</t>
  </si>
  <si>
    <t>Echipamente sportive dama</t>
  </si>
  <si>
    <t>Children sports clothing equipment</t>
  </si>
  <si>
    <t>Echipamente sportive copii</t>
  </si>
  <si>
    <t>Women sport underwear</t>
  </si>
  <si>
    <t>Lenjerie intima sport dama</t>
  </si>
  <si>
    <t>Women sport sandals</t>
  </si>
  <si>
    <t>Sandale sport dama</t>
  </si>
  <si>
    <t>Men sport sandals</t>
  </si>
  <si>
    <t>Sandale sport barbati</t>
  </si>
  <si>
    <t>Women sport shoes</t>
  </si>
  <si>
    <t>Pantofi sport dama</t>
  </si>
  <si>
    <t>Children sport shoes</t>
  </si>
  <si>
    <t>Pantofi sport copii</t>
  </si>
  <si>
    <t>Women sports slippers</t>
  </si>
  <si>
    <t>Slapi si papuci sport dama</t>
  </si>
  <si>
    <t>Children sports slippers</t>
  </si>
  <si>
    <t>Slapi si papuci sport copii</t>
  </si>
  <si>
    <t>Women sport boots</t>
  </si>
  <si>
    <t>Ghete si bocanci sport dama</t>
  </si>
  <si>
    <t>Children sport boots</t>
  </si>
  <si>
    <t>Ghete si bocanci sport copii</t>
  </si>
  <si>
    <t>Women sport socks</t>
  </si>
  <si>
    <t>Sosete sport dama</t>
  </si>
  <si>
    <t>Children sport socks</t>
  </si>
  <si>
    <t>Sosete sport copii</t>
  </si>
  <si>
    <t>Women sport hats</t>
  </si>
  <si>
    <t>Caciuli sport dama</t>
  </si>
  <si>
    <t>Women sports caps and bandanas</t>
  </si>
  <si>
    <t>Sepci si bandane sport dama</t>
  </si>
  <si>
    <t>Children sports caps and bandanas</t>
  </si>
  <si>
    <t>Sepci si bandane sport copii</t>
  </si>
  <si>
    <t>Men sports scarfs</t>
  </si>
  <si>
    <t>Fulare si esarfe sport barbati</t>
  </si>
  <si>
    <t>Bike parts</t>
  </si>
  <si>
    <t>Piese biciclete</t>
  </si>
  <si>
    <t>Electrical Bikes</t>
  </si>
  <si>
    <t>Biciclete electrice</t>
  </si>
  <si>
    <t>Trampolines fitness</t>
  </si>
  <si>
    <t>Trambuline fitness</t>
  </si>
  <si>
    <t>Accesorii cutite si bricege</t>
  </si>
  <si>
    <t>Lightning rods and accessories</t>
  </si>
  <si>
    <t>Paratrasnete si accesorii</t>
  </si>
  <si>
    <t>Panels, fences and accessories</t>
  </si>
  <si>
    <t>Panouri, garduri si accesorii</t>
  </si>
  <si>
    <t>Bathtubes</t>
  </si>
  <si>
    <t>Cazi</t>
  </si>
  <si>
    <t>Shower cabins</t>
  </si>
  <si>
    <t>Cabine dus</t>
  </si>
  <si>
    <t>Bathtub accessories</t>
  </si>
  <si>
    <t>Accesorii cada</t>
  </si>
  <si>
    <t>Bathtubs, doors and shower screens</t>
  </si>
  <si>
    <t>Cadite, usi si paravane dus</t>
  </si>
  <si>
    <t>Furniture</t>
  </si>
  <si>
    <t>Kitchen furniture sets</t>
  </si>
  <si>
    <t>Seturi mobila bucatarie</t>
  </si>
  <si>
    <t>Living room furniture and bookcases</t>
  </si>
  <si>
    <t>Mobila living si biblioteci</t>
  </si>
  <si>
    <t>Living tables</t>
  </si>
  <si>
    <t>Seturi mese si scaune, coltare</t>
  </si>
  <si>
    <t>Bedroom Sets</t>
  </si>
  <si>
    <t>Mobila dormitor</t>
  </si>
  <si>
    <t>Footstools</t>
  </si>
  <si>
    <t>Tabureti</t>
  </si>
  <si>
    <t>Bedspreads</t>
  </si>
  <si>
    <t>Kitchen and grill aprons</t>
  </si>
  <si>
    <t>Sorturi bucatarie si gratar</t>
  </si>
  <si>
    <t>Bed sheets</t>
  </si>
  <si>
    <t>Cearceafuri de pat</t>
  </si>
  <si>
    <t>Quilt covers</t>
  </si>
  <si>
    <t>Huse pilote</t>
  </si>
  <si>
    <t>Pillow covers</t>
  </si>
  <si>
    <t>Fete de perna</t>
  </si>
  <si>
    <t>Chair covers and sofas</t>
  </si>
  <si>
    <t>Huse scaune si canapele</t>
  </si>
  <si>
    <t>Mattresses and Toppers</t>
  </si>
  <si>
    <t>Mattresses &amp; Toppers</t>
  </si>
  <si>
    <t>Mattress Topper</t>
  </si>
  <si>
    <t>Garden storage boxes and cabinets</t>
  </si>
  <si>
    <t>Dulapuri si lazi depozitare gradina</t>
  </si>
  <si>
    <t>Media &amp; Toys</t>
  </si>
  <si>
    <t>Jocuri si jucarii educative</t>
  </si>
  <si>
    <t>Casute si corturi copii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</si>
</sst>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000"/>
    <numFmt numFmtId="165" formatCode="#,##0.0000_);\(#,##0.0000\)"/>
    <numFmt numFmtId="166" formatCode="0.0000"/>
    <numFmt numFmtId="167" formatCode="0.0%"/>
    <numFmt numFmtId="168" formatCode="_(* #,##0.0000_);_(* \(#,##0.0000\);_(* &quot;-&quot;??_);_(@_)"/>
    <numFmt numFmtId="169" formatCode="_(* #,##0_);_(* \(#,##0\);_(* &quot;-&quot;??_);_(@_)"/>
    <numFmt numFmtId="170" formatCode="[$-409]d\-mmm\-yy;@"/>
    <numFmt numFmtId="171" formatCode="dd\.mm\.yy"/>
    <numFmt numFmtId="172" formatCode="#,##0.00;[Red]\-#,##0.00"/>
  </numFmts>
  <fonts count="27"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sz val="8"/>
      <name val="Calibri"/>
      <family val="2"/>
      <scheme val="minor"/>
    </font>
    <font>
      <b/>
      <sz val="14"/>
      <color theme="1"/>
      <name val="Calibri"/>
      <family val="2"/>
      <scheme val="minor"/>
    </font>
    <font>
      <sz val="11"/>
      <color theme="1"/>
      <name val="Calibri"/>
      <family val="2"/>
    </font>
    <font>
      <sz val="11"/>
      <color rgb="FFFF0000"/>
      <name val="Calibri"/>
      <family val="2"/>
      <scheme val="minor"/>
    </font>
    <font>
      <u/>
      <sz val="11"/>
      <color theme="10"/>
      <name val="Calibri"/>
      <family val="2"/>
      <scheme val="minor"/>
    </font>
    <font>
      <b/>
      <sz val="28"/>
      <color rgb="FF002060"/>
      <name val="Calibri"/>
      <family val="2"/>
      <scheme val="minor"/>
    </font>
    <font>
      <sz val="11"/>
      <name val="Calibri"/>
      <family val="2"/>
    </font>
    <font>
      <sz val="11"/>
      <color rgb="FF00B0F0"/>
      <name val="Calibri"/>
      <family val="2"/>
    </font>
    <font>
      <sz val="11"/>
      <color rgb="FF92D050"/>
      <name val="Calibri"/>
      <family val="2"/>
    </font>
    <font>
      <b/>
      <sz val="11"/>
      <color theme="4" tint="-0.249977111117893"/>
      <name val="Calibri"/>
      <family val="2"/>
      <scheme val="minor"/>
    </font>
    <font>
      <sz val="11"/>
      <color theme="0"/>
      <name val="Calibri"/>
      <family val="2"/>
      <scheme val="minor"/>
    </font>
    <font>
      <sz val="11"/>
      <color theme="4" tint="-0.249977111117893"/>
      <name val="Calibri"/>
      <family val="2"/>
      <scheme val="minor"/>
    </font>
    <font>
      <b/>
      <sz val="12"/>
      <color theme="1"/>
      <name val="Calibri"/>
      <family val="2"/>
      <scheme val="minor"/>
    </font>
    <font>
      <i/>
      <sz val="11"/>
      <color theme="1" tint="0.499984740745262"/>
      <name val="Calibri"/>
      <family val="2"/>
      <scheme val="minor"/>
    </font>
    <font>
      <i/>
      <sz val="8"/>
      <color theme="1"/>
      <name val="Calibri"/>
      <family val="2"/>
      <scheme val="minor"/>
    </font>
    <font>
      <sz val="11"/>
      <color theme="9" tint="-0.249977111117893"/>
      <name val="Calibri"/>
      <family val="2"/>
      <scheme val="minor"/>
    </font>
    <font>
      <sz val="11"/>
      <color theme="7" tint="0.39997558519241921"/>
      <name val="Calibri"/>
      <family val="2"/>
      <scheme val="minor"/>
    </font>
    <font>
      <sz val="11"/>
      <name val="Calibri"/>
      <family val="2"/>
      <scheme val="minor"/>
    </font>
    <font>
      <b/>
      <sz val="11"/>
      <color theme="1"/>
      <name val="Calibri"/>
      <family val="2"/>
    </font>
    <font>
      <i/>
      <sz val="11"/>
      <color theme="1"/>
      <name val="Arial Unicode MS"/>
      <family val="2"/>
    </font>
    <font>
      <b/>
      <sz val="11"/>
      <color rgb="FF002060"/>
      <name val="Calibri"/>
      <family val="2"/>
      <scheme val="minor"/>
    </font>
    <font>
      <sz val="9"/>
      <color indexed="81"/>
      <name val="Tahoma"/>
      <charset val="1"/>
    </font>
    <font>
      <sz val="11"/>
      <name val="Calibri"/>
    </font>
  </fonts>
  <fills count="33">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rgb="FF00B0F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tint="0.79998168889431442"/>
        <bgColor theme="4" tint="0.79998168889431442"/>
      </patternFill>
    </fill>
    <fill>
      <patternFill patternType="solid">
        <fgColor theme="9" tint="0.79998168889431442"/>
        <bgColor theme="4" tint="0.79998168889431442"/>
      </patternFill>
    </fill>
    <fill>
      <patternFill patternType="solid">
        <fgColor theme="7" tint="0.79998168889431442"/>
        <bgColor theme="4" tint="0.79998168889431442"/>
      </patternFill>
    </fill>
    <fill>
      <patternFill patternType="solid">
        <fgColor theme="7" tint="0.59999389629810485"/>
        <bgColor indexed="64"/>
      </patternFill>
    </fill>
    <fill>
      <patternFill patternType="solid">
        <fgColor rgb="FFFFEDB3"/>
        <bgColor indexed="64"/>
      </patternFill>
    </fill>
    <fill>
      <patternFill patternType="solid">
        <fgColor rgb="FFE6E9EE"/>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bgColor indexed="64"/>
      </patternFill>
    </fill>
    <fill>
      <patternFill patternType="solid">
        <fgColor theme="0"/>
        <bgColor indexed="64"/>
      </patternFill>
    </fill>
    <fill>
      <patternFill patternType="solid">
        <fgColor rgb="FF61D6FF"/>
        <bgColor indexed="64"/>
      </patternFill>
    </fill>
    <fill>
      <patternFill patternType="solid">
        <fgColor rgb="FFC4E59F"/>
        <bgColor indexed="64"/>
      </patternFill>
    </fill>
    <fill>
      <patternFill patternType="solid">
        <fgColor rgb="FFECF5E7"/>
        <bgColor indexed="64"/>
      </patternFill>
    </fill>
    <fill>
      <patternFill patternType="solid">
        <fgColor theme="9" tint="0.39997558519241921"/>
        <bgColor theme="4"/>
      </patternFill>
    </fill>
    <fill>
      <patternFill patternType="solid">
        <fgColor theme="9" tint="0.39997558519241921"/>
        <bgColor indexed="64"/>
      </patternFill>
    </fill>
  </fills>
  <borders count="18">
    <border>
      <left/>
      <right/>
      <top/>
      <bottom/>
      <diagonal/>
    </border>
    <border>
      <left style="thin">
        <color rgb="FF7030A0"/>
      </left>
      <right style="thin">
        <color rgb="FF7030A0"/>
      </right>
      <top style="thin">
        <color rgb="FF7030A0"/>
      </top>
      <bottom style="thin">
        <color rgb="FF7030A0"/>
      </bottom>
      <diagonal/>
    </border>
    <border>
      <left style="thin">
        <color rgb="FF7030A0"/>
      </left>
      <right/>
      <top style="thin">
        <color rgb="FF7030A0"/>
      </top>
      <bottom style="thin">
        <color rgb="FF7030A0"/>
      </bottom>
      <diagonal/>
    </border>
    <border>
      <left/>
      <right style="thin">
        <color rgb="FF7030A0"/>
      </right>
      <top style="thin">
        <color rgb="FF7030A0"/>
      </top>
      <bottom style="thin">
        <color rgb="FF7030A0"/>
      </bottom>
      <diagonal/>
    </border>
    <border>
      <left style="thick">
        <color rgb="FF0070C0"/>
      </left>
      <right/>
      <top/>
      <bottom/>
      <diagonal/>
    </border>
    <border>
      <left/>
      <right/>
      <top style="thin">
        <color theme="4"/>
      </top>
      <bottom style="thin">
        <color theme="4"/>
      </bottom>
      <diagonal/>
    </border>
    <border>
      <left/>
      <right style="thin">
        <color rgb="FF7030A0"/>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auto="1"/>
      </left>
      <right/>
      <top/>
      <bottom/>
      <diagonal/>
    </border>
    <border>
      <left/>
      <right/>
      <top style="thin">
        <color theme="4"/>
      </top>
      <bottom/>
      <diagonal/>
    </border>
    <border>
      <left/>
      <right/>
      <top/>
      <bottom style="thin">
        <color theme="9"/>
      </bottom>
      <diagonal/>
    </border>
    <border>
      <left/>
      <right/>
      <top style="thin">
        <color theme="4" tint="0.39997558519241921"/>
      </top>
      <bottom style="thin">
        <color theme="4" tint="0.3999755851924192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43" fontId="3" fillId="0" borderId="0" applyFont="0" applyFill="0" applyBorder="0" applyAlignment="0" applyProtection="0"/>
    <xf numFmtId="0" fontId="3" fillId="0" borderId="0">
      <alignment vertical="center"/>
    </xf>
    <xf numFmtId="9" fontId="3" fillId="0" borderId="0" applyFont="0" applyFill="0" applyBorder="0" applyAlignment="0" applyProtection="0"/>
    <xf numFmtId="0" fontId="8" fillId="0" borderId="0" applyNumberFormat="0" applyFill="0" applyBorder="0" applyAlignment="0" applyProtection="0"/>
  </cellStyleXfs>
  <cellXfs count="229">
    <xf numFmtId="0" fontId="0" fillId="0" borderId="0" xfId="0"/>
    <xf numFmtId="0" fontId="0" fillId="0" borderId="0" xfId="0" applyProtection="1">
      <protection hidden="1"/>
    </xf>
    <xf numFmtId="0" fontId="1" fillId="0" borderId="0" xfId="0" applyFont="1" applyAlignment="1" applyProtection="1">
      <alignment horizontal="left" vertical="top"/>
      <protection hidden="1"/>
    </xf>
    <xf numFmtId="4" fontId="0" fillId="0" borderId="0" xfId="0" applyNumberFormat="1" applyAlignment="1" applyProtection="1">
      <alignment horizontal="left" vertical="center"/>
      <protection hidden="1"/>
    </xf>
    <xf numFmtId="0" fontId="0" fillId="0" borderId="0" xfId="0" applyAlignment="1" applyProtection="1">
      <alignment vertical="center"/>
      <protection hidden="1"/>
    </xf>
    <xf numFmtId="4" fontId="0" fillId="0" borderId="0" xfId="0" applyNumberFormat="1" applyAlignment="1" applyProtection="1">
      <alignment horizontal="center" vertical="center"/>
      <protection hidden="1"/>
    </xf>
    <xf numFmtId="0" fontId="2" fillId="6" borderId="0" xfId="0" applyFont="1" applyFill="1" applyAlignment="1" applyProtection="1">
      <alignment vertical="center"/>
      <protection hidden="1"/>
    </xf>
    <xf numFmtId="165" fontId="0" fillId="7" borderId="0" xfId="1" applyNumberFormat="1" applyFont="1" applyFill="1" applyAlignment="1" applyProtection="1">
      <alignment horizontal="center" vertical="center"/>
      <protection hidden="1"/>
    </xf>
    <xf numFmtId="0" fontId="0" fillId="7" borderId="0" xfId="0" applyFill="1" applyProtection="1">
      <protection hidden="1"/>
    </xf>
    <xf numFmtId="0" fontId="0" fillId="0" borderId="0" xfId="0" applyAlignment="1" applyProtection="1">
      <alignment horizontal="center" vertical="center"/>
      <protection hidden="1"/>
    </xf>
    <xf numFmtId="0" fontId="0" fillId="0" borderId="0" xfId="0" applyAlignment="1" applyProtection="1">
      <alignment horizontal="left" vertical="center"/>
      <protection hidden="1"/>
    </xf>
    <xf numFmtId="0" fontId="0" fillId="3" borderId="0" xfId="0" applyFill="1" applyAlignment="1" applyProtection="1">
      <alignment horizontal="right" vertical="center"/>
      <protection hidden="1"/>
    </xf>
    <xf numFmtId="164" fontId="0" fillId="0" borderId="0" xfId="0" applyNumberFormat="1" applyAlignment="1" applyProtection="1">
      <alignment horizontal="center" vertical="center"/>
      <protection hidden="1"/>
    </xf>
    <xf numFmtId="0" fontId="0" fillId="2" borderId="0" xfId="0" applyFont="1" applyFill="1" applyAlignment="1" applyProtection="1">
      <alignment horizontal="left" vertical="center" wrapText="1"/>
      <protection hidden="1"/>
    </xf>
    <xf numFmtId="0" fontId="0" fillId="3" borderId="0" xfId="0" applyFont="1" applyFill="1" applyAlignment="1" applyProtection="1">
      <alignment horizontal="left" vertical="center" wrapText="1"/>
      <protection hidden="1"/>
    </xf>
    <xf numFmtId="0" fontId="0" fillId="4" borderId="0" xfId="0" applyFont="1" applyFill="1" applyAlignment="1" applyProtection="1">
      <alignment horizontal="left" vertical="center" wrapText="1"/>
      <protection hidden="1"/>
    </xf>
    <xf numFmtId="0" fontId="0" fillId="0" borderId="0" xfId="0" applyProtection="1">
      <protection locked="0"/>
    </xf>
    <xf numFmtId="0" fontId="0" fillId="0" borderId="0" xfId="0" applyAlignment="1" applyProtection="1">
      <alignment horizontal="center" vertical="center"/>
      <protection locked="0"/>
    </xf>
    <xf numFmtId="0" fontId="0" fillId="4" borderId="0" xfId="0" applyFont="1" applyFill="1" applyBorder="1" applyAlignment="1" applyProtection="1">
      <alignment horizontal="left" vertical="center" wrapText="1"/>
      <protection hidden="1"/>
    </xf>
    <xf numFmtId="4" fontId="0" fillId="0" borderId="0" xfId="0" applyNumberFormat="1" applyBorder="1" applyAlignment="1" applyProtection="1">
      <alignment horizontal="center" vertical="center"/>
      <protection hidden="1"/>
    </xf>
    <xf numFmtId="0" fontId="1" fillId="0" borderId="0" xfId="0" applyFont="1" applyProtection="1">
      <protection hidden="1"/>
    </xf>
    <xf numFmtId="0" fontId="0" fillId="3" borderId="0" xfId="0" applyFill="1" applyAlignment="1" applyProtection="1">
      <alignment horizontal="center" vertical="center"/>
      <protection hidden="1"/>
    </xf>
    <xf numFmtId="2" fontId="0" fillId="3" borderId="0" xfId="0" applyNumberFormat="1" applyFill="1" applyAlignment="1" applyProtection="1">
      <alignment horizontal="center" vertical="center"/>
      <protection hidden="1"/>
    </xf>
    <xf numFmtId="0" fontId="0" fillId="0" borderId="0" xfId="0" applyAlignment="1" applyProtection="1">
      <alignment horizontal="left" vertical="center" wrapText="1"/>
      <protection hidden="1"/>
    </xf>
    <xf numFmtId="0" fontId="1" fillId="5" borderId="0" xfId="0" applyFont="1" applyFill="1" applyProtection="1">
      <protection hidden="1"/>
    </xf>
    <xf numFmtId="166" fontId="0" fillId="0" borderId="0" xfId="1" applyNumberFormat="1" applyFont="1" applyProtection="1">
      <protection hidden="1"/>
    </xf>
    <xf numFmtId="4" fontId="0" fillId="0" borderId="0" xfId="0" applyNumberFormat="1" applyProtection="1">
      <protection hidden="1"/>
    </xf>
    <xf numFmtId="3" fontId="0" fillId="0" borderId="0" xfId="0" applyNumberFormat="1" applyAlignment="1" applyProtection="1">
      <alignment horizontal="center" vertical="center"/>
      <protection locked="0"/>
    </xf>
    <xf numFmtId="3" fontId="0" fillId="0" borderId="0" xfId="0" applyNumberFormat="1" applyAlignment="1" applyProtection="1">
      <alignment horizontal="center" vertical="center"/>
      <protection hidden="1"/>
    </xf>
    <xf numFmtId="0" fontId="7" fillId="8" borderId="0" xfId="0" applyFont="1" applyFill="1" applyAlignment="1" applyProtection="1">
      <alignment vertical="center"/>
      <protection hidden="1"/>
    </xf>
    <xf numFmtId="4" fontId="7" fillId="8" borderId="0" xfId="0" applyNumberFormat="1" applyFont="1" applyFill="1" applyAlignment="1" applyProtection="1">
      <alignment horizontal="center" vertical="center"/>
      <protection hidden="1"/>
    </xf>
    <xf numFmtId="0" fontId="0" fillId="9" borderId="0" xfId="0" applyFont="1" applyFill="1" applyAlignment="1" applyProtection="1">
      <alignment horizontal="left" vertical="center" wrapText="1"/>
      <protection hidden="1"/>
    </xf>
    <xf numFmtId="0" fontId="0" fillId="0" borderId="0" xfId="0" applyBorder="1" applyAlignment="1" applyProtection="1">
      <alignment horizontal="center" vertical="center"/>
      <protection hidden="1"/>
    </xf>
    <xf numFmtId="0" fontId="0" fillId="0" borderId="0" xfId="0" applyBorder="1" applyAlignment="1" applyProtection="1">
      <alignment horizontal="left" vertical="center"/>
      <protection hidden="1"/>
    </xf>
    <xf numFmtId="164" fontId="0" fillId="0" borderId="0" xfId="0" applyNumberFormat="1" applyBorder="1" applyAlignment="1" applyProtection="1">
      <alignment horizontal="center" vertical="center"/>
      <protection hidden="1"/>
    </xf>
    <xf numFmtId="167" fontId="0" fillId="0" borderId="0" xfId="3" applyNumberFormat="1" applyFont="1" applyAlignment="1" applyProtection="1">
      <alignment horizontal="center" vertical="center"/>
      <protection hidden="1"/>
    </xf>
    <xf numFmtId="0" fontId="0" fillId="0" borderId="4" xfId="0" applyBorder="1" applyProtection="1">
      <protection hidden="1"/>
    </xf>
    <xf numFmtId="0" fontId="0" fillId="4" borderId="4" xfId="0" applyFont="1" applyFill="1" applyBorder="1" applyAlignment="1" applyProtection="1">
      <alignment horizontal="left" vertical="center" wrapText="1"/>
      <protection hidden="1"/>
    </xf>
    <xf numFmtId="0" fontId="0" fillId="0" borderId="4" xfId="0" applyBorder="1" applyAlignment="1" applyProtection="1">
      <alignment horizontal="left" vertical="center" wrapText="1"/>
      <protection hidden="1"/>
    </xf>
    <xf numFmtId="9" fontId="0" fillId="3" borderId="0" xfId="3" applyFont="1" applyFill="1" applyAlignment="1" applyProtection="1">
      <alignment horizontal="center" vertical="center"/>
      <protection hidden="1"/>
    </xf>
    <xf numFmtId="43" fontId="0" fillId="0" borderId="0" xfId="1" applyFont="1" applyAlignment="1" applyProtection="1">
      <alignment horizontal="center" vertical="center"/>
      <protection hidden="1"/>
    </xf>
    <xf numFmtId="0" fontId="0" fillId="6" borderId="0" xfId="0" applyFont="1" applyFill="1" applyAlignment="1" applyProtection="1">
      <alignment horizontal="left" vertical="center" wrapText="1"/>
      <protection hidden="1"/>
    </xf>
    <xf numFmtId="0" fontId="0" fillId="13" borderId="0" xfId="0" applyFont="1" applyFill="1" applyAlignment="1" applyProtection="1">
      <alignment horizontal="left" vertical="center" wrapText="1"/>
      <protection hidden="1"/>
    </xf>
    <xf numFmtId="0" fontId="0" fillId="13" borderId="0" xfId="0" applyFont="1" applyFill="1" applyBorder="1" applyAlignment="1" applyProtection="1">
      <alignment horizontal="left" vertical="center" wrapText="1"/>
      <protection hidden="1"/>
    </xf>
    <xf numFmtId="0" fontId="0" fillId="9" borderId="0" xfId="0" applyFont="1" applyFill="1" applyBorder="1" applyAlignment="1" applyProtection="1">
      <alignment horizontal="left" vertical="center" wrapText="1"/>
      <protection hidden="1"/>
    </xf>
    <xf numFmtId="4" fontId="0" fillId="0" borderId="0" xfId="0" applyNumberFormat="1" applyAlignment="1" applyProtection="1">
      <alignment horizontal="center" vertical="center"/>
      <protection locked="0"/>
    </xf>
    <xf numFmtId="43" fontId="0" fillId="0" borderId="0" xfId="1" applyFont="1" applyAlignment="1" applyProtection="1">
      <alignment horizontal="center" vertical="center"/>
      <protection locked="0"/>
    </xf>
    <xf numFmtId="1" fontId="0" fillId="0" borderId="0" xfId="0" applyNumberFormat="1" applyBorder="1" applyAlignment="1" applyProtection="1">
      <alignment horizontal="center" vertical="center"/>
      <protection locked="0"/>
    </xf>
    <xf numFmtId="1" fontId="0" fillId="12" borderId="0" xfId="1" applyNumberFormat="1" applyFont="1" applyFill="1" applyAlignment="1" applyProtection="1">
      <alignment horizontal="center" vertical="center"/>
      <protection locked="0"/>
    </xf>
    <xf numFmtId="43" fontId="0" fillId="0" borderId="0" xfId="1" applyFont="1" applyBorder="1" applyAlignment="1" applyProtection="1">
      <alignment horizontal="center" vertical="center"/>
      <protection hidden="1"/>
    </xf>
    <xf numFmtId="0" fontId="0" fillId="0" borderId="0" xfId="0" applyFont="1" applyAlignment="1" applyProtection="1">
      <alignment horizontal="center" vertical="center"/>
      <protection hidden="1"/>
    </xf>
    <xf numFmtId="0" fontId="0" fillId="0" borderId="0" xfId="0" applyFont="1" applyAlignment="1" applyProtection="1">
      <alignment vertical="center"/>
      <protection hidden="1"/>
    </xf>
    <xf numFmtId="0" fontId="0" fillId="12" borderId="0" xfId="0" applyFill="1" applyAlignment="1" applyProtection="1">
      <alignment vertical="center"/>
      <protection hidden="1"/>
    </xf>
    <xf numFmtId="0" fontId="0" fillId="6" borderId="1" xfId="0" applyFill="1" applyBorder="1" applyAlignment="1" applyProtection="1">
      <alignment horizontal="center" vertical="center"/>
      <protection locked="0"/>
    </xf>
    <xf numFmtId="0" fontId="0" fillId="7" borderId="0" xfId="0" applyFill="1" applyAlignment="1" applyProtection="1">
      <alignment vertical="center"/>
      <protection hidden="1"/>
    </xf>
    <xf numFmtId="0" fontId="0" fillId="6" borderId="0" xfId="0" applyFill="1" applyAlignment="1" applyProtection="1">
      <alignment vertical="center"/>
      <protection hidden="1"/>
    </xf>
    <xf numFmtId="0" fontId="0" fillId="6" borderId="0" xfId="0" applyFill="1" applyProtection="1">
      <protection hidden="1"/>
    </xf>
    <xf numFmtId="165" fontId="0" fillId="0" borderId="0" xfId="1" applyNumberFormat="1" applyFont="1" applyAlignment="1" applyProtection="1">
      <alignment horizontal="center" vertical="center"/>
      <protection locked="0"/>
    </xf>
    <xf numFmtId="9" fontId="0" fillId="0" borderId="0" xfId="3" applyFont="1" applyAlignment="1" applyProtection="1">
      <alignment horizontal="center" vertical="center"/>
      <protection locked="0"/>
    </xf>
    <xf numFmtId="0" fontId="7" fillId="0" borderId="0" xfId="0" applyFont="1" applyAlignment="1" applyProtection="1">
      <alignment horizontal="center" vertical="center"/>
      <protection hidden="1"/>
    </xf>
    <xf numFmtId="0" fontId="7" fillId="0" borderId="0" xfId="0" applyFont="1" applyAlignment="1" applyProtection="1">
      <alignment horizontal="center" vertical="center" wrapText="1"/>
      <protection hidden="1"/>
    </xf>
    <xf numFmtId="169" fontId="0" fillId="3" borderId="0" xfId="1" applyNumberFormat="1" applyFont="1" applyFill="1" applyAlignment="1" applyProtection="1">
      <alignment horizontal="center" vertical="center"/>
      <protection hidden="1"/>
    </xf>
    <xf numFmtId="0" fontId="0" fillId="14" borderId="0" xfId="0" applyFont="1" applyFill="1" applyAlignment="1" applyProtection="1">
      <alignment horizontal="left" vertical="center" wrapText="1"/>
      <protection hidden="1"/>
    </xf>
    <xf numFmtId="0" fontId="0" fillId="0" borderId="0" xfId="0" applyAlignment="1" applyProtection="1">
      <alignment horizontal="left" vertical="center" wrapText="1"/>
      <protection locked="0"/>
    </xf>
    <xf numFmtId="0" fontId="10" fillId="9" borderId="0" xfId="0" applyFont="1" applyFill="1" applyAlignment="1" applyProtection="1">
      <alignment horizontal="left" vertical="top"/>
      <protection hidden="1"/>
    </xf>
    <xf numFmtId="167" fontId="11" fillId="10" borderId="0" xfId="3" applyNumberFormat="1" applyFont="1" applyFill="1" applyProtection="1">
      <protection hidden="1"/>
    </xf>
    <xf numFmtId="167" fontId="12" fillId="15" borderId="0" xfId="3" applyNumberFormat="1" applyFont="1" applyFill="1" applyProtection="1">
      <protection hidden="1"/>
    </xf>
    <xf numFmtId="43" fontId="0" fillId="6" borderId="0" xfId="1" applyFont="1" applyFill="1" applyAlignment="1" applyProtection="1">
      <alignment horizontal="center" vertical="center"/>
      <protection hidden="1"/>
    </xf>
    <xf numFmtId="43" fontId="0" fillId="13" borderId="0" xfId="1" applyFont="1" applyFill="1" applyAlignment="1" applyProtection="1">
      <alignment horizontal="center" vertical="center"/>
      <protection hidden="1"/>
    </xf>
    <xf numFmtId="168" fontId="0" fillId="13" borderId="0" xfId="1" applyNumberFormat="1" applyFont="1" applyFill="1" applyAlignment="1" applyProtection="1">
      <alignment horizontal="center" vertical="center"/>
      <protection hidden="1"/>
    </xf>
    <xf numFmtId="167" fontId="0" fillId="14" borderId="0" xfId="3" applyNumberFormat="1" applyFont="1" applyFill="1" applyAlignment="1" applyProtection="1">
      <alignment horizontal="center" vertical="center"/>
      <protection hidden="1"/>
    </xf>
    <xf numFmtId="165" fontId="0" fillId="3" borderId="0" xfId="1" applyNumberFormat="1" applyFont="1" applyFill="1" applyBorder="1" applyAlignment="1" applyProtection="1">
      <alignment horizontal="center" vertical="center"/>
      <protection hidden="1"/>
    </xf>
    <xf numFmtId="0" fontId="0" fillId="0" borderId="0" xfId="0" applyAlignment="1" applyProtection="1">
      <alignment horizontal="left" vertical="center"/>
      <protection locked="0"/>
    </xf>
    <xf numFmtId="167" fontId="0" fillId="0" borderId="0" xfId="0" applyNumberFormat="1" applyAlignment="1" applyProtection="1">
      <alignment horizontal="center" vertical="center"/>
      <protection hidden="1"/>
    </xf>
    <xf numFmtId="0" fontId="0" fillId="0" borderId="0" xfId="0" applyAlignment="1" applyProtection="1">
      <alignment horizontal="left" vertical="center"/>
    </xf>
    <xf numFmtId="0" fontId="0" fillId="13" borderId="0" xfId="0" applyFill="1" applyAlignment="1" applyProtection="1">
      <alignment horizontal="right" vertical="center" indent="1"/>
      <protection hidden="1"/>
    </xf>
    <xf numFmtId="2" fontId="0" fillId="8" borderId="0" xfId="0" applyNumberFormat="1" applyFill="1" applyAlignment="1" applyProtection="1">
      <alignment horizontal="center" vertical="center"/>
      <protection hidden="1"/>
    </xf>
    <xf numFmtId="0" fontId="13" fillId="4" borderId="5" xfId="0" applyFont="1" applyFill="1" applyBorder="1" applyAlignment="1" applyProtection="1">
      <alignment horizontal="left" vertical="center" wrapText="1"/>
      <protection hidden="1"/>
    </xf>
    <xf numFmtId="0" fontId="13" fillId="9" borderId="5" xfId="0" applyFont="1" applyFill="1" applyBorder="1" applyAlignment="1" applyProtection="1">
      <alignment horizontal="left" vertical="center" wrapText="1"/>
      <protection hidden="1"/>
    </xf>
    <xf numFmtId="3" fontId="15" fillId="16" borderId="0" xfId="0" applyNumberFormat="1" applyFont="1" applyFill="1" applyAlignment="1" applyProtection="1">
      <alignment horizontal="center" vertical="center"/>
      <protection hidden="1"/>
    </xf>
    <xf numFmtId="167" fontId="15" fillId="16" borderId="0" xfId="3" applyNumberFormat="1" applyFont="1" applyFill="1" applyAlignment="1" applyProtection="1">
      <alignment horizontal="center" vertical="center"/>
      <protection hidden="1"/>
    </xf>
    <xf numFmtId="164" fontId="15" fillId="16" borderId="0" xfId="0" applyNumberFormat="1" applyFont="1" applyFill="1" applyBorder="1" applyAlignment="1" applyProtection="1">
      <alignment horizontal="center" vertical="center"/>
      <protection hidden="1"/>
    </xf>
    <xf numFmtId="0" fontId="0" fillId="6" borderId="0" xfId="0" applyFill="1" applyAlignment="1" applyProtection="1">
      <alignment horizontal="right" vertical="center"/>
      <protection hidden="1"/>
    </xf>
    <xf numFmtId="0" fontId="0" fillId="13" borderId="0" xfId="0" applyFill="1" applyAlignment="1" applyProtection="1">
      <alignment horizontal="right" vertical="center"/>
      <protection hidden="1"/>
    </xf>
    <xf numFmtId="0" fontId="0" fillId="12" borderId="0" xfId="0" applyFill="1" applyAlignment="1" applyProtection="1">
      <alignment horizontal="right" vertical="center"/>
      <protection hidden="1"/>
    </xf>
    <xf numFmtId="0" fontId="0" fillId="8" borderId="0" xfId="0" applyFill="1" applyAlignment="1" applyProtection="1">
      <alignment horizontal="right" vertical="center"/>
      <protection hidden="1"/>
    </xf>
    <xf numFmtId="0" fontId="0" fillId="19" borderId="0" xfId="0" applyFill="1" applyAlignment="1" applyProtection="1">
      <alignment horizontal="right" vertical="center"/>
      <protection hidden="1"/>
    </xf>
    <xf numFmtId="0" fontId="0" fillId="20" borderId="0" xfId="0" applyFill="1" applyAlignment="1" applyProtection="1">
      <alignment horizontal="right" vertical="center"/>
      <protection hidden="1"/>
    </xf>
    <xf numFmtId="0" fontId="15" fillId="16" borderId="0" xfId="0" applyFont="1" applyFill="1" applyProtection="1">
      <protection hidden="1"/>
    </xf>
    <xf numFmtId="0" fontId="15" fillId="16" borderId="0" xfId="0" applyFont="1" applyFill="1" applyBorder="1" applyAlignment="1" applyProtection="1">
      <alignment horizontal="center" vertical="center"/>
      <protection hidden="1"/>
    </xf>
    <xf numFmtId="0" fontId="15" fillId="16" borderId="0" xfId="0" applyFont="1" applyFill="1" applyBorder="1" applyAlignment="1" applyProtection="1">
      <alignment horizontal="left" vertical="center"/>
      <protection hidden="1"/>
    </xf>
    <xf numFmtId="165" fontId="0" fillId="6" borderId="0" xfId="1" applyNumberFormat="1" applyFont="1" applyFill="1" applyAlignment="1" applyProtection="1">
      <alignment horizontal="center" vertical="center"/>
      <protection hidden="1"/>
    </xf>
    <xf numFmtId="10" fontId="20" fillId="25" borderId="0" xfId="3" applyNumberFormat="1" applyFont="1" applyFill="1"/>
    <xf numFmtId="0" fontId="10" fillId="26" borderId="0" xfId="0" applyFont="1" applyFill="1" applyAlignment="1" applyProtection="1">
      <alignment horizontal="left" vertical="top"/>
      <protection hidden="1"/>
    </xf>
    <xf numFmtId="0" fontId="0" fillId="13" borderId="0" xfId="0" applyFill="1" applyProtection="1">
      <protection hidden="1"/>
    </xf>
    <xf numFmtId="0" fontId="18" fillId="0" borderId="0" xfId="0" applyFont="1" applyAlignment="1" applyProtection="1">
      <alignment horizontal="left" vertical="center"/>
      <protection hidden="1"/>
    </xf>
    <xf numFmtId="0" fontId="0" fillId="8" borderId="0" xfId="0" applyFill="1" applyProtection="1">
      <protection hidden="1"/>
    </xf>
    <xf numFmtId="0" fontId="18" fillId="8" borderId="0" xfId="0" applyFont="1" applyFill="1" applyAlignment="1" applyProtection="1">
      <alignment horizontal="left" vertical="center"/>
      <protection hidden="1"/>
    </xf>
    <xf numFmtId="0" fontId="18" fillId="0" borderId="0" xfId="0" applyFont="1" applyAlignment="1" applyProtection="1">
      <alignment horizontal="right" vertical="top"/>
      <protection hidden="1"/>
    </xf>
    <xf numFmtId="0" fontId="0" fillId="20" borderId="0" xfId="0" applyFill="1" applyProtection="1">
      <protection hidden="1"/>
    </xf>
    <xf numFmtId="0" fontId="18" fillId="20" borderId="0" xfId="0" applyFont="1" applyFill="1" applyAlignment="1" applyProtection="1">
      <alignment horizontal="left" vertical="center"/>
      <protection hidden="1"/>
    </xf>
    <xf numFmtId="0" fontId="0" fillId="19" borderId="0" xfId="0" applyFill="1" applyProtection="1">
      <protection hidden="1"/>
    </xf>
    <xf numFmtId="0" fontId="18" fillId="19" borderId="0" xfId="0" applyFont="1" applyFill="1" applyAlignment="1" applyProtection="1">
      <alignment horizontal="left" vertical="center"/>
      <protection hidden="1"/>
    </xf>
    <xf numFmtId="0" fontId="0" fillId="12" borderId="0" xfId="0" applyFill="1" applyProtection="1">
      <protection hidden="1"/>
    </xf>
    <xf numFmtId="0" fontId="18" fillId="12" borderId="0" xfId="0" applyFont="1" applyFill="1" applyAlignment="1" applyProtection="1">
      <alignment horizontal="left" vertical="center"/>
      <protection hidden="1"/>
    </xf>
    <xf numFmtId="0" fontId="1" fillId="0" borderId="0" xfId="0" applyFont="1" applyAlignment="1" applyProtection="1">
      <alignment horizontal="center" vertical="center"/>
      <protection hidden="1"/>
    </xf>
    <xf numFmtId="0" fontId="0" fillId="23" borderId="0" xfId="0" applyFill="1" applyProtection="1">
      <protection hidden="1"/>
    </xf>
    <xf numFmtId="0" fontId="16" fillId="23" borderId="0" xfId="0" applyFont="1" applyFill="1" applyAlignment="1" applyProtection="1">
      <protection hidden="1"/>
    </xf>
    <xf numFmtId="0" fontId="0" fillId="0" borderId="0" xfId="0" applyAlignment="1" applyProtection="1">
      <alignment horizontal="right" vertical="center" indent="1"/>
      <protection hidden="1"/>
    </xf>
    <xf numFmtId="43" fontId="0" fillId="22" borderId="0" xfId="1" applyFont="1" applyFill="1" applyProtection="1">
      <protection hidden="1"/>
    </xf>
    <xf numFmtId="0" fontId="16" fillId="11" borderId="0" xfId="0" applyFont="1" applyFill="1" applyAlignment="1" applyProtection="1">
      <protection hidden="1"/>
    </xf>
    <xf numFmtId="0" fontId="0" fillId="11" borderId="0" xfId="0" applyFill="1" applyProtection="1">
      <protection hidden="1"/>
    </xf>
    <xf numFmtId="43" fontId="0" fillId="11" borderId="0" xfId="1" applyFont="1" applyFill="1" applyProtection="1">
      <protection hidden="1"/>
    </xf>
    <xf numFmtId="0" fontId="16" fillId="7" borderId="0" xfId="0" applyFont="1" applyFill="1" applyAlignment="1" applyProtection="1">
      <alignment horizontal="left"/>
      <protection hidden="1"/>
    </xf>
    <xf numFmtId="0" fontId="0" fillId="21" borderId="0" xfId="0" applyFill="1" applyProtection="1">
      <protection hidden="1"/>
    </xf>
    <xf numFmtId="0" fontId="0" fillId="21" borderId="0" xfId="0" applyFill="1" applyAlignment="1" applyProtection="1">
      <alignment horizontal="right" vertical="center" indent="1"/>
      <protection hidden="1"/>
    </xf>
    <xf numFmtId="43" fontId="0" fillId="21" borderId="0" xfId="1" applyFont="1" applyFill="1" applyAlignment="1" applyProtection="1">
      <protection hidden="1"/>
    </xf>
    <xf numFmtId="43" fontId="0" fillId="21" borderId="0" xfId="1" applyFont="1" applyFill="1" applyProtection="1">
      <protection hidden="1"/>
    </xf>
    <xf numFmtId="0" fontId="17" fillId="0" borderId="0" xfId="0" applyFont="1" applyAlignment="1" applyProtection="1">
      <alignment horizontal="right" vertical="center" indent="1"/>
      <protection hidden="1"/>
    </xf>
    <xf numFmtId="0" fontId="1" fillId="21" borderId="0" xfId="0" applyFont="1" applyFill="1" applyAlignment="1" applyProtection="1">
      <alignment horizontal="right" vertical="center" indent="1"/>
      <protection hidden="1"/>
    </xf>
    <xf numFmtId="0" fontId="16" fillId="6" borderId="0" xfId="0" applyFont="1" applyFill="1" applyAlignment="1" applyProtection="1">
      <alignment horizontal="left"/>
      <protection hidden="1"/>
    </xf>
    <xf numFmtId="0" fontId="0" fillId="0" borderId="8" xfId="0" applyBorder="1" applyProtection="1">
      <protection hidden="1"/>
    </xf>
    <xf numFmtId="0" fontId="0" fillId="24" borderId="0" xfId="0" applyFill="1" applyProtection="1">
      <protection hidden="1"/>
    </xf>
    <xf numFmtId="0" fontId="1" fillId="24" borderId="0" xfId="0" applyFont="1" applyFill="1" applyProtection="1">
      <protection hidden="1"/>
    </xf>
    <xf numFmtId="0" fontId="0" fillId="24" borderId="0" xfId="0" applyFill="1" applyAlignment="1" applyProtection="1">
      <alignment horizontal="right" vertical="center" indent="1"/>
      <protection hidden="1"/>
    </xf>
    <xf numFmtId="43" fontId="0" fillId="24" borderId="0" xfId="1" applyFont="1" applyFill="1" applyProtection="1">
      <protection hidden="1"/>
    </xf>
    <xf numFmtId="0" fontId="0" fillId="14" borderId="0" xfId="0" applyFill="1" applyProtection="1">
      <protection hidden="1"/>
    </xf>
    <xf numFmtId="0" fontId="16" fillId="14" borderId="0" xfId="0" applyFont="1" applyFill="1" applyAlignment="1" applyProtection="1">
      <protection hidden="1"/>
    </xf>
    <xf numFmtId="43" fontId="19" fillId="21" borderId="0" xfId="1" applyFont="1" applyFill="1" applyProtection="1">
      <protection hidden="1"/>
    </xf>
    <xf numFmtId="10" fontId="19" fillId="21" borderId="0" xfId="3" applyNumberFormat="1" applyFont="1" applyFill="1" applyProtection="1">
      <protection hidden="1"/>
    </xf>
    <xf numFmtId="0" fontId="14" fillId="0" borderId="0" xfId="0" applyFont="1" applyProtection="1">
      <protection hidden="1"/>
    </xf>
    <xf numFmtId="43" fontId="14" fillId="0" borderId="0" xfId="1" applyFont="1" applyProtection="1">
      <protection hidden="1"/>
    </xf>
    <xf numFmtId="43" fontId="14" fillId="0" borderId="0" xfId="0" applyNumberFormat="1" applyFont="1" applyProtection="1">
      <protection hidden="1"/>
    </xf>
    <xf numFmtId="1" fontId="15" fillId="17" borderId="7" xfId="0" applyNumberFormat="1" applyFont="1" applyFill="1" applyBorder="1" applyAlignment="1" applyProtection="1">
      <alignment horizontal="center" vertical="center"/>
      <protection locked="0"/>
    </xf>
    <xf numFmtId="3" fontId="15" fillId="18" borderId="7" xfId="0" applyNumberFormat="1" applyFont="1" applyFill="1" applyBorder="1" applyAlignment="1" applyProtection="1">
      <alignment horizontal="center" vertical="center"/>
      <protection locked="0"/>
    </xf>
    <xf numFmtId="171" fontId="0" fillId="0" borderId="0" xfId="0" applyNumberFormat="1" applyProtection="1">
      <protection hidden="1"/>
    </xf>
    <xf numFmtId="0" fontId="2" fillId="0" borderId="0" xfId="0" applyFont="1" applyFill="1" applyAlignment="1" applyProtection="1">
      <protection hidden="1"/>
    </xf>
    <xf numFmtId="43" fontId="0" fillId="22" borderId="7" xfId="1" applyFont="1" applyFill="1" applyBorder="1" applyProtection="1">
      <protection locked="0"/>
    </xf>
    <xf numFmtId="169" fontId="0" fillId="22" borderId="7" xfId="1" applyNumberFormat="1" applyFont="1" applyFill="1" applyBorder="1" applyProtection="1">
      <protection locked="0"/>
    </xf>
    <xf numFmtId="169" fontId="0" fillId="27" borderId="7" xfId="1" applyNumberFormat="1" applyFont="1" applyFill="1" applyBorder="1" applyAlignment="1" applyProtection="1">
      <alignment vertical="center"/>
      <protection locked="0"/>
    </xf>
    <xf numFmtId="9" fontId="0" fillId="27" borderId="7" xfId="3" applyFont="1" applyFill="1" applyBorder="1" applyAlignment="1" applyProtection="1">
      <alignment vertical="center"/>
      <protection locked="0"/>
    </xf>
    <xf numFmtId="0" fontId="21" fillId="0" borderId="0" xfId="0" applyFont="1" applyProtection="1">
      <protection hidden="1"/>
    </xf>
    <xf numFmtId="0" fontId="2" fillId="0" borderId="0" xfId="0" applyFont="1" applyFill="1" applyBorder="1" applyAlignment="1" applyProtection="1">
      <protection hidden="1"/>
    </xf>
    <xf numFmtId="0" fontId="0" fillId="0" borderId="0" xfId="0" applyBorder="1" applyProtection="1">
      <protection hidden="1"/>
    </xf>
    <xf numFmtId="0" fontId="5" fillId="0" borderId="0" xfId="0" applyFont="1" applyFill="1" applyAlignment="1" applyProtection="1">
      <alignment vertical="center"/>
      <protection hidden="1"/>
    </xf>
    <xf numFmtId="0" fontId="0" fillId="0" borderId="0" xfId="0" applyAlignment="1" applyProtection="1">
      <protection hidden="1"/>
    </xf>
    <xf numFmtId="0" fontId="0" fillId="7" borderId="0" xfId="0" applyFill="1" applyAlignment="1" applyProtection="1">
      <protection hidden="1"/>
    </xf>
    <xf numFmtId="0" fontId="8" fillId="0" borderId="0" xfId="4" applyAlignment="1" applyProtection="1">
      <protection hidden="1"/>
    </xf>
    <xf numFmtId="0" fontId="0" fillId="6" borderId="0" xfId="0" applyFill="1" applyAlignment="1" applyProtection="1">
      <protection hidden="1"/>
    </xf>
    <xf numFmtId="165" fontId="0" fillId="0" borderId="0" xfId="1" applyNumberFormat="1" applyFont="1" applyAlignment="1" applyProtection="1">
      <alignment horizontal="center" vertical="center"/>
      <protection hidden="1"/>
    </xf>
    <xf numFmtId="0" fontId="0" fillId="0" borderId="0" xfId="0" applyNumberFormat="1" applyAlignment="1" applyProtection="1">
      <protection hidden="1"/>
    </xf>
    <xf numFmtId="43" fontId="0" fillId="0" borderId="0" xfId="0" applyNumberFormat="1" applyAlignment="1" applyProtection="1">
      <protection hidden="1"/>
    </xf>
    <xf numFmtId="164" fontId="0" fillId="0" borderId="0" xfId="0" applyNumberFormat="1" applyAlignment="1" applyProtection="1">
      <protection hidden="1"/>
    </xf>
    <xf numFmtId="0" fontId="1" fillId="0" borderId="0" xfId="0" applyFont="1" applyAlignment="1" applyProtection="1">
      <alignment horizontal="right" vertical="center"/>
      <protection hidden="1"/>
    </xf>
    <xf numFmtId="0" fontId="0" fillId="12" borderId="0" xfId="0" applyFill="1" applyAlignment="1" applyProtection="1">
      <alignment horizontal="right" vertical="center" indent="1"/>
      <protection hidden="1"/>
    </xf>
    <xf numFmtId="43" fontId="0" fillId="12" borderId="0" xfId="1" applyFont="1" applyFill="1" applyAlignment="1" applyProtection="1">
      <protection hidden="1"/>
    </xf>
    <xf numFmtId="0" fontId="1" fillId="12" borderId="0" xfId="0" applyFont="1" applyFill="1" applyAlignment="1" applyProtection="1">
      <alignment horizontal="right" vertical="center"/>
      <protection hidden="1"/>
    </xf>
    <xf numFmtId="43" fontId="0" fillId="13" borderId="0" xfId="1" applyFont="1" applyFill="1" applyAlignment="1" applyProtection="1">
      <protection hidden="1"/>
    </xf>
    <xf numFmtId="0" fontId="1" fillId="13" borderId="0" xfId="0" applyFont="1" applyFill="1" applyAlignment="1" applyProtection="1">
      <alignment horizontal="right" vertical="center"/>
      <protection hidden="1"/>
    </xf>
    <xf numFmtId="172" fontId="0" fillId="6" borderId="0" xfId="0" applyNumberFormat="1" applyFill="1" applyProtection="1">
      <protection hidden="1"/>
    </xf>
    <xf numFmtId="0" fontId="0" fillId="0" borderId="11" xfId="0" applyBorder="1" applyProtection="1">
      <protection hidden="1"/>
    </xf>
    <xf numFmtId="0" fontId="1" fillId="0" borderId="11" xfId="0" applyFont="1" applyBorder="1" applyAlignment="1" applyProtection="1">
      <alignment horizontal="right" vertical="center"/>
      <protection hidden="1"/>
    </xf>
    <xf numFmtId="0" fontId="1" fillId="10" borderId="0" xfId="0" applyFont="1" applyFill="1" applyAlignment="1" applyProtection="1">
      <alignment vertical="center"/>
      <protection hidden="1"/>
    </xf>
    <xf numFmtId="0" fontId="0" fillId="28" borderId="0" xfId="0" applyFill="1" applyAlignment="1" applyProtection="1">
      <alignment horizontal="center" vertical="center"/>
      <protection locked="0"/>
    </xf>
    <xf numFmtId="0" fontId="1" fillId="15" borderId="0" xfId="0" applyFont="1" applyFill="1" applyAlignment="1" applyProtection="1">
      <alignment vertical="center"/>
      <protection hidden="1"/>
    </xf>
    <xf numFmtId="0" fontId="23" fillId="29" borderId="0" xfId="0" applyFont="1" applyFill="1" applyAlignment="1" applyProtection="1">
      <alignment horizontal="center" vertical="center"/>
      <protection hidden="1"/>
    </xf>
    <xf numFmtId="0" fontId="0" fillId="0" borderId="0" xfId="0" applyAlignment="1" applyProtection="1">
      <alignment horizontal="center" vertical="center" wrapText="1"/>
      <protection hidden="1"/>
    </xf>
    <xf numFmtId="0" fontId="0" fillId="26" borderId="0" xfId="0" applyFill="1" applyAlignment="1" applyProtection="1">
      <alignment vertical="top" wrapText="1"/>
      <protection hidden="1"/>
    </xf>
    <xf numFmtId="0" fontId="10" fillId="23" borderId="0" xfId="0" applyFont="1" applyFill="1" applyAlignment="1" applyProtection="1">
      <alignment horizontal="left" vertical="top"/>
      <protection hidden="1"/>
    </xf>
    <xf numFmtId="1" fontId="10" fillId="19" borderId="0" xfId="0" applyNumberFormat="1" applyFont="1" applyFill="1" applyAlignment="1" applyProtection="1">
      <alignment horizontal="center" vertical="center"/>
      <protection hidden="1"/>
    </xf>
    <xf numFmtId="0" fontId="10" fillId="19" borderId="0" xfId="0" applyFont="1" applyFill="1" applyAlignment="1" applyProtection="1">
      <alignment horizontal="center" vertical="center"/>
      <protection hidden="1"/>
    </xf>
    <xf numFmtId="0" fontId="10" fillId="0" borderId="0" xfId="0" applyFont="1" applyAlignment="1" applyProtection="1">
      <alignment horizontal="center" vertical="center"/>
      <protection hidden="1"/>
    </xf>
    <xf numFmtId="0" fontId="10" fillId="0" borderId="0" xfId="0" applyFont="1" applyAlignment="1" applyProtection="1">
      <alignment vertical="center"/>
      <protection hidden="1"/>
    </xf>
    <xf numFmtId="1" fontId="10" fillId="8" borderId="0" xfId="0" applyNumberFormat="1" applyFont="1" applyFill="1" applyAlignment="1" applyProtection="1">
      <alignment horizontal="center" vertical="center"/>
      <protection hidden="1"/>
    </xf>
    <xf numFmtId="0" fontId="10" fillId="8" borderId="0" xfId="0" applyFont="1" applyFill="1" applyAlignment="1" applyProtection="1">
      <alignment horizontal="center" vertical="center"/>
      <protection hidden="1"/>
    </xf>
    <xf numFmtId="0" fontId="0" fillId="30" borderId="0" xfId="0" applyFill="1" applyAlignment="1" applyProtection="1">
      <alignment horizontal="right" vertical="center"/>
      <protection hidden="1"/>
    </xf>
    <xf numFmtId="0" fontId="0" fillId="30" borderId="0" xfId="0" applyFill="1" applyAlignment="1" applyProtection="1">
      <alignment horizontal="left" vertical="center"/>
      <protection hidden="1"/>
    </xf>
    <xf numFmtId="0" fontId="0" fillId="30" borderId="0" xfId="0" applyFill="1" applyProtection="1">
      <protection hidden="1"/>
    </xf>
    <xf numFmtId="166" fontId="0" fillId="14" borderId="0" xfId="0" applyNumberFormat="1" applyFill="1" applyAlignment="1" applyProtection="1">
      <alignment horizontal="center" vertical="center"/>
      <protection hidden="1"/>
    </xf>
    <xf numFmtId="166" fontId="0" fillId="13" borderId="0" xfId="0" applyNumberFormat="1" applyFill="1" applyAlignment="1" applyProtection="1">
      <alignment horizontal="center" vertical="center"/>
      <protection hidden="1"/>
    </xf>
    <xf numFmtId="0" fontId="24" fillId="31" borderId="12" xfId="0" applyFont="1" applyFill="1" applyBorder="1" applyAlignment="1">
      <alignment horizontal="left" vertical="top"/>
    </xf>
    <xf numFmtId="0" fontId="0" fillId="32" borderId="0" xfId="0" applyFill="1" applyAlignment="1" applyProtection="1">
      <alignment horizontal="right" vertical="center"/>
      <protection hidden="1"/>
    </xf>
    <xf numFmtId="0" fontId="0" fillId="32" borderId="0" xfId="0" applyFill="1" applyAlignment="1" applyProtection="1">
      <alignment horizontal="center" vertical="center"/>
      <protection hidden="1"/>
    </xf>
    <xf numFmtId="166" fontId="0" fillId="13" borderId="0" xfId="1" applyNumberFormat="1" applyFont="1" applyFill="1" applyAlignment="1" applyProtection="1">
      <alignment horizontal="center" vertical="center"/>
      <protection hidden="1"/>
    </xf>
    <xf numFmtId="0" fontId="0" fillId="0" borderId="0" xfId="0" applyNumberFormat="1" applyProtection="1">
      <protection hidden="1"/>
    </xf>
    <xf numFmtId="0" fontId="0" fillId="0" borderId="4" xfId="0" applyNumberFormat="1" applyBorder="1" applyAlignment="1" applyProtection="1">
      <alignment horizontal="left" vertical="center" wrapText="1"/>
      <protection hidden="1"/>
    </xf>
    <xf numFmtId="0" fontId="0" fillId="0" borderId="0" xfId="0" applyNumberFormat="1" applyAlignment="1" applyProtection="1">
      <alignment horizontal="left" vertical="center"/>
      <protection hidden="1"/>
    </xf>
    <xf numFmtId="0" fontId="0" fillId="0" borderId="0" xfId="0" applyNumberFormat="1" applyBorder="1" applyAlignment="1" applyProtection="1">
      <alignment horizontal="center" vertical="center"/>
      <protection hidden="1"/>
    </xf>
    <xf numFmtId="43" fontId="0" fillId="0" borderId="0" xfId="1" applyNumberFormat="1" applyFont="1" applyAlignment="1" applyProtection="1">
      <alignment horizontal="center" vertical="center"/>
      <protection hidden="1"/>
    </xf>
    <xf numFmtId="0" fontId="0" fillId="0" borderId="0" xfId="0" applyNumberFormat="1" applyAlignment="1">
      <alignment horizontal="left"/>
    </xf>
    <xf numFmtId="0" fontId="5" fillId="0" borderId="13" xfId="0" applyFont="1" applyBorder="1" applyAlignment="1" applyProtection="1">
      <alignment vertical="center"/>
      <protection hidden="1"/>
    </xf>
    <xf numFmtId="0" fontId="0" fillId="0" borderId="14" xfId="0" applyBorder="1" applyAlignment="1" applyProtection="1">
      <alignment vertical="center"/>
      <protection hidden="1"/>
    </xf>
    <xf numFmtId="0" fontId="0" fillId="0" borderId="9" xfId="0" applyBorder="1" applyProtection="1">
      <protection hidden="1"/>
    </xf>
    <xf numFmtId="0" fontId="0" fillId="0" borderId="15" xfId="0" applyBorder="1" applyAlignment="1" applyProtection="1">
      <alignment horizontal="left" indent="2"/>
      <protection hidden="1"/>
    </xf>
    <xf numFmtId="0" fontId="0" fillId="0" borderId="9" xfId="0" applyBorder="1" applyAlignment="1" applyProtection="1">
      <alignment horizontal="left" indent="2"/>
      <protection hidden="1"/>
    </xf>
    <xf numFmtId="0" fontId="0" fillId="0" borderId="16" xfId="0" applyBorder="1" applyAlignment="1" applyProtection="1">
      <alignment horizontal="left" indent="2"/>
      <protection hidden="1"/>
    </xf>
    <xf numFmtId="0" fontId="0" fillId="0" borderId="17" xfId="0" applyBorder="1" applyAlignment="1" applyProtection="1">
      <alignment horizontal="left" indent="2"/>
      <protection hidden="1"/>
    </xf>
    <xf numFmtId="165" fontId="0" fillId="3" borderId="1" xfId="1" applyNumberFormat="1" applyFont="1" applyFill="1" applyBorder="1" applyAlignment="1" applyProtection="1">
      <alignment horizontal="left" vertical="center"/>
      <protection locked="0"/>
    </xf>
    <xf numFmtId="0" fontId="26" fillId="0" borderId="0" xfId="0" applyFont="1"/>
    <xf numFmtId="165" fontId="0" fillId="3" borderId="2" xfId="1" applyNumberFormat="1" applyFont="1" applyFill="1" applyBorder="1" applyAlignment="1" applyProtection="1">
      <alignment horizontal="left" vertical="center" wrapText="1"/>
      <protection locked="0"/>
    </xf>
    <xf numFmtId="165" fontId="0" fillId="3" borderId="3" xfId="1" applyNumberFormat="1" applyFont="1" applyFill="1" applyBorder="1" applyAlignment="1" applyProtection="1">
      <alignment horizontal="left" vertical="center" wrapText="1"/>
      <protection locked="0"/>
    </xf>
    <xf numFmtId="0" fontId="9" fillId="0" borderId="0" xfId="0" applyFont="1" applyAlignment="1" applyProtection="1">
      <alignment horizontal="left" vertical="center" wrapText="1"/>
      <protection hidden="1"/>
    </xf>
    <xf numFmtId="0" fontId="2" fillId="0" borderId="0" xfId="0" applyFont="1" applyFill="1" applyAlignment="1" applyProtection="1">
      <alignment horizontal="center"/>
      <protection hidden="1"/>
    </xf>
    <xf numFmtId="0" fontId="0" fillId="9" borderId="0" xfId="0" applyFont="1" applyFill="1" applyAlignment="1" applyProtection="1">
      <alignment horizontal="center" vertical="center"/>
      <protection hidden="1"/>
    </xf>
    <xf numFmtId="0" fontId="0" fillId="13" borderId="0" xfId="0" applyFont="1" applyFill="1" applyAlignment="1" applyProtection="1">
      <alignment horizontal="center" vertical="center"/>
      <protection hidden="1"/>
    </xf>
    <xf numFmtId="0" fontId="0" fillId="13" borderId="0" xfId="0" applyFill="1" applyAlignment="1" applyProtection="1">
      <alignment horizontal="left" vertical="center"/>
      <protection locked="0"/>
    </xf>
    <xf numFmtId="0" fontId="0" fillId="6" borderId="0" xfId="0" applyFill="1" applyAlignment="1" applyProtection="1">
      <alignment horizontal="right" vertical="center" indent="1"/>
      <protection hidden="1"/>
    </xf>
    <xf numFmtId="0" fontId="0" fillId="6" borderId="6" xfId="0" applyFill="1" applyBorder="1" applyAlignment="1" applyProtection="1">
      <alignment horizontal="right" vertical="center" indent="1"/>
      <protection hidden="1"/>
    </xf>
    <xf numFmtId="0" fontId="0" fillId="7" borderId="0" xfId="0" applyFill="1" applyAlignment="1" applyProtection="1">
      <alignment horizontal="right" vertical="center" indent="1"/>
      <protection hidden="1"/>
    </xf>
    <xf numFmtId="170" fontId="0" fillId="13" borderId="0" xfId="0" applyNumberFormat="1" applyFill="1" applyAlignment="1" applyProtection="1">
      <alignment horizontal="left" vertical="center" indent="1"/>
      <protection locked="0"/>
    </xf>
    <xf numFmtId="0" fontId="0" fillId="12" borderId="0" xfId="0" applyFill="1" applyAlignment="1" applyProtection="1">
      <alignment horizontal="right" vertical="center" indent="1"/>
      <protection hidden="1"/>
    </xf>
    <xf numFmtId="0" fontId="0" fillId="6" borderId="0" xfId="0" applyFont="1" applyFill="1" applyAlignment="1" applyProtection="1">
      <alignment horizontal="center" vertical="center"/>
      <protection hidden="1"/>
    </xf>
    <xf numFmtId="0" fontId="13" fillId="6" borderId="10"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9" borderId="10" xfId="0" applyFont="1" applyFill="1" applyBorder="1" applyAlignment="1">
      <alignment horizontal="left" vertical="center" wrapText="1"/>
    </xf>
    <xf numFmtId="0" fontId="13" fillId="9" borderId="0" xfId="0" applyFont="1" applyFill="1" applyBorder="1" applyAlignment="1">
      <alignment horizontal="left" vertical="center" wrapText="1"/>
    </xf>
    <xf numFmtId="0" fontId="5" fillId="0" borderId="0" xfId="0" applyFont="1" applyFill="1" applyAlignment="1" applyProtection="1">
      <alignment horizontal="right" vertical="center" indent="1"/>
      <protection hidden="1"/>
    </xf>
    <xf numFmtId="0" fontId="13" fillId="13" borderId="10" xfId="0" applyFont="1" applyFill="1" applyBorder="1" applyAlignment="1">
      <alignment horizontal="left" vertical="center" wrapText="1"/>
    </xf>
    <xf numFmtId="0" fontId="13" fillId="13" borderId="0" xfId="0" applyFont="1" applyFill="1" applyBorder="1" applyAlignment="1">
      <alignment horizontal="left" vertical="center" wrapText="1"/>
    </xf>
    <xf numFmtId="0" fontId="13" fillId="14" borderId="10" xfId="0" applyFont="1" applyFill="1" applyBorder="1" applyAlignment="1">
      <alignment horizontal="left" vertical="center" wrapText="1"/>
    </xf>
    <xf numFmtId="0" fontId="13" fillId="14" borderId="0" xfId="0" applyFont="1" applyFill="1" applyBorder="1" applyAlignment="1">
      <alignment horizontal="left" vertical="center" wrapText="1"/>
    </xf>
    <xf numFmtId="0" fontId="2" fillId="13" borderId="0" xfId="0" applyFont="1" applyFill="1" applyAlignment="1" applyProtection="1">
      <alignment horizontal="left" vertical="center"/>
      <protection hidden="1"/>
    </xf>
    <xf numFmtId="0" fontId="16" fillId="11" borderId="0" xfId="0" applyFont="1" applyFill="1" applyAlignment="1" applyProtection="1">
      <alignment horizontal="left"/>
      <protection hidden="1"/>
    </xf>
    <xf numFmtId="0" fontId="1" fillId="0" borderId="0" xfId="0" applyFont="1" applyAlignment="1" applyProtection="1">
      <alignment horizontal="right" vertical="center"/>
      <protection hidden="1"/>
    </xf>
    <xf numFmtId="0" fontId="2" fillId="0" borderId="9" xfId="0" applyFont="1" applyBorder="1" applyAlignment="1" applyProtection="1">
      <alignment horizontal="left" vertical="top"/>
      <protection hidden="1"/>
    </xf>
    <xf numFmtId="0" fontId="2" fillId="0" borderId="0" xfId="0" applyFont="1" applyBorder="1" applyAlignment="1" applyProtection="1">
      <alignment horizontal="left" vertical="top"/>
      <protection hidden="1"/>
    </xf>
    <xf numFmtId="0" fontId="0" fillId="13" borderId="0" xfId="0" applyFill="1" applyAlignment="1" applyProtection="1">
      <alignment horizontal="right" indent="1"/>
      <protection locked="0"/>
    </xf>
    <xf numFmtId="0" fontId="0" fillId="12" borderId="0" xfId="0" applyFill="1" applyAlignment="1" applyProtection="1">
      <alignment horizontal="right" indent="1"/>
      <protection locked="0"/>
    </xf>
    <xf numFmtId="0" fontId="9" fillId="0" borderId="0" xfId="0" applyFont="1" applyAlignment="1" applyProtection="1">
      <alignment horizontal="left" vertical="center"/>
      <protection hidden="1"/>
    </xf>
  </cellXfs>
  <cellStyles count="5">
    <cellStyle name="Comma" xfId="1" builtinId="3"/>
    <cellStyle name="Hyperlink" xfId="4" builtinId="8"/>
    <cellStyle name="Normal" xfId="0" builtinId="0"/>
    <cellStyle name="Percent" xfId="3" builtinId="5"/>
    <cellStyle name="常规 10 6 9 3 2 2 3" xfId="2" xr:uid="{00000000-0005-0000-0000-000002000000}"/>
  </cellStyles>
  <dxfs count="116">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general" vertical="bottom" textRotation="0" wrapText="0" indent="0" justifyLastLine="0" shrinkToFit="0" readingOrder="0"/>
      <protection locked="1" hidden="1"/>
    </dxf>
    <dxf>
      <numFmt numFmtId="0" formatCode="General"/>
      <alignment horizontal="general" vertical="bottom" textRotation="0" wrapText="0" indent="0" justifyLastLine="0" shrinkToFit="0" readingOrder="0"/>
      <protection locked="1" hidden="1"/>
    </dxf>
    <dxf>
      <alignment textRotation="0" wrapText="0" justifyLastLine="0" shrinkToFit="0" readingOrder="0"/>
      <protection locked="1" hidden="1"/>
    </dxf>
    <dxf>
      <alignment textRotation="0" wrapText="0" justifyLastLine="0" shrinkToFit="0" readingOrder="0"/>
      <protection locked="1" hidden="1"/>
    </dxf>
    <dxf>
      <numFmt numFmtId="4" formatCode="#,##0.00"/>
      <alignment horizontal="center" vertical="center" textRotation="0" wrapText="0" indent="0" justifyLastLine="0" shrinkToFit="0" readingOrder="0"/>
      <protection locked="1" hidden="1"/>
    </dxf>
    <dxf>
      <numFmt numFmtId="4" formatCode="#,##0.00"/>
      <alignment horizontal="center" vertical="center" textRotation="0" wrapText="0" indent="0" justifyLastLine="0" shrinkToFit="0" readingOrder="0"/>
      <protection locked="1" hidden="1"/>
    </dxf>
    <dxf>
      <numFmt numFmtId="4" formatCode="#,##0.00"/>
      <alignment horizontal="center" vertical="center" textRotation="0" wrapText="0" indent="0" justifyLastLine="0" shrinkToFit="0" readingOrder="0"/>
      <protection locked="1" hidden="1"/>
    </dxf>
    <dxf>
      <numFmt numFmtId="4" formatCode="#,##0.00"/>
      <alignment horizontal="center" vertical="center" textRotation="0" wrapText="0" indent="0" justifyLastLine="0" shrinkToFit="0" readingOrder="0"/>
      <protection locked="1" hidden="1"/>
    </dxf>
    <dxf>
      <numFmt numFmtId="4" formatCode="#,##0.00"/>
      <alignment horizontal="center" vertical="center" textRotation="0" wrapText="0" indent="0" justifyLastLine="0" shrinkToFit="0" readingOrder="0"/>
      <protection locked="1" hidden="1"/>
    </dxf>
    <dxf>
      <numFmt numFmtId="4" formatCode="#,##0.00"/>
      <alignment horizontal="center" vertical="center" textRotation="0" wrapText="0" indent="0" justifyLastLine="0" shrinkToFit="0" readingOrder="0"/>
      <protection locked="1" hidden="1"/>
    </dxf>
    <dxf>
      <numFmt numFmtId="4" formatCode="#,##0.00"/>
      <alignment horizontal="center" vertical="center" textRotation="0" wrapText="0" indent="0" justifyLastLine="0" shrinkToFit="0" readingOrder="0"/>
      <protection locked="1" hidden="1"/>
    </dxf>
    <dxf>
      <numFmt numFmtId="4" formatCode="#,##0.00"/>
      <alignment horizontal="center" vertical="center" textRotation="0" wrapText="0" indent="0" justifyLastLine="0" shrinkToFit="0" readingOrder="0"/>
      <protection locked="1" hidden="1"/>
    </dxf>
    <dxf>
      <numFmt numFmtId="4" formatCode="#,##0.00"/>
      <alignment horizontal="center" vertical="center" textRotation="0" wrapText="0" indent="0" justifyLastLine="0" shrinkToFit="0" readingOrder="0"/>
      <protection locked="1" hidden="1"/>
    </dxf>
    <dxf>
      <numFmt numFmtId="4" formatCode="#,##0.00"/>
      <alignment horizontal="center" vertical="center" textRotation="0" wrapText="0" indent="0" justifyLastLine="0" shrinkToFit="0" readingOrder="0"/>
      <protection locked="1" hidden="1"/>
    </dxf>
    <dxf>
      <alignment horizontal="general" vertical="center" textRotation="0" wrapText="0" indent="0" justifyLastLine="0" shrinkToFit="0" readingOrder="0"/>
      <protection locked="1" hidden="1"/>
    </dxf>
    <dxf>
      <numFmt numFmtId="4" formatCode="#,##0.00"/>
      <alignment horizontal="left" vertical="center" textRotation="0" wrapText="0" indent="0" justifyLastLine="0" shrinkToFit="0" readingOrder="0"/>
      <protection locked="1" hidden="1"/>
    </dxf>
    <dxf>
      <protection locked="1" hidden="1"/>
    </dxf>
    <dxf>
      <font>
        <b/>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protection locked="1" hidden="1"/>
    </dxf>
    <dxf>
      <font>
        <b val="0"/>
        <i val="0"/>
        <strike val="0"/>
        <condense val="0"/>
        <extend val="0"/>
        <outline val="0"/>
        <shadow val="0"/>
        <u val="none"/>
        <vertAlign val="baseline"/>
        <sz val="11"/>
        <color auto="1"/>
        <name val="Calibri"/>
        <family val="2"/>
        <scheme val="none"/>
      </font>
      <alignment vertical="center" textRotation="0" wrapText="0" indent="0" justifyLastLine="0" shrinkToFit="0" readingOrder="0"/>
      <protection locked="1" hidden="1"/>
    </dxf>
    <dxf>
      <font>
        <b val="0"/>
        <i val="0"/>
        <strike val="0"/>
        <condense val="0"/>
        <extend val="0"/>
        <outline val="0"/>
        <shadow val="0"/>
        <u val="none"/>
        <vertAlign val="baseline"/>
        <sz val="11"/>
        <color auto="1"/>
        <name val="Calibri"/>
        <family val="2"/>
        <scheme val="none"/>
      </font>
      <alignment vertical="center" textRotation="0" wrapText="0" indent="0" justifyLastLine="0" shrinkToFit="0" readingOrder="0"/>
      <protection locked="1" hidden="1"/>
    </dxf>
    <dxf>
      <font>
        <b val="0"/>
        <i val="0"/>
        <strike val="0"/>
        <condense val="0"/>
        <extend val="0"/>
        <outline val="0"/>
        <shadow val="0"/>
        <u val="none"/>
        <vertAlign val="baseline"/>
        <sz val="11"/>
        <color auto="1"/>
        <name val="Calibri"/>
        <family val="2"/>
        <scheme val="none"/>
      </font>
      <alignment vertical="center" textRotation="0" wrapText="0" indent="0" justifyLastLine="0" shrinkToFit="0" readingOrder="0"/>
      <protection locked="1" hidden="1"/>
    </dxf>
    <dxf>
      <font>
        <b val="0"/>
        <i val="0"/>
        <strike val="0"/>
        <condense val="0"/>
        <extend val="0"/>
        <outline val="0"/>
        <shadow val="0"/>
        <u val="none"/>
        <vertAlign val="baseline"/>
        <sz val="11"/>
        <color auto="1"/>
        <name val="Calibri"/>
        <family val="2"/>
        <scheme val="none"/>
      </font>
      <alignment vertical="center" textRotation="0" wrapText="0" indent="0" justifyLastLine="0" shrinkToFit="0" readingOrder="0"/>
      <protection locked="1" hidden="1"/>
    </dxf>
    <dxf>
      <font>
        <b val="0"/>
        <i val="0"/>
        <strike val="0"/>
        <condense val="0"/>
        <extend val="0"/>
        <outline val="0"/>
        <shadow val="0"/>
        <u val="none"/>
        <vertAlign val="baseline"/>
        <sz val="11"/>
        <color auto="1"/>
        <name val="Calibri"/>
        <family val="2"/>
        <scheme val="none"/>
      </font>
      <alignment vertical="center" textRotation="0" wrapText="0" indent="0" justifyLastLine="0" shrinkToFit="0" readingOrder="0"/>
      <protection locked="1" hidden="1"/>
    </dxf>
    <dxf>
      <font>
        <b val="0"/>
        <i val="0"/>
        <strike val="0"/>
        <condense val="0"/>
        <extend val="0"/>
        <outline val="0"/>
        <shadow val="0"/>
        <u val="none"/>
        <vertAlign val="baseline"/>
        <sz val="11"/>
        <color auto="1"/>
        <name val="Calibri"/>
        <family val="2"/>
        <scheme val="none"/>
      </font>
      <alignment vertical="center" textRotation="0" wrapText="0" indent="0" justifyLastLine="0" shrinkToFit="0" readingOrder="0"/>
      <protection locked="1" hidden="1"/>
    </dxf>
    <dxf>
      <font>
        <b val="0"/>
        <i val="0"/>
        <strike val="0"/>
        <condense val="0"/>
        <extend val="0"/>
        <outline val="0"/>
        <shadow val="0"/>
        <u val="none"/>
        <vertAlign val="baseline"/>
        <sz val="11"/>
        <color auto="1"/>
        <name val="Calibri"/>
        <family val="2"/>
        <scheme val="none"/>
      </font>
      <alignment horizontal="center" vertical="center" textRotation="0" wrapText="0" indent="0" justifyLastLine="0" shrinkToFit="0" readingOrder="0"/>
      <protection locked="1" hidden="1"/>
    </dxf>
    <dxf>
      <font>
        <b val="0"/>
        <i val="0"/>
        <strike val="0"/>
        <condense val="0"/>
        <extend val="0"/>
        <outline val="0"/>
        <shadow val="0"/>
        <u val="none"/>
        <vertAlign val="baseline"/>
        <sz val="11"/>
        <color rgb="FFFFD966"/>
        <name val="Calibri"/>
        <family val="2"/>
        <scheme val="none"/>
      </font>
      <numFmt numFmtId="0" formatCode="General"/>
      <fill>
        <patternFill patternType="solid">
          <fgColor rgb="FF000000"/>
          <bgColor rgb="FFFFD966"/>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1"/>
        <color rgb="FFFFD966"/>
        <name val="Calibri"/>
        <family val="2"/>
        <scheme val="none"/>
      </font>
      <numFmt numFmtId="0" formatCode="General"/>
      <fill>
        <patternFill patternType="solid">
          <fgColor rgb="FF000000"/>
          <bgColor rgb="FFFFD966"/>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1"/>
        <color rgb="FFFFD966"/>
        <name val="Calibri"/>
        <family val="2"/>
        <scheme val="none"/>
      </font>
      <numFmt numFmtId="0" formatCode="General"/>
      <fill>
        <patternFill patternType="solid">
          <fgColor rgb="FF000000"/>
          <bgColor rgb="FFFFD966"/>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1"/>
        <color rgb="FFFFD966"/>
        <name val="Calibri"/>
        <family val="2"/>
        <scheme val="none"/>
      </font>
      <numFmt numFmtId="0" formatCode="General"/>
      <fill>
        <patternFill patternType="solid">
          <fgColor rgb="FF000000"/>
          <bgColor rgb="FFFFD966"/>
        </patternFill>
      </fill>
      <protection locked="1" hidden="1"/>
    </dxf>
    <dxf>
      <font>
        <b val="0"/>
        <i val="0"/>
        <strike val="0"/>
        <condense val="0"/>
        <extend val="0"/>
        <outline val="0"/>
        <shadow val="0"/>
        <u val="none"/>
        <vertAlign val="baseline"/>
        <sz val="11"/>
        <color rgb="FFFFD966"/>
        <name val="Calibri"/>
        <family val="2"/>
        <scheme val="none"/>
      </font>
      <numFmt numFmtId="1" formatCode="0"/>
      <fill>
        <patternFill patternType="solid">
          <fgColor rgb="FF000000"/>
          <bgColor rgb="FFFFD966"/>
        </patternFill>
      </fill>
      <protection locked="1" hidden="1"/>
    </dxf>
    <dxf>
      <font>
        <b val="0"/>
        <i val="0"/>
        <strike val="0"/>
        <condense val="0"/>
        <extend val="0"/>
        <outline val="0"/>
        <shadow val="0"/>
        <u val="none"/>
        <vertAlign val="baseline"/>
        <sz val="11"/>
        <color rgb="FFFFD966"/>
        <name val="Calibri"/>
        <family val="2"/>
        <scheme val="none"/>
      </font>
      <fill>
        <patternFill patternType="solid">
          <fgColor rgb="FF000000"/>
          <bgColor rgb="FFFFD966"/>
        </patternFill>
      </fill>
      <protection locked="1" hidden="1"/>
    </dxf>
    <dxf>
      <font>
        <b val="0"/>
        <i val="0"/>
        <strike val="0"/>
        <condense val="0"/>
        <extend val="0"/>
        <outline val="0"/>
        <shadow val="0"/>
        <u val="none"/>
        <vertAlign val="baseline"/>
        <sz val="11"/>
        <color auto="1"/>
        <name val="Calibri"/>
        <family val="2"/>
        <scheme val="none"/>
      </font>
      <fill>
        <patternFill patternType="solid">
          <fgColor indexed="64"/>
          <bgColor theme="8" tint="0.39997558519241921"/>
        </patternFill>
      </fill>
      <alignment horizontal="left" vertical="top" textRotation="0" wrapText="0" indent="0" justifyLastLine="0" shrinkToFit="0" readingOrder="0"/>
      <protection locked="1" hidden="1"/>
    </dxf>
    <dxf>
      <alignment horizontal="center" vertical="center" textRotation="0" wrapText="0" indent="0" justifyLastLine="0" shrinkToFit="0" readingOrder="0"/>
      <protection locked="1" hidden="1"/>
    </dxf>
    <dxf>
      <alignment horizontal="center" vertical="center" textRotation="0" wrapText="0" indent="0" justifyLastLine="0" shrinkToFit="0" readingOrder="0"/>
      <protection locked="1" hidden="1"/>
    </dxf>
    <dxf>
      <font>
        <b val="0"/>
        <i val="0"/>
        <strike val="0"/>
        <condense val="0"/>
        <extend val="0"/>
        <outline val="0"/>
        <shadow val="0"/>
        <u val="none"/>
        <vertAlign val="baseline"/>
        <sz val="11"/>
        <color theme="1"/>
        <name val="Calibri"/>
        <family val="2"/>
        <scheme val="minor"/>
      </font>
      <numFmt numFmtId="167" formatCode="0.0%"/>
      <alignment horizontal="center" vertical="center" textRotation="0" wrapText="0" indent="0" justifyLastLine="0" shrinkToFit="0" readingOrder="0"/>
      <protection locked="1" hidden="1"/>
    </dxf>
    <dxf>
      <font>
        <b val="0"/>
        <i val="0"/>
        <strike val="0"/>
        <condense val="0"/>
        <extend val="0"/>
        <outline val="0"/>
        <shadow val="0"/>
        <u val="none"/>
        <vertAlign val="baseline"/>
        <sz val="11"/>
        <color theme="1"/>
        <name val="Calibri"/>
        <family val="2"/>
        <scheme val="minor"/>
      </font>
      <numFmt numFmtId="35" formatCode="_(* #,##0.00_);_(* \(#,##0.00\);_(* &quot;-&quot;??_);_(@_)"/>
      <alignment horizontal="center" vertical="center" textRotation="0" wrapText="0" indent="0" justifyLastLine="0" shrinkToFit="0" readingOrder="0"/>
      <protection locked="1" hidden="1"/>
    </dxf>
    <dxf>
      <numFmt numFmtId="167" formatCode="0.0%"/>
      <alignment horizontal="center" vertical="center" textRotation="0" wrapText="0" indent="0" justifyLastLine="0" shrinkToFit="0" readingOrder="0"/>
      <protection locked="1" hidden="1"/>
    </dxf>
    <dxf>
      <numFmt numFmtId="35" formatCode="_(* #,##0.00_);_(* \(#,##0.00\);_(* &quot;-&quot;??_);_(@_)"/>
      <alignment horizontal="center" vertical="center" textRotation="0" wrapText="0" indent="0" justifyLastLine="0" shrinkToFit="0" readingOrder="0"/>
      <protection locked="1" hidden="1"/>
    </dxf>
    <dxf>
      <numFmt numFmtId="35" formatCode="_(* #,##0.00_);_(* \(#,##0.00\);_(* &quot;-&quot;??_);_(@_)"/>
      <alignment horizontal="center" vertical="center" textRotation="0" wrapText="0" indent="0" justifyLastLine="0" shrinkToFit="0" readingOrder="0"/>
      <protection locked="1" hidden="1"/>
    </dxf>
    <dxf>
      <alignment horizontal="center" vertical="center" textRotation="0" wrapText="0" indent="0" justifyLastLine="0" shrinkToFit="0" readingOrder="0"/>
      <protection locked="1" hidden="1"/>
    </dxf>
    <dxf>
      <numFmt numFmtId="164" formatCode="#,##0.0000"/>
      <alignment horizontal="center" vertical="center" textRotation="0" wrapText="0" indent="0" justifyLastLine="0" shrinkToFit="0" readingOrder="0"/>
      <protection locked="1" hidden="1"/>
    </dxf>
    <dxf>
      <numFmt numFmtId="4" formatCode="#,##0.00"/>
      <alignment horizontal="center" vertical="center" textRotation="0" wrapText="0" indent="0" justifyLastLine="0" shrinkToFit="0" readingOrder="0"/>
      <protection locked="1" hidden="1"/>
    </dxf>
    <dxf>
      <font>
        <b val="0"/>
        <i val="0"/>
        <strike val="0"/>
        <condense val="0"/>
        <extend val="0"/>
        <outline val="0"/>
        <shadow val="0"/>
        <u val="none"/>
        <vertAlign val="baseline"/>
        <sz val="11"/>
        <color theme="1"/>
        <name val="Calibri"/>
        <family val="2"/>
        <scheme val="minor"/>
      </font>
      <numFmt numFmtId="35" formatCode="_(* #,##0.00_);_(* \(#,##0.00\);_(* &quot;-&quot;??_);_(@_)"/>
      <alignment horizontal="center" vertical="center" textRotation="0" wrapText="0" indent="0" justifyLastLine="0" shrinkToFit="0" readingOrder="0"/>
      <protection locked="1" hidden="1"/>
    </dxf>
    <dxf>
      <numFmt numFmtId="35" formatCode="_(* #,##0.00_);_(* \(#,##0.00\);_(* &quot;-&quot;??_);_(@_)"/>
      <alignment horizontal="center" vertical="center" textRotation="0" wrapText="0" indent="0" justifyLastLine="0" shrinkToFit="0" readingOrder="0"/>
      <protection locked="1" hidden="1"/>
    </dxf>
    <dxf>
      <font>
        <b val="0"/>
        <i val="0"/>
        <strike val="0"/>
        <condense val="0"/>
        <extend val="0"/>
        <outline val="0"/>
        <shadow val="0"/>
        <u val="none"/>
        <vertAlign val="baseline"/>
        <sz val="11"/>
        <color theme="1"/>
        <name val="Calibri"/>
        <family val="2"/>
        <scheme val="minor"/>
      </font>
      <numFmt numFmtId="35" formatCode="_(* #,##0.00_);_(* \(#,##0.00\);_(* &quot;-&quot;??_);_(@_)"/>
      <alignment horizontal="center" vertical="center" textRotation="0" wrapText="0" indent="0" justifyLastLine="0" shrinkToFit="0" readingOrder="0"/>
      <protection locked="1" hidden="1"/>
    </dxf>
    <dxf>
      <alignment horizontal="center" vertical="center" textRotation="0" wrapText="0" indent="0" justifyLastLine="0" shrinkToFit="0" readingOrder="0"/>
      <protection locked="1" hidden="1"/>
    </dxf>
    <dxf>
      <font>
        <b val="0"/>
        <i val="0"/>
        <strike val="0"/>
        <condense val="0"/>
        <extend val="0"/>
        <outline val="0"/>
        <shadow val="0"/>
        <u val="none"/>
        <vertAlign val="baseline"/>
        <sz val="11"/>
        <color theme="1"/>
        <name val="Calibri"/>
        <family val="2"/>
        <scheme val="minor"/>
      </font>
      <numFmt numFmtId="35" formatCode="_(* #,##0.00_);_(* \(#,##0.00\);_(* &quot;-&quot;??_);_(@_)"/>
      <alignment horizontal="center" vertical="center" textRotation="0" wrapText="0" indent="0" justifyLastLine="0" shrinkToFit="0" readingOrder="0"/>
      <protection locked="1" hidden="1"/>
    </dxf>
    <dxf>
      <numFmt numFmtId="35" formatCode="_(* #,##0.00_);_(* \(#,##0.00\);_(* &quot;-&quot;??_);_(@_)"/>
      <fill>
        <patternFill>
          <fgColor indexed="64"/>
          <bgColor rgb="FFFFFF00"/>
        </patternFill>
      </fill>
      <alignment horizontal="center" vertical="center" textRotation="0" wrapText="0" indent="0" justifyLastLine="0" shrinkToFit="0" readingOrder="0"/>
      <protection locked="1" hidden="1"/>
    </dxf>
    <dxf>
      <numFmt numFmtId="167" formatCode="0.0%"/>
      <alignment horizontal="center" vertical="center" textRotation="0" wrapText="0" indent="0" justifyLastLine="0" shrinkToFit="0" readingOrder="0"/>
      <protection locked="1" hidden="1"/>
    </dxf>
    <dxf>
      <numFmt numFmtId="164" formatCode="#,##0.0000"/>
      <alignment horizontal="center" vertical="center" textRotation="0" wrapText="0" indent="0" justifyLastLine="0" shrinkToFit="0" readingOrder="0"/>
      <protection locked="1" hidden="1"/>
    </dxf>
    <dxf>
      <alignment horizontal="left"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alignment horizontal="center" vertical="center" textRotation="0" wrapText="0" indent="0" justifyLastLine="0" shrinkToFit="0" readingOrder="0"/>
      <protection locked="1" hidden="1"/>
    </dxf>
    <dxf>
      <numFmt numFmtId="0" formatCode="General"/>
      <alignment horizontal="left" vertical="center" textRotation="0" wrapText="0" indent="0" justifyLastLine="0" shrinkToFit="0" readingOrder="0"/>
      <protection locked="1" hidden="1"/>
    </dxf>
    <dxf>
      <numFmt numFmtId="0" formatCode="General"/>
      <alignment horizontal="left" vertical="center" textRotation="0" wrapText="1" indent="0" justifyLastLine="0" shrinkToFit="0" readingOrder="0"/>
      <border diagonalUp="0" diagonalDown="0">
        <left style="thick">
          <color rgb="FF0070C0"/>
        </left>
        <right/>
        <top/>
        <bottom/>
        <vertical/>
        <horizontal/>
      </border>
      <protection locked="1" hidden="1"/>
    </dxf>
    <dxf>
      <numFmt numFmtId="171" formatCode="dd\.mm\.yy"/>
      <protection locked="1" hidden="1"/>
    </dxf>
    <dxf>
      <numFmt numFmtId="0" formatCode="General"/>
      <protection locked="1" hidden="1"/>
    </dxf>
    <dxf>
      <numFmt numFmtId="3" formatCode="#,##0"/>
      <alignment horizontal="center" vertical="center" textRotation="0" wrapText="0" indent="0" justifyLastLine="0" shrinkToFit="0" readingOrder="0"/>
      <protection locked="1" hidden="1"/>
    </dxf>
    <dxf>
      <numFmt numFmtId="3" formatCode="#,##0"/>
      <alignment horizontal="center" vertical="center" textRotation="0" wrapText="0" indent="0" justifyLastLine="0" shrinkToFit="0" readingOrder="0"/>
      <protection locked="1" hidden="1"/>
    </dxf>
    <dxf>
      <numFmt numFmtId="3" formatCode="#,##0"/>
      <alignment horizontal="center" vertical="center" textRotation="0" wrapText="0" indent="0" justifyLastLine="0" shrinkToFit="0" readingOrder="0"/>
      <protection locked="1" hidden="1"/>
    </dxf>
    <dxf>
      <numFmt numFmtId="3" formatCode="#,##0"/>
      <alignment horizontal="center" vertical="center" textRotation="0" wrapText="0" indent="0" justifyLastLine="0" shrinkToFit="0" readingOrder="0"/>
      <protection locked="1" hidden="1"/>
    </dxf>
    <dxf>
      <numFmt numFmtId="3" formatCode="#,##0"/>
      <alignment horizontal="center" vertical="center" textRotation="0" wrapText="0" indent="0" justifyLastLine="0" shrinkToFit="0" readingOrder="0"/>
      <protection locked="1" hidden="1"/>
    </dxf>
    <dxf>
      <numFmt numFmtId="3" formatCode="#,##0"/>
      <alignment horizontal="center" vertical="center" textRotation="0" wrapText="0" indent="0" justifyLastLine="0" shrinkToFit="0" readingOrder="0"/>
      <protection locked="0" hidden="0"/>
    </dxf>
    <dxf>
      <numFmt numFmtId="3" formatCode="#,##0"/>
      <alignment horizontal="center" vertical="center" textRotation="0" wrapText="0" indent="0" justifyLastLine="0" shrinkToFit="0" readingOrder="0"/>
      <protection locked="0" hidden="0"/>
    </dxf>
    <dxf>
      <numFmt numFmtId="3" formatCode="#,##0"/>
      <alignment horizontal="center" vertical="center" textRotation="0" wrapText="0" indent="0" justifyLastLine="0" shrinkToFit="0" readingOrder="0"/>
      <protection locked="0" hidden="0"/>
    </dxf>
    <dxf>
      <numFmt numFmtId="3" formatCode="#,##0"/>
      <alignment horizontal="center" vertical="center" textRotation="0" wrapText="0" indent="0" justifyLastLine="0" shrinkToFit="0" readingOrder="0"/>
      <protection locked="0" hidden="0"/>
    </dxf>
    <dxf>
      <protection locked="0" hidden="0"/>
    </dxf>
    <dxf>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numFmt numFmtId="0" formatCode="General"/>
      <protection locked="0" hidden="0"/>
    </dxf>
    <dxf>
      <numFmt numFmtId="4" formatCode="#,##0.00"/>
      <alignment horizontal="center" vertical="center" textRotation="0" wrapText="0" indent="0" justifyLastLine="0" shrinkToFit="0" readingOrder="0"/>
      <protection locked="0" hidden="0"/>
    </dxf>
    <dxf>
      <numFmt numFmtId="4" formatCode="#,##0.00"/>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1" hidden="1"/>
    </dxf>
    <dxf>
      <font>
        <strike val="0"/>
        <outline val="0"/>
        <shadow val="0"/>
        <u val="none"/>
        <vertAlign val="baseline"/>
        <sz val="11"/>
        <color theme="1"/>
        <name val="Calibri"/>
        <family val="2"/>
        <scheme val="minor"/>
      </font>
      <fill>
        <patternFill patternType="solid">
          <fgColor indexed="64"/>
          <bgColor theme="0" tint="-0.34998626667073579"/>
        </patternFill>
      </fill>
      <alignment horizontal="left" vertical="center" textRotation="0" wrapText="1" indent="0" justifyLastLine="0" shrinkToFit="0" readingOrder="0"/>
      <protection locked="1" hidden="1"/>
    </dxf>
    <dxf>
      <alignment horizontal="general" vertical="center" textRotation="0" wrapText="0" indent="0" justifyLastLine="0" shrinkToFit="0" readingOrder="0"/>
      <protection locked="1" hidden="1"/>
    </dxf>
    <dxf>
      <numFmt numFmtId="4" formatCode="#,##0.00"/>
      <alignment horizontal="center" vertical="center" textRotation="0" wrapText="0" indent="0" justifyLastLine="0" shrinkToFit="0" readingOrder="0"/>
      <protection locked="1" hidden="1"/>
    </dxf>
    <dxf>
      <protection locked="1" hidden="1"/>
    </dxf>
    <dxf>
      <font>
        <b/>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protection locked="1" hidden="1"/>
    </dxf>
    <dxf>
      <numFmt numFmtId="4" formatCode="#,##0.00"/>
      <protection locked="1" hidden="1"/>
    </dxf>
    <dxf>
      <protection locked="1" hidden="1"/>
    </dxf>
    <dxf>
      <font>
        <b/>
        <i val="0"/>
        <strike val="0"/>
        <condense val="0"/>
        <extend val="0"/>
        <outline val="0"/>
        <shadow val="0"/>
        <u val="none"/>
        <vertAlign val="baseline"/>
        <sz val="11"/>
        <color theme="1"/>
        <name val="Calibri"/>
        <family val="2"/>
        <scheme val="minor"/>
      </font>
      <protection locked="1" hidden="1"/>
    </dxf>
    <dxf>
      <numFmt numFmtId="4" formatCode="#,##0.00"/>
      <protection locked="1" hidden="1"/>
    </dxf>
    <dxf>
      <protection locked="1" hidden="1"/>
    </dxf>
    <dxf>
      <font>
        <b/>
        <i val="0"/>
        <strike val="0"/>
        <condense val="0"/>
        <extend val="0"/>
        <outline val="0"/>
        <shadow val="0"/>
        <u val="none"/>
        <vertAlign val="baseline"/>
        <sz val="11"/>
        <color theme="1"/>
        <name val="Calibri"/>
        <family val="2"/>
        <scheme val="minor"/>
      </font>
      <protection locked="1" hidden="1"/>
    </dxf>
    <dxf>
      <numFmt numFmtId="4" formatCode="#,##0.00"/>
      <protection locked="1" hidden="1"/>
    </dxf>
    <dxf>
      <protection locked="1" hidden="1"/>
    </dxf>
    <dxf>
      <font>
        <b/>
        <i val="0"/>
        <strike val="0"/>
        <condense val="0"/>
        <extend val="0"/>
        <outline val="0"/>
        <shadow val="0"/>
        <u val="none"/>
        <vertAlign val="baseline"/>
        <sz val="11"/>
        <color theme="1"/>
        <name val="Calibri"/>
        <family val="2"/>
        <scheme val="minor"/>
      </font>
      <protection locked="1" hidden="1"/>
    </dxf>
    <dxf>
      <numFmt numFmtId="4" formatCode="#,##0.00"/>
      <protection locked="1" hidden="1"/>
    </dxf>
    <dxf>
      <protection locked="1" hidden="1"/>
    </dxf>
    <dxf>
      <font>
        <b/>
        <i val="0"/>
        <strike val="0"/>
        <condense val="0"/>
        <extend val="0"/>
        <outline val="0"/>
        <shadow val="0"/>
        <u val="none"/>
        <vertAlign val="baseline"/>
        <sz val="11"/>
        <color theme="1"/>
        <name val="Calibri"/>
        <family val="2"/>
        <scheme val="minor"/>
      </font>
      <protection locked="1" hidden="1"/>
    </dxf>
    <dxf>
      <numFmt numFmtId="4" formatCode="#,##0.00"/>
      <protection locked="1" hidden="1"/>
    </dxf>
    <dxf>
      <protection locked="1" hidden="1"/>
    </dxf>
    <dxf>
      <font>
        <b/>
        <i val="0"/>
        <strike val="0"/>
        <condense val="0"/>
        <extend val="0"/>
        <outline val="0"/>
        <shadow val="0"/>
        <u val="none"/>
        <vertAlign val="baseline"/>
        <sz val="11"/>
        <color theme="1"/>
        <name val="Calibri"/>
        <family val="2"/>
        <scheme val="minor"/>
      </font>
      <protection locked="1" hidden="1"/>
    </dxf>
  </dxfs>
  <tableStyles count="0" defaultTableStyle="TableStyleMedium2" defaultPivotStyle="PivotStyleLight16"/>
  <colors>
    <mruColors>
      <color rgb="FFECF5E7"/>
      <color rgb="FFE6E9EE"/>
      <color rgb="FFFFEDB3"/>
      <color rgb="FF862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5.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microsoft.com/office/2007/relationships/slicerCache" Target="slicerCaches/slicerCache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3.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microsoft.com/office/2007/relationships/slicerCache" Target="slicerCaches/slicerCache2.xml"/><Relationship Id="rId19" Type="http://schemas.openxmlformats.org/officeDocument/2006/relationships/calcChain" Target="calcChain.xml"/><Relationship Id="rId4" Type="http://schemas.openxmlformats.org/officeDocument/2006/relationships/worksheet" Target="worksheets/sheet4.xml"/><Relationship Id="rId9" Type="http://schemas.microsoft.com/office/2007/relationships/slicerCache" Target="slicerCaches/slicerCache1.xml"/><Relationship Id="rId14" Type="http://schemas.microsoft.com/office/2007/relationships/slicerCache" Target="slicerCaches/slicerCache6.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ysClr val="windowText" lastClr="000000"/>
                </a:solidFill>
              </a:rPr>
              <a:t>Revenue</a:t>
            </a:r>
          </a:p>
          <a:p>
            <a:pPr>
              <a:defRPr/>
            </a:pPr>
            <a:r>
              <a:rPr lang="en-US" sz="1000">
                <a:solidFill>
                  <a:sysClr val="windowText" lastClr="000000"/>
                </a:solidFill>
              </a:rPr>
              <a:t>item price +</a:t>
            </a:r>
            <a:r>
              <a:rPr lang="en-US" sz="1000" baseline="0">
                <a:solidFill>
                  <a:sysClr val="windowText" lastClr="000000"/>
                </a:solidFill>
              </a:rPr>
              <a:t> shipping</a:t>
            </a:r>
            <a:endParaRPr lang="en-US" sz="1000">
              <a:solidFill>
                <a:sysClr val="windowText" lastClr="000000"/>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0925925925925923E-2"/>
          <c:y val="0.28787037037037039"/>
          <c:w val="0.89814814814814814"/>
          <c:h val="0.66120370370370374"/>
        </c:manualLayout>
      </c:layout>
      <c:barChart>
        <c:barDir val="col"/>
        <c:grouping val="clustered"/>
        <c:varyColors val="0"/>
        <c:ser>
          <c:idx val="0"/>
          <c:order val="0"/>
          <c:tx>
            <c:strRef>
              <c:f>Profitability!$U$38</c:f>
              <c:strCache>
                <c:ptCount val="1"/>
                <c:pt idx="0">
                  <c:v>Revenue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64E0-4F39-9E1D-60C434FDA070}"/>
              </c:ext>
            </c:extLst>
          </c:dPt>
          <c:dPt>
            <c:idx val="2"/>
            <c:invertIfNegative val="0"/>
            <c:bubble3D val="0"/>
            <c:spPr>
              <a:solidFill>
                <a:schemeClr val="accent2"/>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64E0-4F39-9E1D-60C434FDA070}"/>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Profitability!$V$38:$X$38</c:f>
              <c:numCache>
                <c:formatCode>_(* #,##0.00_);_(* \(#,##0.00\);_(* "-"??_);_(@_)</c:formatCode>
                <c:ptCount val="3"/>
                <c:pt idx="0">
                  <c:v>0</c:v>
                </c:pt>
                <c:pt idx="1">
                  <c:v>0</c:v>
                </c:pt>
                <c:pt idx="2">
                  <c:v>0</c:v>
                </c:pt>
              </c:numCache>
            </c:numRef>
          </c:val>
          <c:extLst>
            <c:ext xmlns:c16="http://schemas.microsoft.com/office/drawing/2014/chart" uri="{C3380CC4-5D6E-409C-BE32-E72D297353CC}">
              <c16:uniqueId val="{00000004-64E0-4F39-9E1D-60C434FDA070}"/>
            </c:ext>
          </c:extLst>
        </c:ser>
        <c:dLbls>
          <c:dLblPos val="outEnd"/>
          <c:showLegendKey val="0"/>
          <c:showVal val="1"/>
          <c:showCatName val="0"/>
          <c:showSerName val="0"/>
          <c:showPercent val="0"/>
          <c:showBubbleSize val="0"/>
        </c:dLbls>
        <c:gapWidth val="70"/>
        <c:overlap val="-24"/>
        <c:axId val="2132554736"/>
        <c:axId val="1358279264"/>
      </c:barChart>
      <c:catAx>
        <c:axId val="2132554736"/>
        <c:scaling>
          <c:orientation val="minMax"/>
        </c:scaling>
        <c:delete val="1"/>
        <c:axPos val="b"/>
        <c:majorTickMark val="none"/>
        <c:minorTickMark val="none"/>
        <c:tickLblPos val="nextTo"/>
        <c:crossAx val="1358279264"/>
        <c:crosses val="autoZero"/>
        <c:auto val="1"/>
        <c:lblAlgn val="ctr"/>
        <c:lblOffset val="100"/>
        <c:noMultiLvlLbl val="0"/>
      </c:catAx>
      <c:valAx>
        <c:axId val="1358279264"/>
        <c:scaling>
          <c:orientation val="minMax"/>
          <c:min val="0"/>
        </c:scaling>
        <c:delete val="1"/>
        <c:axPos val="l"/>
        <c:numFmt formatCode="_(* #,##0.00_);_(* \(#,##0.00\);_(* &quot;-&quot;??_);_(@_)" sourceLinked="1"/>
        <c:majorTickMark val="out"/>
        <c:minorTickMark val="none"/>
        <c:tickLblPos val="nextTo"/>
        <c:crossAx val="2132554736"/>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tx2">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ysClr val="windowText" lastClr="000000"/>
                </a:solidFill>
              </a:rPr>
              <a:t>Cost</a:t>
            </a:r>
          </a:p>
          <a:p>
            <a:pPr>
              <a:defRPr/>
            </a:pPr>
            <a:r>
              <a:rPr lang="en-US" sz="1000">
                <a:solidFill>
                  <a:sysClr val="windowText" lastClr="000000"/>
                </a:solidFill>
              </a:rPr>
              <a:t>selling on eMAG + fulfilment +</a:t>
            </a:r>
            <a:r>
              <a:rPr lang="en-US" sz="1000" baseline="0">
                <a:solidFill>
                  <a:sysClr val="windowText" lastClr="000000"/>
                </a:solidFill>
              </a:rPr>
              <a:t> storage</a:t>
            </a:r>
            <a:endParaRPr lang="en-US" sz="1000">
              <a:solidFill>
                <a:sysClr val="windowText" lastClr="000000"/>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0925925925925923E-2"/>
          <c:y val="0.28787037037037039"/>
          <c:w val="0.89814814814814814"/>
          <c:h val="0.66120370370370374"/>
        </c:manualLayout>
      </c:layout>
      <c:barChart>
        <c:barDir val="col"/>
        <c:grouping val="clustered"/>
        <c:varyColors val="0"/>
        <c:ser>
          <c:idx val="0"/>
          <c:order val="0"/>
          <c:tx>
            <c:strRef>
              <c:f>Profitability!$U$40</c:f>
              <c:strCache>
                <c:ptCount val="1"/>
                <c:pt idx="0">
                  <c:v>Cost</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CD13-4B92-9811-0DFA05782230}"/>
              </c:ext>
            </c:extLst>
          </c:dPt>
          <c:dPt>
            <c:idx val="2"/>
            <c:invertIfNegative val="0"/>
            <c:bubble3D val="0"/>
            <c:spPr>
              <a:solidFill>
                <a:schemeClr val="accent2"/>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CD13-4B92-9811-0DFA05782230}"/>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Profitability!$V$40:$X$40</c:f>
              <c:numCache>
                <c:formatCode>_(* #,##0.00_);_(* \(#,##0.00\);_(* "-"??_);_(@_)</c:formatCode>
                <c:ptCount val="3"/>
                <c:pt idx="0">
                  <c:v>0</c:v>
                </c:pt>
                <c:pt idx="1">
                  <c:v>0</c:v>
                </c:pt>
                <c:pt idx="2">
                  <c:v>0</c:v>
                </c:pt>
              </c:numCache>
            </c:numRef>
          </c:val>
          <c:extLst>
            <c:ext xmlns:c16="http://schemas.microsoft.com/office/drawing/2014/chart" uri="{C3380CC4-5D6E-409C-BE32-E72D297353CC}">
              <c16:uniqueId val="{00000004-CD13-4B92-9811-0DFA05782230}"/>
            </c:ext>
          </c:extLst>
        </c:ser>
        <c:dLbls>
          <c:dLblPos val="outEnd"/>
          <c:showLegendKey val="0"/>
          <c:showVal val="1"/>
          <c:showCatName val="0"/>
          <c:showSerName val="0"/>
          <c:showPercent val="0"/>
          <c:showBubbleSize val="0"/>
        </c:dLbls>
        <c:gapWidth val="70"/>
        <c:overlap val="-24"/>
        <c:axId val="2132554736"/>
        <c:axId val="1358279264"/>
      </c:barChart>
      <c:catAx>
        <c:axId val="2132554736"/>
        <c:scaling>
          <c:orientation val="minMax"/>
        </c:scaling>
        <c:delete val="1"/>
        <c:axPos val="b"/>
        <c:majorTickMark val="none"/>
        <c:minorTickMark val="none"/>
        <c:tickLblPos val="nextTo"/>
        <c:crossAx val="1358279264"/>
        <c:crosses val="autoZero"/>
        <c:auto val="1"/>
        <c:lblAlgn val="ctr"/>
        <c:lblOffset val="100"/>
        <c:noMultiLvlLbl val="0"/>
      </c:catAx>
      <c:valAx>
        <c:axId val="1358279264"/>
        <c:scaling>
          <c:orientation val="minMax"/>
          <c:min val="0"/>
        </c:scaling>
        <c:delete val="1"/>
        <c:axPos val="l"/>
        <c:numFmt formatCode="_(* #,##0.00_);_(* \(#,##0.00\);_(* &quot;-&quot;??_);_(@_)" sourceLinked="1"/>
        <c:majorTickMark val="out"/>
        <c:minorTickMark val="none"/>
        <c:tickLblPos val="nextTo"/>
        <c:crossAx val="2132554736"/>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ysClr val="windowText" lastClr="000000"/>
                </a:solidFill>
              </a:rPr>
              <a:t>Seller proceeds</a:t>
            </a:r>
          </a:p>
          <a:p>
            <a:pPr>
              <a:defRPr/>
            </a:pPr>
            <a:r>
              <a:rPr lang="en-US" sz="1000">
                <a:solidFill>
                  <a:sysClr val="windowText" lastClr="000000"/>
                </a:solidFill>
              </a:rPr>
              <a:t>revenue - selling on eMAG</a:t>
            </a:r>
            <a:r>
              <a:rPr lang="en-US" sz="1000" baseline="0">
                <a:solidFill>
                  <a:sysClr val="windowText" lastClr="000000"/>
                </a:solidFill>
              </a:rPr>
              <a:t> - fulfilment - storage</a:t>
            </a:r>
            <a:endParaRPr lang="en-US" sz="1000">
              <a:solidFill>
                <a:sysClr val="windowText" lastClr="000000"/>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0925925925925923E-2"/>
          <c:y val="0.28787037037037039"/>
          <c:w val="0.89814814814814814"/>
          <c:h val="0.66120370370370374"/>
        </c:manualLayout>
      </c:layout>
      <c:barChart>
        <c:barDir val="col"/>
        <c:grouping val="clustered"/>
        <c:varyColors val="0"/>
        <c:ser>
          <c:idx val="0"/>
          <c:order val="0"/>
          <c:tx>
            <c:strRef>
              <c:f>Profitability!$U$42</c:f>
              <c:strCache>
                <c:ptCount val="1"/>
                <c:pt idx="0">
                  <c:v>Seller proceeds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241-4A5B-B9A8-3D34233B9E76}"/>
              </c:ext>
            </c:extLst>
          </c:dPt>
          <c:dPt>
            <c:idx val="2"/>
            <c:invertIfNegative val="0"/>
            <c:bubble3D val="0"/>
            <c:spPr>
              <a:solidFill>
                <a:schemeClr val="accent2"/>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8241-4A5B-B9A8-3D34233B9E76}"/>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Profitability!$V$42:$X$42</c:f>
              <c:numCache>
                <c:formatCode>_(* #,##0.00_);_(* \(#,##0.00\);_(* "-"??_);_(@_)</c:formatCode>
                <c:ptCount val="3"/>
                <c:pt idx="0">
                  <c:v>0</c:v>
                </c:pt>
                <c:pt idx="1">
                  <c:v>0</c:v>
                </c:pt>
                <c:pt idx="2">
                  <c:v>0</c:v>
                </c:pt>
              </c:numCache>
            </c:numRef>
          </c:val>
          <c:extLst>
            <c:ext xmlns:c16="http://schemas.microsoft.com/office/drawing/2014/chart" uri="{C3380CC4-5D6E-409C-BE32-E72D297353CC}">
              <c16:uniqueId val="{00000004-8241-4A5B-B9A8-3D34233B9E76}"/>
            </c:ext>
          </c:extLst>
        </c:ser>
        <c:dLbls>
          <c:dLblPos val="outEnd"/>
          <c:showLegendKey val="0"/>
          <c:showVal val="1"/>
          <c:showCatName val="0"/>
          <c:showSerName val="0"/>
          <c:showPercent val="0"/>
          <c:showBubbleSize val="0"/>
        </c:dLbls>
        <c:gapWidth val="70"/>
        <c:overlap val="-24"/>
        <c:axId val="2132554736"/>
        <c:axId val="1358279264"/>
      </c:barChart>
      <c:catAx>
        <c:axId val="2132554736"/>
        <c:scaling>
          <c:orientation val="minMax"/>
        </c:scaling>
        <c:delete val="1"/>
        <c:axPos val="b"/>
        <c:majorTickMark val="none"/>
        <c:minorTickMark val="none"/>
        <c:tickLblPos val="nextTo"/>
        <c:crossAx val="1358279264"/>
        <c:crosses val="autoZero"/>
        <c:auto val="1"/>
        <c:lblAlgn val="ctr"/>
        <c:lblOffset val="100"/>
        <c:noMultiLvlLbl val="0"/>
      </c:catAx>
      <c:valAx>
        <c:axId val="1358279264"/>
        <c:scaling>
          <c:orientation val="minMax"/>
          <c:min val="0"/>
        </c:scaling>
        <c:delete val="1"/>
        <c:axPos val="l"/>
        <c:numFmt formatCode="_(* #,##0.00_);_(* \(#,##0.00\);_(* &quot;-&quot;??_);_(@_)" sourceLinked="1"/>
        <c:majorTickMark val="out"/>
        <c:minorTickMark val="none"/>
        <c:tickLblPos val="nextTo"/>
        <c:crossAx val="21325547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4">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ysClr val="windowText" lastClr="000000"/>
                </a:solidFill>
              </a:rPr>
              <a:t>Net profit</a:t>
            </a:r>
          </a:p>
          <a:p>
            <a:pPr>
              <a:defRPr/>
            </a:pPr>
            <a:r>
              <a:rPr lang="en-US" sz="1000">
                <a:solidFill>
                  <a:sysClr val="windowText" lastClr="000000"/>
                </a:solidFill>
              </a:rPr>
              <a:t>revenue - cost</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0925925925925923E-2"/>
          <c:y val="0.28787037037037039"/>
          <c:w val="0.89814814814814814"/>
          <c:h val="0.66120370370370374"/>
        </c:manualLayout>
      </c:layout>
      <c:barChart>
        <c:barDir val="col"/>
        <c:grouping val="clustered"/>
        <c:varyColors val="0"/>
        <c:ser>
          <c:idx val="0"/>
          <c:order val="0"/>
          <c:tx>
            <c:strRef>
              <c:f>Profitability!$U$44</c:f>
              <c:strCache>
                <c:ptCount val="1"/>
                <c:pt idx="0">
                  <c:v>Net profit</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4954-4F75-93E0-2D526D8A25F7}"/>
              </c:ext>
            </c:extLst>
          </c:dPt>
          <c:dPt>
            <c:idx val="2"/>
            <c:invertIfNegative val="0"/>
            <c:bubble3D val="0"/>
            <c:spPr>
              <a:solidFill>
                <a:schemeClr val="accent2"/>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4954-4F75-93E0-2D526D8A25F7}"/>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Profitability!$V$44:$X$44</c:f>
              <c:numCache>
                <c:formatCode>_(* #,##0.00_);_(* \(#,##0.00\);_(* "-"??_);_(@_)</c:formatCode>
                <c:ptCount val="3"/>
                <c:pt idx="0">
                  <c:v>0</c:v>
                </c:pt>
                <c:pt idx="1">
                  <c:v>0</c:v>
                </c:pt>
                <c:pt idx="2">
                  <c:v>0</c:v>
                </c:pt>
              </c:numCache>
            </c:numRef>
          </c:val>
          <c:extLst>
            <c:ext xmlns:c16="http://schemas.microsoft.com/office/drawing/2014/chart" uri="{C3380CC4-5D6E-409C-BE32-E72D297353CC}">
              <c16:uniqueId val="{00000004-4954-4F75-93E0-2D526D8A25F7}"/>
            </c:ext>
          </c:extLst>
        </c:ser>
        <c:dLbls>
          <c:dLblPos val="outEnd"/>
          <c:showLegendKey val="0"/>
          <c:showVal val="1"/>
          <c:showCatName val="0"/>
          <c:showSerName val="0"/>
          <c:showPercent val="0"/>
          <c:showBubbleSize val="0"/>
        </c:dLbls>
        <c:gapWidth val="70"/>
        <c:overlap val="-24"/>
        <c:axId val="2132554736"/>
        <c:axId val="1358279264"/>
      </c:barChart>
      <c:catAx>
        <c:axId val="2132554736"/>
        <c:scaling>
          <c:orientation val="minMax"/>
        </c:scaling>
        <c:delete val="1"/>
        <c:axPos val="b"/>
        <c:majorTickMark val="none"/>
        <c:minorTickMark val="none"/>
        <c:tickLblPos val="nextTo"/>
        <c:crossAx val="1358279264"/>
        <c:crosses val="autoZero"/>
        <c:auto val="1"/>
        <c:lblAlgn val="ctr"/>
        <c:lblOffset val="100"/>
        <c:noMultiLvlLbl val="0"/>
      </c:catAx>
      <c:valAx>
        <c:axId val="1358279264"/>
        <c:scaling>
          <c:orientation val="minMax"/>
          <c:min val="0"/>
        </c:scaling>
        <c:delete val="1"/>
        <c:axPos val="l"/>
        <c:numFmt formatCode="_(* #,##0.00_);_(* \(#,##0.00\);_(* &quot;-&quot;??_);_(@_)" sourceLinked="1"/>
        <c:majorTickMark val="out"/>
        <c:minorTickMark val="none"/>
        <c:tickLblPos val="nextTo"/>
        <c:crossAx val="21325547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rofitability!A2"/><Relationship Id="rId7" Type="http://schemas.openxmlformats.org/officeDocument/2006/relationships/hyperlink" Target="#'FBE Fees'!L6"/><Relationship Id="rId2" Type="http://schemas.openxmlformats.org/officeDocument/2006/relationships/image" Target="../media/image1.png"/><Relationship Id="rId1" Type="http://schemas.openxmlformats.org/officeDocument/2006/relationships/hyperlink" Target="#'Income&amp;Cost'!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XChange!I5"/><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Categories ID'!G3"/></Relationships>
</file>

<file path=xl/drawings/_rels/drawing2.xml.rels><?xml version="1.0" encoding="UTF-8" standalone="yes"?>
<Relationships xmlns="http://schemas.openxmlformats.org/package/2006/relationships"><Relationship Id="rId8" Type="http://schemas.openxmlformats.org/officeDocument/2006/relationships/image" Target="../media/image2.png"/><Relationship Id="rId13" Type="http://schemas.openxmlformats.org/officeDocument/2006/relationships/hyperlink" Target="#'Categories ID'!G3"/><Relationship Id="rId3" Type="http://schemas.openxmlformats.org/officeDocument/2006/relationships/chart" Target="../charts/chart3.xml"/><Relationship Id="rId7" Type="http://schemas.openxmlformats.org/officeDocument/2006/relationships/hyperlink" Target="#Profitability!A2"/><Relationship Id="rId12" Type="http://schemas.openxmlformats.org/officeDocument/2006/relationships/image" Target="../media/image4.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11" Type="http://schemas.openxmlformats.org/officeDocument/2006/relationships/hyperlink" Target="#'FBE Fees'!L6"/><Relationship Id="rId5" Type="http://schemas.openxmlformats.org/officeDocument/2006/relationships/hyperlink" Target="#'Income&amp;Cost'!A1"/><Relationship Id="rId15" Type="http://schemas.openxmlformats.org/officeDocument/2006/relationships/image" Target="../media/image6.png"/><Relationship Id="rId10" Type="http://schemas.openxmlformats.org/officeDocument/2006/relationships/image" Target="../media/image3.png"/><Relationship Id="rId4" Type="http://schemas.openxmlformats.org/officeDocument/2006/relationships/chart" Target="../charts/chart4.xml"/><Relationship Id="rId9" Type="http://schemas.openxmlformats.org/officeDocument/2006/relationships/hyperlink" Target="#XChange!I5"/><Relationship Id="rId14"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rofitability!A2"/><Relationship Id="rId7" Type="http://schemas.openxmlformats.org/officeDocument/2006/relationships/hyperlink" Target="#'FBE Fees'!L6"/><Relationship Id="rId2" Type="http://schemas.openxmlformats.org/officeDocument/2006/relationships/image" Target="../media/image1.png"/><Relationship Id="rId1" Type="http://schemas.openxmlformats.org/officeDocument/2006/relationships/hyperlink" Target="#'Income&amp;Cost'!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XChange!I5"/><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Categories ID'!G3"/></Relationships>
</file>

<file path=xl/drawings/_rels/drawing4.xml.rels><?xml version="1.0" encoding="UTF-8" standalone="yes"?>
<Relationships xmlns="http://schemas.openxmlformats.org/package/2006/relationships"><Relationship Id="rId8" Type="http://schemas.openxmlformats.org/officeDocument/2006/relationships/hyperlink" Target="#'FBE Fees'!L6"/><Relationship Id="rId3" Type="http://schemas.openxmlformats.org/officeDocument/2006/relationships/image" Target="../media/image1.png"/><Relationship Id="rId7" Type="http://schemas.openxmlformats.org/officeDocument/2006/relationships/image" Target="../media/image3.png"/><Relationship Id="rId12" Type="http://schemas.openxmlformats.org/officeDocument/2006/relationships/image" Target="../media/image7.png"/><Relationship Id="rId2" Type="http://schemas.openxmlformats.org/officeDocument/2006/relationships/hyperlink" Target="#'Income&amp;Cost'!A1"/><Relationship Id="rId1" Type="http://schemas.openxmlformats.org/officeDocument/2006/relationships/image" Target="../media/image6.png"/><Relationship Id="rId6" Type="http://schemas.openxmlformats.org/officeDocument/2006/relationships/hyperlink" Target="#XChange!I5"/><Relationship Id="rId11" Type="http://schemas.openxmlformats.org/officeDocument/2006/relationships/image" Target="../media/image5.png"/><Relationship Id="rId5" Type="http://schemas.openxmlformats.org/officeDocument/2006/relationships/image" Target="../media/image2.png"/><Relationship Id="rId10" Type="http://schemas.openxmlformats.org/officeDocument/2006/relationships/hyperlink" Target="#'Categories ID'!G3"/><Relationship Id="rId4" Type="http://schemas.openxmlformats.org/officeDocument/2006/relationships/hyperlink" Target="#Profitability!A2"/><Relationship Id="rId9"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rofitability!A2"/><Relationship Id="rId7" Type="http://schemas.openxmlformats.org/officeDocument/2006/relationships/hyperlink" Target="#'FBE Fees'!L6"/><Relationship Id="rId2" Type="http://schemas.openxmlformats.org/officeDocument/2006/relationships/image" Target="../media/image1.png"/><Relationship Id="rId1" Type="http://schemas.openxmlformats.org/officeDocument/2006/relationships/hyperlink" Target="#'Income&amp;Cost'!A1"/><Relationship Id="rId6" Type="http://schemas.openxmlformats.org/officeDocument/2006/relationships/image" Target="../media/image3.png"/><Relationship Id="rId5" Type="http://schemas.openxmlformats.org/officeDocument/2006/relationships/hyperlink" Target="#XChange!I5"/><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Categories ID'!G3"/></Relationships>
</file>

<file path=xl/drawings/drawing1.xml><?xml version="1.0" encoding="utf-8"?>
<xdr:wsDr xmlns:xdr="http://schemas.openxmlformats.org/drawingml/2006/spreadsheetDrawing" xmlns:a="http://schemas.openxmlformats.org/drawingml/2006/main">
  <xdr:twoCellAnchor editAs="oneCell">
    <xdr:from>
      <xdr:col>35</xdr:col>
      <xdr:colOff>787400</xdr:colOff>
      <xdr:row>0</xdr:row>
      <xdr:rowOff>0</xdr:rowOff>
    </xdr:from>
    <xdr:to>
      <xdr:col>36</xdr:col>
      <xdr:colOff>672770</xdr:colOff>
      <xdr:row>7</xdr:row>
      <xdr:rowOff>20320</xdr:rowOff>
    </xdr:to>
    <xdr:pic>
      <xdr:nvPicPr>
        <xdr:cNvPr id="3" name="Picture 2">
          <a:hlinkClick xmlns:r="http://schemas.openxmlformats.org/officeDocument/2006/relationships" r:id="rId1"/>
          <a:extLst>
            <a:ext uri="{FF2B5EF4-FFF2-40B4-BE49-F238E27FC236}">
              <a16:creationId xmlns:a16="http://schemas.microsoft.com/office/drawing/2014/main" id="{2CE0228F-D854-49B4-8B61-79B7449D56FF}"/>
            </a:ext>
          </a:extLst>
        </xdr:cNvPr>
        <xdr:cNvPicPr>
          <a:picLocks noChangeAspect="1"/>
        </xdr:cNvPicPr>
      </xdr:nvPicPr>
      <xdr:blipFill>
        <a:blip xmlns:r="http://schemas.openxmlformats.org/officeDocument/2006/relationships" r:embed="rId2"/>
        <a:stretch>
          <a:fillRect/>
        </a:stretch>
      </xdr:blipFill>
      <xdr:spPr>
        <a:xfrm>
          <a:off x="16510000" y="0"/>
          <a:ext cx="736270" cy="731520"/>
        </a:xfrm>
        <a:prstGeom prst="rect">
          <a:avLst/>
        </a:prstGeom>
      </xdr:spPr>
    </xdr:pic>
    <xdr:clientData/>
  </xdr:twoCellAnchor>
  <xdr:twoCellAnchor editAs="oneCell">
    <xdr:from>
      <xdr:col>36</xdr:col>
      <xdr:colOff>605631</xdr:colOff>
      <xdr:row>0</xdr:row>
      <xdr:rowOff>0</xdr:rowOff>
    </xdr:from>
    <xdr:to>
      <xdr:col>37</xdr:col>
      <xdr:colOff>491001</xdr:colOff>
      <xdr:row>7</xdr:row>
      <xdr:rowOff>20320</xdr:rowOff>
    </xdr:to>
    <xdr:pic>
      <xdr:nvPicPr>
        <xdr:cNvPr id="4" name="Picture 3">
          <a:hlinkClick xmlns:r="http://schemas.openxmlformats.org/officeDocument/2006/relationships" r:id="rId3"/>
          <a:extLst>
            <a:ext uri="{FF2B5EF4-FFF2-40B4-BE49-F238E27FC236}">
              <a16:creationId xmlns:a16="http://schemas.microsoft.com/office/drawing/2014/main" id="{01924D99-5D49-420C-BB9D-45BBE6DA5D7B}"/>
            </a:ext>
          </a:extLst>
        </xdr:cNvPr>
        <xdr:cNvPicPr>
          <a:picLocks noChangeAspect="1"/>
        </xdr:cNvPicPr>
      </xdr:nvPicPr>
      <xdr:blipFill>
        <a:blip xmlns:r="http://schemas.openxmlformats.org/officeDocument/2006/relationships" r:embed="rId4"/>
        <a:stretch>
          <a:fillRect/>
        </a:stretch>
      </xdr:blipFill>
      <xdr:spPr>
        <a:xfrm>
          <a:off x="17179131" y="0"/>
          <a:ext cx="736270" cy="731520"/>
        </a:xfrm>
        <a:prstGeom prst="rect">
          <a:avLst/>
        </a:prstGeom>
      </xdr:spPr>
    </xdr:pic>
    <xdr:clientData/>
  </xdr:twoCellAnchor>
  <xdr:twoCellAnchor editAs="oneCell">
    <xdr:from>
      <xdr:col>39</xdr:col>
      <xdr:colOff>60325</xdr:colOff>
      <xdr:row>0</xdr:row>
      <xdr:rowOff>0</xdr:rowOff>
    </xdr:from>
    <xdr:to>
      <xdr:col>39</xdr:col>
      <xdr:colOff>796595</xdr:colOff>
      <xdr:row>7</xdr:row>
      <xdr:rowOff>20320</xdr:rowOff>
    </xdr:to>
    <xdr:pic>
      <xdr:nvPicPr>
        <xdr:cNvPr id="6" name="Picture 5">
          <a:hlinkClick xmlns:r="http://schemas.openxmlformats.org/officeDocument/2006/relationships" r:id="rId5"/>
          <a:extLst>
            <a:ext uri="{FF2B5EF4-FFF2-40B4-BE49-F238E27FC236}">
              <a16:creationId xmlns:a16="http://schemas.microsoft.com/office/drawing/2014/main" id="{12CCDA5D-A3F5-4DF9-85B3-AB5C42468D67}"/>
            </a:ext>
          </a:extLst>
        </xdr:cNvPr>
        <xdr:cNvPicPr>
          <a:picLocks noChangeAspect="1"/>
        </xdr:cNvPicPr>
      </xdr:nvPicPr>
      <xdr:blipFill>
        <a:blip xmlns:r="http://schemas.openxmlformats.org/officeDocument/2006/relationships" r:embed="rId6"/>
        <a:stretch>
          <a:fillRect/>
        </a:stretch>
      </xdr:blipFill>
      <xdr:spPr>
        <a:xfrm>
          <a:off x="19186525" y="0"/>
          <a:ext cx="736270" cy="731520"/>
        </a:xfrm>
        <a:prstGeom prst="rect">
          <a:avLst/>
        </a:prstGeom>
      </xdr:spPr>
    </xdr:pic>
    <xdr:clientData/>
  </xdr:twoCellAnchor>
  <xdr:twoCellAnchor editAs="oneCell">
    <xdr:from>
      <xdr:col>38</xdr:col>
      <xdr:colOff>242093</xdr:colOff>
      <xdr:row>0</xdr:row>
      <xdr:rowOff>0</xdr:rowOff>
    </xdr:from>
    <xdr:to>
      <xdr:col>39</xdr:col>
      <xdr:colOff>127463</xdr:colOff>
      <xdr:row>7</xdr:row>
      <xdr:rowOff>20320</xdr:rowOff>
    </xdr:to>
    <xdr:pic>
      <xdr:nvPicPr>
        <xdr:cNvPr id="7" name="Picture 6">
          <a:hlinkClick xmlns:r="http://schemas.openxmlformats.org/officeDocument/2006/relationships" r:id="rId7"/>
          <a:extLst>
            <a:ext uri="{FF2B5EF4-FFF2-40B4-BE49-F238E27FC236}">
              <a16:creationId xmlns:a16="http://schemas.microsoft.com/office/drawing/2014/main" id="{A595A4F2-B13F-4060-BA26-FF4AD01DF247}"/>
            </a:ext>
          </a:extLst>
        </xdr:cNvPr>
        <xdr:cNvPicPr>
          <a:picLocks noChangeAspect="1"/>
        </xdr:cNvPicPr>
      </xdr:nvPicPr>
      <xdr:blipFill>
        <a:blip xmlns:r="http://schemas.openxmlformats.org/officeDocument/2006/relationships" r:embed="rId8"/>
        <a:stretch>
          <a:fillRect/>
        </a:stretch>
      </xdr:blipFill>
      <xdr:spPr>
        <a:xfrm>
          <a:off x="18517393" y="0"/>
          <a:ext cx="736270" cy="731520"/>
        </a:xfrm>
        <a:prstGeom prst="rect">
          <a:avLst/>
        </a:prstGeom>
      </xdr:spPr>
    </xdr:pic>
    <xdr:clientData/>
  </xdr:twoCellAnchor>
  <xdr:twoCellAnchor editAs="oneCell">
    <xdr:from>
      <xdr:col>37</xdr:col>
      <xdr:colOff>423862</xdr:colOff>
      <xdr:row>0</xdr:row>
      <xdr:rowOff>0</xdr:rowOff>
    </xdr:from>
    <xdr:to>
      <xdr:col>38</xdr:col>
      <xdr:colOff>309232</xdr:colOff>
      <xdr:row>7</xdr:row>
      <xdr:rowOff>20320</xdr:rowOff>
    </xdr:to>
    <xdr:pic>
      <xdr:nvPicPr>
        <xdr:cNvPr id="8" name="Picture 7">
          <a:hlinkClick xmlns:r="http://schemas.openxmlformats.org/officeDocument/2006/relationships" r:id="rId9"/>
          <a:extLst>
            <a:ext uri="{FF2B5EF4-FFF2-40B4-BE49-F238E27FC236}">
              <a16:creationId xmlns:a16="http://schemas.microsoft.com/office/drawing/2014/main" id="{89E87DF2-79D1-4E22-A6F5-0DE932847045}"/>
            </a:ext>
          </a:extLst>
        </xdr:cNvPr>
        <xdr:cNvPicPr>
          <a:picLocks noChangeAspect="1"/>
        </xdr:cNvPicPr>
      </xdr:nvPicPr>
      <xdr:blipFill>
        <a:blip xmlns:r="http://schemas.openxmlformats.org/officeDocument/2006/relationships" r:embed="rId10"/>
        <a:stretch>
          <a:fillRect/>
        </a:stretch>
      </xdr:blipFill>
      <xdr:spPr>
        <a:xfrm>
          <a:off x="17848262" y="0"/>
          <a:ext cx="736270" cy="731520"/>
        </a:xfrm>
        <a:prstGeom prst="rect">
          <a:avLst/>
        </a:prstGeom>
      </xdr:spPr>
    </xdr:pic>
    <xdr:clientData/>
  </xdr:twoCellAnchor>
  <xdr:twoCellAnchor>
    <xdr:from>
      <xdr:col>40</xdr:col>
      <xdr:colOff>63500</xdr:colOff>
      <xdr:row>0</xdr:row>
      <xdr:rowOff>99060</xdr:rowOff>
    </xdr:from>
    <xdr:to>
      <xdr:col>44</xdr:col>
      <xdr:colOff>579973</xdr:colOff>
      <xdr:row>5</xdr:row>
      <xdr:rowOff>441960</xdr:rowOff>
    </xdr:to>
    <xdr:grpSp>
      <xdr:nvGrpSpPr>
        <xdr:cNvPr id="9" name="Group 8">
          <a:extLst>
            <a:ext uri="{FF2B5EF4-FFF2-40B4-BE49-F238E27FC236}">
              <a16:creationId xmlns:a16="http://schemas.microsoft.com/office/drawing/2014/main" id="{8BDDF591-FA21-4CDA-8E1E-8020811D13E1}"/>
            </a:ext>
          </a:extLst>
        </xdr:cNvPr>
        <xdr:cNvGrpSpPr/>
      </xdr:nvGrpSpPr>
      <xdr:grpSpPr>
        <a:xfrm>
          <a:off x="19862800" y="99060"/>
          <a:ext cx="3640673" cy="533400"/>
          <a:chOff x="7848600" y="266700"/>
          <a:chExt cx="3678773" cy="533400"/>
        </a:xfrm>
      </xdr:grpSpPr>
      <xdr:pic>
        <xdr:nvPicPr>
          <xdr:cNvPr id="10" name="Picture 9">
            <a:extLst>
              <a:ext uri="{FF2B5EF4-FFF2-40B4-BE49-F238E27FC236}">
                <a16:creationId xmlns:a16="http://schemas.microsoft.com/office/drawing/2014/main" id="{D92B91AA-537D-4661-80B2-2736295B91E2}"/>
              </a:ext>
            </a:extLst>
          </xdr:cNvPr>
          <xdr:cNvPicPr>
            <a:picLocks noChangeAspect="1"/>
          </xdr:cNvPicPr>
        </xdr:nvPicPr>
        <xdr:blipFill rotWithShape="1">
          <a:blip xmlns:r="http://schemas.openxmlformats.org/officeDocument/2006/relationships" r:embed="rId11"/>
          <a:srcRect t="81252" r="63978" b="3766"/>
          <a:stretch/>
        </xdr:blipFill>
        <xdr:spPr>
          <a:xfrm>
            <a:off x="9854740" y="266700"/>
            <a:ext cx="1672633" cy="533400"/>
          </a:xfrm>
          <a:prstGeom prst="rect">
            <a:avLst/>
          </a:prstGeom>
        </xdr:spPr>
      </xdr:pic>
      <xdr:pic>
        <xdr:nvPicPr>
          <xdr:cNvPr id="11" name="Picture 10">
            <a:extLst>
              <a:ext uri="{FF2B5EF4-FFF2-40B4-BE49-F238E27FC236}">
                <a16:creationId xmlns:a16="http://schemas.microsoft.com/office/drawing/2014/main" id="{02E4BAD2-0AD3-4C04-8E32-A7730B691360}"/>
              </a:ext>
            </a:extLst>
          </xdr:cNvPr>
          <xdr:cNvPicPr>
            <a:picLocks noChangeAspect="1"/>
          </xdr:cNvPicPr>
        </xdr:nvPicPr>
        <xdr:blipFill rotWithShape="1">
          <a:blip xmlns:r="http://schemas.openxmlformats.org/officeDocument/2006/relationships" r:embed="rId11"/>
          <a:srcRect r="32402" b="82424"/>
          <a:stretch/>
        </xdr:blipFill>
        <xdr:spPr>
          <a:xfrm>
            <a:off x="7848600" y="323851"/>
            <a:ext cx="2102365" cy="41909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12700</xdr:colOff>
      <xdr:row>36</xdr:row>
      <xdr:rowOff>25400</xdr:rowOff>
    </xdr:from>
    <xdr:to>
      <xdr:col>22</xdr:col>
      <xdr:colOff>441960</xdr:colOff>
      <xdr:row>66</xdr:row>
      <xdr:rowOff>5080</xdr:rowOff>
    </xdr:to>
    <xdr:graphicFrame macro="">
      <xdr:nvGraphicFramePr>
        <xdr:cNvPr id="2" name="Chart 1">
          <a:extLst>
            <a:ext uri="{FF2B5EF4-FFF2-40B4-BE49-F238E27FC236}">
              <a16:creationId xmlns:a16="http://schemas.microsoft.com/office/drawing/2014/main" id="{7025FC57-A31E-459A-A683-79F83BBDF0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461433</xdr:colOff>
      <xdr:row>36</xdr:row>
      <xdr:rowOff>25400</xdr:rowOff>
    </xdr:from>
    <xdr:to>
      <xdr:col>25</xdr:col>
      <xdr:colOff>408093</xdr:colOff>
      <xdr:row>66</xdr:row>
      <xdr:rowOff>5080</xdr:rowOff>
    </xdr:to>
    <xdr:graphicFrame macro="">
      <xdr:nvGraphicFramePr>
        <xdr:cNvPr id="3" name="Chart 2">
          <a:extLst>
            <a:ext uri="{FF2B5EF4-FFF2-40B4-BE49-F238E27FC236}">
              <a16:creationId xmlns:a16="http://schemas.microsoft.com/office/drawing/2014/main" id="{81932A4A-66A5-4189-9B2F-581D5DE806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427566</xdr:colOff>
      <xdr:row>36</xdr:row>
      <xdr:rowOff>25400</xdr:rowOff>
    </xdr:from>
    <xdr:to>
      <xdr:col>28</xdr:col>
      <xdr:colOff>374226</xdr:colOff>
      <xdr:row>66</xdr:row>
      <xdr:rowOff>5080</xdr:rowOff>
    </xdr:to>
    <xdr:graphicFrame macro="">
      <xdr:nvGraphicFramePr>
        <xdr:cNvPr id="4" name="Chart 3">
          <a:extLst>
            <a:ext uri="{FF2B5EF4-FFF2-40B4-BE49-F238E27FC236}">
              <a16:creationId xmlns:a16="http://schemas.microsoft.com/office/drawing/2014/main" id="{602B400D-A0F6-462E-A921-B17E00DAD6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xdr:col>
      <xdr:colOff>393700</xdr:colOff>
      <xdr:row>36</xdr:row>
      <xdr:rowOff>25400</xdr:rowOff>
    </xdr:from>
    <xdr:to>
      <xdr:col>31</xdr:col>
      <xdr:colOff>340360</xdr:colOff>
      <xdr:row>66</xdr:row>
      <xdr:rowOff>5080</xdr:rowOff>
    </xdr:to>
    <xdr:graphicFrame macro="">
      <xdr:nvGraphicFramePr>
        <xdr:cNvPr id="5" name="Chart 4">
          <a:extLst>
            <a:ext uri="{FF2B5EF4-FFF2-40B4-BE49-F238E27FC236}">
              <a16:creationId xmlns:a16="http://schemas.microsoft.com/office/drawing/2014/main" id="{0E0593FD-DA81-41FB-B3B0-9FC7D29A95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24</xdr:col>
      <xdr:colOff>457200</xdr:colOff>
      <xdr:row>0</xdr:row>
      <xdr:rowOff>190500</xdr:rowOff>
    </xdr:from>
    <xdr:to>
      <xdr:col>25</xdr:col>
      <xdr:colOff>139370</xdr:colOff>
      <xdr:row>22</xdr:row>
      <xdr:rowOff>160020</xdr:rowOff>
    </xdr:to>
    <xdr:pic>
      <xdr:nvPicPr>
        <xdr:cNvPr id="7" name="Picture 6">
          <a:hlinkClick xmlns:r="http://schemas.openxmlformats.org/officeDocument/2006/relationships" r:id="rId5"/>
          <a:extLst>
            <a:ext uri="{FF2B5EF4-FFF2-40B4-BE49-F238E27FC236}">
              <a16:creationId xmlns:a16="http://schemas.microsoft.com/office/drawing/2014/main" id="{74ACA022-F71F-4805-ABBE-58CC3A7245E4}"/>
            </a:ext>
          </a:extLst>
        </xdr:cNvPr>
        <xdr:cNvPicPr>
          <a:picLocks noChangeAspect="1"/>
        </xdr:cNvPicPr>
      </xdr:nvPicPr>
      <xdr:blipFill>
        <a:blip xmlns:r="http://schemas.openxmlformats.org/officeDocument/2006/relationships" r:embed="rId6"/>
        <a:stretch>
          <a:fillRect/>
        </a:stretch>
      </xdr:blipFill>
      <xdr:spPr>
        <a:xfrm>
          <a:off x="15367000" y="190500"/>
          <a:ext cx="736270" cy="731520"/>
        </a:xfrm>
        <a:prstGeom prst="rect">
          <a:avLst/>
        </a:prstGeom>
      </xdr:spPr>
    </xdr:pic>
    <xdr:clientData/>
  </xdr:twoCellAnchor>
  <xdr:twoCellAnchor editAs="oneCell">
    <xdr:from>
      <xdr:col>25</xdr:col>
      <xdr:colOff>72231</xdr:colOff>
      <xdr:row>0</xdr:row>
      <xdr:rowOff>190500</xdr:rowOff>
    </xdr:from>
    <xdr:to>
      <xdr:col>25</xdr:col>
      <xdr:colOff>808501</xdr:colOff>
      <xdr:row>22</xdr:row>
      <xdr:rowOff>160020</xdr:rowOff>
    </xdr:to>
    <xdr:pic>
      <xdr:nvPicPr>
        <xdr:cNvPr id="8" name="Picture 7">
          <a:hlinkClick xmlns:r="http://schemas.openxmlformats.org/officeDocument/2006/relationships" r:id="rId7"/>
          <a:extLst>
            <a:ext uri="{FF2B5EF4-FFF2-40B4-BE49-F238E27FC236}">
              <a16:creationId xmlns:a16="http://schemas.microsoft.com/office/drawing/2014/main" id="{0EEFA3D7-894A-4B14-8589-D350F23F61FF}"/>
            </a:ext>
          </a:extLst>
        </xdr:cNvPr>
        <xdr:cNvPicPr>
          <a:picLocks noChangeAspect="1"/>
        </xdr:cNvPicPr>
      </xdr:nvPicPr>
      <xdr:blipFill>
        <a:blip xmlns:r="http://schemas.openxmlformats.org/officeDocument/2006/relationships" r:embed="rId8"/>
        <a:stretch>
          <a:fillRect/>
        </a:stretch>
      </xdr:blipFill>
      <xdr:spPr>
        <a:xfrm>
          <a:off x="16036131" y="190500"/>
          <a:ext cx="736270" cy="731520"/>
        </a:xfrm>
        <a:prstGeom prst="rect">
          <a:avLst/>
        </a:prstGeom>
      </xdr:spPr>
    </xdr:pic>
    <xdr:clientData/>
  </xdr:twoCellAnchor>
  <xdr:twoCellAnchor editAs="oneCell">
    <xdr:from>
      <xdr:col>26</xdr:col>
      <xdr:colOff>1025525</xdr:colOff>
      <xdr:row>0</xdr:row>
      <xdr:rowOff>190500</xdr:rowOff>
    </xdr:from>
    <xdr:to>
      <xdr:col>27</xdr:col>
      <xdr:colOff>707695</xdr:colOff>
      <xdr:row>22</xdr:row>
      <xdr:rowOff>160020</xdr:rowOff>
    </xdr:to>
    <xdr:pic>
      <xdr:nvPicPr>
        <xdr:cNvPr id="9" name="Picture 8">
          <a:hlinkClick xmlns:r="http://schemas.openxmlformats.org/officeDocument/2006/relationships" r:id="rId9"/>
          <a:extLst>
            <a:ext uri="{FF2B5EF4-FFF2-40B4-BE49-F238E27FC236}">
              <a16:creationId xmlns:a16="http://schemas.microsoft.com/office/drawing/2014/main" id="{F473DDC8-0967-4ABA-85DF-5CEAB06E8E81}"/>
            </a:ext>
          </a:extLst>
        </xdr:cNvPr>
        <xdr:cNvPicPr>
          <a:picLocks noChangeAspect="1"/>
        </xdr:cNvPicPr>
      </xdr:nvPicPr>
      <xdr:blipFill>
        <a:blip xmlns:r="http://schemas.openxmlformats.org/officeDocument/2006/relationships" r:embed="rId10"/>
        <a:stretch>
          <a:fillRect/>
        </a:stretch>
      </xdr:blipFill>
      <xdr:spPr>
        <a:xfrm>
          <a:off x="18043525" y="190500"/>
          <a:ext cx="736270" cy="731520"/>
        </a:xfrm>
        <a:prstGeom prst="rect">
          <a:avLst/>
        </a:prstGeom>
      </xdr:spPr>
    </xdr:pic>
    <xdr:clientData/>
  </xdr:twoCellAnchor>
  <xdr:twoCellAnchor editAs="oneCell">
    <xdr:from>
      <xdr:col>26</xdr:col>
      <xdr:colOff>356393</xdr:colOff>
      <xdr:row>0</xdr:row>
      <xdr:rowOff>190500</xdr:rowOff>
    </xdr:from>
    <xdr:to>
      <xdr:col>27</xdr:col>
      <xdr:colOff>38563</xdr:colOff>
      <xdr:row>22</xdr:row>
      <xdr:rowOff>160020</xdr:rowOff>
    </xdr:to>
    <xdr:pic>
      <xdr:nvPicPr>
        <xdr:cNvPr id="10" name="Picture 9">
          <a:hlinkClick xmlns:r="http://schemas.openxmlformats.org/officeDocument/2006/relationships" r:id="rId11"/>
          <a:extLst>
            <a:ext uri="{FF2B5EF4-FFF2-40B4-BE49-F238E27FC236}">
              <a16:creationId xmlns:a16="http://schemas.microsoft.com/office/drawing/2014/main" id="{E92B2D2D-36A2-48A5-9A9A-C035E1AFF5D3}"/>
            </a:ext>
          </a:extLst>
        </xdr:cNvPr>
        <xdr:cNvPicPr>
          <a:picLocks noChangeAspect="1"/>
        </xdr:cNvPicPr>
      </xdr:nvPicPr>
      <xdr:blipFill>
        <a:blip xmlns:r="http://schemas.openxmlformats.org/officeDocument/2006/relationships" r:embed="rId12"/>
        <a:stretch>
          <a:fillRect/>
        </a:stretch>
      </xdr:blipFill>
      <xdr:spPr>
        <a:xfrm>
          <a:off x="17374393" y="190500"/>
          <a:ext cx="736270" cy="731520"/>
        </a:xfrm>
        <a:prstGeom prst="rect">
          <a:avLst/>
        </a:prstGeom>
      </xdr:spPr>
    </xdr:pic>
    <xdr:clientData/>
  </xdr:twoCellAnchor>
  <xdr:twoCellAnchor editAs="oneCell">
    <xdr:from>
      <xdr:col>25</xdr:col>
      <xdr:colOff>741362</xdr:colOff>
      <xdr:row>0</xdr:row>
      <xdr:rowOff>190500</xdr:rowOff>
    </xdr:from>
    <xdr:to>
      <xdr:col>26</xdr:col>
      <xdr:colOff>423532</xdr:colOff>
      <xdr:row>22</xdr:row>
      <xdr:rowOff>160020</xdr:rowOff>
    </xdr:to>
    <xdr:pic>
      <xdr:nvPicPr>
        <xdr:cNvPr id="11" name="Picture 10">
          <a:hlinkClick xmlns:r="http://schemas.openxmlformats.org/officeDocument/2006/relationships" r:id="rId13"/>
          <a:extLst>
            <a:ext uri="{FF2B5EF4-FFF2-40B4-BE49-F238E27FC236}">
              <a16:creationId xmlns:a16="http://schemas.microsoft.com/office/drawing/2014/main" id="{91C99396-C7BE-43A6-8238-BCBE3B0E8D49}"/>
            </a:ext>
          </a:extLst>
        </xdr:cNvPr>
        <xdr:cNvPicPr>
          <a:picLocks noChangeAspect="1"/>
        </xdr:cNvPicPr>
      </xdr:nvPicPr>
      <xdr:blipFill>
        <a:blip xmlns:r="http://schemas.openxmlformats.org/officeDocument/2006/relationships" r:embed="rId14"/>
        <a:stretch>
          <a:fillRect/>
        </a:stretch>
      </xdr:blipFill>
      <xdr:spPr>
        <a:xfrm>
          <a:off x="16705262" y="190500"/>
          <a:ext cx="736270" cy="731520"/>
        </a:xfrm>
        <a:prstGeom prst="rect">
          <a:avLst/>
        </a:prstGeom>
      </xdr:spPr>
    </xdr:pic>
    <xdr:clientData/>
  </xdr:twoCellAnchor>
  <xdr:twoCellAnchor>
    <xdr:from>
      <xdr:col>27</xdr:col>
      <xdr:colOff>825500</xdr:colOff>
      <xdr:row>18</xdr:row>
      <xdr:rowOff>35560</xdr:rowOff>
    </xdr:from>
    <xdr:to>
      <xdr:col>31</xdr:col>
      <xdr:colOff>287873</xdr:colOff>
      <xdr:row>22</xdr:row>
      <xdr:rowOff>60960</xdr:rowOff>
    </xdr:to>
    <xdr:grpSp>
      <xdr:nvGrpSpPr>
        <xdr:cNvPr id="12" name="Group 11">
          <a:extLst>
            <a:ext uri="{FF2B5EF4-FFF2-40B4-BE49-F238E27FC236}">
              <a16:creationId xmlns:a16="http://schemas.microsoft.com/office/drawing/2014/main" id="{D81FB389-2659-4CD2-8447-FFC1DD64608D}"/>
            </a:ext>
          </a:extLst>
        </xdr:cNvPr>
        <xdr:cNvGrpSpPr/>
      </xdr:nvGrpSpPr>
      <xdr:grpSpPr>
        <a:xfrm>
          <a:off x="18601531" y="285591"/>
          <a:ext cx="3605748" cy="525463"/>
          <a:chOff x="7848600" y="266700"/>
          <a:chExt cx="3678773" cy="533400"/>
        </a:xfrm>
      </xdr:grpSpPr>
      <xdr:pic>
        <xdr:nvPicPr>
          <xdr:cNvPr id="13" name="Picture 12">
            <a:extLst>
              <a:ext uri="{FF2B5EF4-FFF2-40B4-BE49-F238E27FC236}">
                <a16:creationId xmlns:a16="http://schemas.microsoft.com/office/drawing/2014/main" id="{7C1D8F56-1737-49B3-BBB9-9BFA01057B7F}"/>
              </a:ext>
            </a:extLst>
          </xdr:cNvPr>
          <xdr:cNvPicPr>
            <a:picLocks noChangeAspect="1"/>
          </xdr:cNvPicPr>
        </xdr:nvPicPr>
        <xdr:blipFill rotWithShape="1">
          <a:blip xmlns:r="http://schemas.openxmlformats.org/officeDocument/2006/relationships" r:embed="rId15"/>
          <a:srcRect t="81252" r="63978" b="3766"/>
          <a:stretch/>
        </xdr:blipFill>
        <xdr:spPr>
          <a:xfrm>
            <a:off x="9854740" y="266700"/>
            <a:ext cx="1672633" cy="533400"/>
          </a:xfrm>
          <a:prstGeom prst="rect">
            <a:avLst/>
          </a:prstGeom>
        </xdr:spPr>
      </xdr:pic>
      <xdr:pic>
        <xdr:nvPicPr>
          <xdr:cNvPr id="14" name="Picture 13">
            <a:extLst>
              <a:ext uri="{FF2B5EF4-FFF2-40B4-BE49-F238E27FC236}">
                <a16:creationId xmlns:a16="http://schemas.microsoft.com/office/drawing/2014/main" id="{18578877-8806-417B-BA36-4D271A749F67}"/>
              </a:ext>
            </a:extLst>
          </xdr:cNvPr>
          <xdr:cNvPicPr>
            <a:picLocks noChangeAspect="1"/>
          </xdr:cNvPicPr>
        </xdr:nvPicPr>
        <xdr:blipFill rotWithShape="1">
          <a:blip xmlns:r="http://schemas.openxmlformats.org/officeDocument/2006/relationships" r:embed="rId15"/>
          <a:srcRect r="32402" b="82424"/>
          <a:stretch/>
        </xdr:blipFill>
        <xdr:spPr>
          <a:xfrm>
            <a:off x="7848600" y="323851"/>
            <a:ext cx="2102365" cy="419099"/>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2489200</xdr:colOff>
      <xdr:row>0</xdr:row>
      <xdr:rowOff>95250</xdr:rowOff>
    </xdr:from>
    <xdr:to>
      <xdr:col>10</xdr:col>
      <xdr:colOff>3225470</xdr:colOff>
      <xdr:row>3</xdr:row>
      <xdr:rowOff>1270</xdr:rowOff>
    </xdr:to>
    <xdr:pic>
      <xdr:nvPicPr>
        <xdr:cNvPr id="2" name="Picture 1">
          <a:hlinkClick xmlns:r="http://schemas.openxmlformats.org/officeDocument/2006/relationships" r:id="rId1"/>
          <a:extLst>
            <a:ext uri="{FF2B5EF4-FFF2-40B4-BE49-F238E27FC236}">
              <a16:creationId xmlns:a16="http://schemas.microsoft.com/office/drawing/2014/main" id="{C95D2290-2295-4F9A-B8A2-DA4F4EDB72F2}"/>
            </a:ext>
          </a:extLst>
        </xdr:cNvPr>
        <xdr:cNvPicPr>
          <a:picLocks noChangeAspect="1"/>
        </xdr:cNvPicPr>
      </xdr:nvPicPr>
      <xdr:blipFill>
        <a:blip xmlns:r="http://schemas.openxmlformats.org/officeDocument/2006/relationships" r:embed="rId2"/>
        <a:stretch>
          <a:fillRect/>
        </a:stretch>
      </xdr:blipFill>
      <xdr:spPr>
        <a:xfrm>
          <a:off x="12204700" y="95250"/>
          <a:ext cx="736270" cy="731520"/>
        </a:xfrm>
        <a:prstGeom prst="rect">
          <a:avLst/>
        </a:prstGeom>
      </xdr:spPr>
    </xdr:pic>
    <xdr:clientData/>
  </xdr:twoCellAnchor>
  <xdr:twoCellAnchor editAs="oneCell">
    <xdr:from>
      <xdr:col>10</xdr:col>
      <xdr:colOff>3158331</xdr:colOff>
      <xdr:row>0</xdr:row>
      <xdr:rowOff>95250</xdr:rowOff>
    </xdr:from>
    <xdr:to>
      <xdr:col>11</xdr:col>
      <xdr:colOff>529101</xdr:colOff>
      <xdr:row>3</xdr:row>
      <xdr:rowOff>1270</xdr:rowOff>
    </xdr:to>
    <xdr:pic>
      <xdr:nvPicPr>
        <xdr:cNvPr id="3" name="Picture 2">
          <a:hlinkClick xmlns:r="http://schemas.openxmlformats.org/officeDocument/2006/relationships" r:id="rId3"/>
          <a:extLst>
            <a:ext uri="{FF2B5EF4-FFF2-40B4-BE49-F238E27FC236}">
              <a16:creationId xmlns:a16="http://schemas.microsoft.com/office/drawing/2014/main" id="{DF2702F4-DFA8-4109-BAB2-628E7844B5F8}"/>
            </a:ext>
          </a:extLst>
        </xdr:cNvPr>
        <xdr:cNvPicPr>
          <a:picLocks noChangeAspect="1"/>
        </xdr:cNvPicPr>
      </xdr:nvPicPr>
      <xdr:blipFill>
        <a:blip xmlns:r="http://schemas.openxmlformats.org/officeDocument/2006/relationships" r:embed="rId4"/>
        <a:stretch>
          <a:fillRect/>
        </a:stretch>
      </xdr:blipFill>
      <xdr:spPr>
        <a:xfrm>
          <a:off x="12873831" y="95250"/>
          <a:ext cx="736270" cy="731520"/>
        </a:xfrm>
        <a:prstGeom prst="rect">
          <a:avLst/>
        </a:prstGeom>
      </xdr:spPr>
    </xdr:pic>
    <xdr:clientData/>
  </xdr:twoCellAnchor>
  <xdr:twoCellAnchor editAs="oneCell">
    <xdr:from>
      <xdr:col>11</xdr:col>
      <xdr:colOff>1800225</xdr:colOff>
      <xdr:row>0</xdr:row>
      <xdr:rowOff>95250</xdr:rowOff>
    </xdr:from>
    <xdr:to>
      <xdr:col>11</xdr:col>
      <xdr:colOff>2536495</xdr:colOff>
      <xdr:row>3</xdr:row>
      <xdr:rowOff>1270</xdr:rowOff>
    </xdr:to>
    <xdr:pic>
      <xdr:nvPicPr>
        <xdr:cNvPr id="4" name="Picture 3">
          <a:hlinkClick xmlns:r="http://schemas.openxmlformats.org/officeDocument/2006/relationships" r:id="rId5"/>
          <a:extLst>
            <a:ext uri="{FF2B5EF4-FFF2-40B4-BE49-F238E27FC236}">
              <a16:creationId xmlns:a16="http://schemas.microsoft.com/office/drawing/2014/main" id="{D138AA59-3E98-4D64-83ED-95411AD6C10E}"/>
            </a:ext>
          </a:extLst>
        </xdr:cNvPr>
        <xdr:cNvPicPr>
          <a:picLocks noChangeAspect="1"/>
        </xdr:cNvPicPr>
      </xdr:nvPicPr>
      <xdr:blipFill>
        <a:blip xmlns:r="http://schemas.openxmlformats.org/officeDocument/2006/relationships" r:embed="rId6"/>
        <a:stretch>
          <a:fillRect/>
        </a:stretch>
      </xdr:blipFill>
      <xdr:spPr>
        <a:xfrm>
          <a:off x="14881225" y="95250"/>
          <a:ext cx="736270" cy="731520"/>
        </a:xfrm>
        <a:prstGeom prst="rect">
          <a:avLst/>
        </a:prstGeom>
      </xdr:spPr>
    </xdr:pic>
    <xdr:clientData/>
  </xdr:twoCellAnchor>
  <xdr:twoCellAnchor editAs="oneCell">
    <xdr:from>
      <xdr:col>11</xdr:col>
      <xdr:colOff>1131093</xdr:colOff>
      <xdr:row>0</xdr:row>
      <xdr:rowOff>95250</xdr:rowOff>
    </xdr:from>
    <xdr:to>
      <xdr:col>11</xdr:col>
      <xdr:colOff>1867363</xdr:colOff>
      <xdr:row>3</xdr:row>
      <xdr:rowOff>1270</xdr:rowOff>
    </xdr:to>
    <xdr:pic>
      <xdr:nvPicPr>
        <xdr:cNvPr id="5" name="Picture 4">
          <a:hlinkClick xmlns:r="http://schemas.openxmlformats.org/officeDocument/2006/relationships" r:id="rId7"/>
          <a:extLst>
            <a:ext uri="{FF2B5EF4-FFF2-40B4-BE49-F238E27FC236}">
              <a16:creationId xmlns:a16="http://schemas.microsoft.com/office/drawing/2014/main" id="{C157441A-BF89-480A-81A3-8DD97ED90C0A}"/>
            </a:ext>
          </a:extLst>
        </xdr:cNvPr>
        <xdr:cNvPicPr>
          <a:picLocks noChangeAspect="1"/>
        </xdr:cNvPicPr>
      </xdr:nvPicPr>
      <xdr:blipFill>
        <a:blip xmlns:r="http://schemas.openxmlformats.org/officeDocument/2006/relationships" r:embed="rId8"/>
        <a:stretch>
          <a:fillRect/>
        </a:stretch>
      </xdr:blipFill>
      <xdr:spPr>
        <a:xfrm>
          <a:off x="14212093" y="95250"/>
          <a:ext cx="736270" cy="731520"/>
        </a:xfrm>
        <a:prstGeom prst="rect">
          <a:avLst/>
        </a:prstGeom>
      </xdr:spPr>
    </xdr:pic>
    <xdr:clientData/>
  </xdr:twoCellAnchor>
  <xdr:twoCellAnchor editAs="oneCell">
    <xdr:from>
      <xdr:col>11</xdr:col>
      <xdr:colOff>461962</xdr:colOff>
      <xdr:row>0</xdr:row>
      <xdr:rowOff>95250</xdr:rowOff>
    </xdr:from>
    <xdr:to>
      <xdr:col>11</xdr:col>
      <xdr:colOff>1198232</xdr:colOff>
      <xdr:row>3</xdr:row>
      <xdr:rowOff>1270</xdr:rowOff>
    </xdr:to>
    <xdr:pic>
      <xdr:nvPicPr>
        <xdr:cNvPr id="6" name="Picture 5">
          <a:hlinkClick xmlns:r="http://schemas.openxmlformats.org/officeDocument/2006/relationships" r:id="rId9"/>
          <a:extLst>
            <a:ext uri="{FF2B5EF4-FFF2-40B4-BE49-F238E27FC236}">
              <a16:creationId xmlns:a16="http://schemas.microsoft.com/office/drawing/2014/main" id="{AE9F2077-FBDF-491D-B6D6-BABD7B7CF930}"/>
            </a:ext>
          </a:extLst>
        </xdr:cNvPr>
        <xdr:cNvPicPr>
          <a:picLocks noChangeAspect="1"/>
        </xdr:cNvPicPr>
      </xdr:nvPicPr>
      <xdr:blipFill>
        <a:blip xmlns:r="http://schemas.openxmlformats.org/officeDocument/2006/relationships" r:embed="rId10"/>
        <a:stretch>
          <a:fillRect/>
        </a:stretch>
      </xdr:blipFill>
      <xdr:spPr>
        <a:xfrm>
          <a:off x="13542962" y="95250"/>
          <a:ext cx="736270" cy="731520"/>
        </a:xfrm>
        <a:prstGeom prst="rect">
          <a:avLst/>
        </a:prstGeom>
      </xdr:spPr>
    </xdr:pic>
    <xdr:clientData/>
  </xdr:twoCellAnchor>
  <xdr:twoCellAnchor>
    <xdr:from>
      <xdr:col>11</xdr:col>
      <xdr:colOff>2654300</xdr:colOff>
      <xdr:row>1</xdr:row>
      <xdr:rowOff>3810</xdr:rowOff>
    </xdr:from>
    <xdr:to>
      <xdr:col>12</xdr:col>
      <xdr:colOff>2434173</xdr:colOff>
      <xdr:row>2</xdr:row>
      <xdr:rowOff>283210</xdr:rowOff>
    </xdr:to>
    <xdr:grpSp>
      <xdr:nvGrpSpPr>
        <xdr:cNvPr id="7" name="Group 6">
          <a:extLst>
            <a:ext uri="{FF2B5EF4-FFF2-40B4-BE49-F238E27FC236}">
              <a16:creationId xmlns:a16="http://schemas.microsoft.com/office/drawing/2014/main" id="{570C1666-48F0-4B9B-8F3D-918C156D22DC}"/>
            </a:ext>
          </a:extLst>
        </xdr:cNvPr>
        <xdr:cNvGrpSpPr/>
      </xdr:nvGrpSpPr>
      <xdr:grpSpPr>
        <a:xfrm>
          <a:off x="15684500" y="194310"/>
          <a:ext cx="3678773" cy="533400"/>
          <a:chOff x="7848600" y="266700"/>
          <a:chExt cx="3678773" cy="533400"/>
        </a:xfrm>
      </xdr:grpSpPr>
      <xdr:pic>
        <xdr:nvPicPr>
          <xdr:cNvPr id="8" name="Picture 7">
            <a:extLst>
              <a:ext uri="{FF2B5EF4-FFF2-40B4-BE49-F238E27FC236}">
                <a16:creationId xmlns:a16="http://schemas.microsoft.com/office/drawing/2014/main" id="{7D8808EF-1227-4D88-8D40-6CAE77086351}"/>
              </a:ext>
            </a:extLst>
          </xdr:cNvPr>
          <xdr:cNvPicPr>
            <a:picLocks noChangeAspect="1"/>
          </xdr:cNvPicPr>
        </xdr:nvPicPr>
        <xdr:blipFill rotWithShape="1">
          <a:blip xmlns:r="http://schemas.openxmlformats.org/officeDocument/2006/relationships" r:embed="rId11"/>
          <a:srcRect t="81252" r="63978" b="3766"/>
          <a:stretch/>
        </xdr:blipFill>
        <xdr:spPr>
          <a:xfrm>
            <a:off x="9854740" y="266700"/>
            <a:ext cx="1672633" cy="533400"/>
          </a:xfrm>
          <a:prstGeom prst="rect">
            <a:avLst/>
          </a:prstGeom>
        </xdr:spPr>
      </xdr:pic>
      <xdr:pic>
        <xdr:nvPicPr>
          <xdr:cNvPr id="9" name="Picture 8">
            <a:extLst>
              <a:ext uri="{FF2B5EF4-FFF2-40B4-BE49-F238E27FC236}">
                <a16:creationId xmlns:a16="http://schemas.microsoft.com/office/drawing/2014/main" id="{ED1D4D61-8F3D-4982-A3EA-8BAADB5B0577}"/>
              </a:ext>
            </a:extLst>
          </xdr:cNvPr>
          <xdr:cNvPicPr>
            <a:picLocks noChangeAspect="1"/>
          </xdr:cNvPicPr>
        </xdr:nvPicPr>
        <xdr:blipFill rotWithShape="1">
          <a:blip xmlns:r="http://schemas.openxmlformats.org/officeDocument/2006/relationships" r:embed="rId11"/>
          <a:srcRect r="32402" b="82424"/>
          <a:stretch/>
        </xdr:blipFill>
        <xdr:spPr>
          <a:xfrm>
            <a:off x="7848600" y="323851"/>
            <a:ext cx="2102365" cy="419099"/>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4</xdr:col>
      <xdr:colOff>38100</xdr:colOff>
      <xdr:row>1</xdr:row>
      <xdr:rowOff>25400</xdr:rowOff>
    </xdr:from>
    <xdr:to>
      <xdr:col>4</xdr:col>
      <xdr:colOff>1226820</xdr:colOff>
      <xdr:row>9</xdr:row>
      <xdr:rowOff>187960</xdr:rowOff>
    </xdr:to>
    <mc:AlternateContent xmlns:mc="http://schemas.openxmlformats.org/markup-compatibility/2006" xmlns:sle15="http://schemas.microsoft.com/office/drawing/2012/slicer">
      <mc:Choice Requires="sle15">
        <xdr:graphicFrame macro="">
          <xdr:nvGraphicFramePr>
            <xdr:cNvPr id="2" name="PLC Name">
              <a:extLst>
                <a:ext uri="{FF2B5EF4-FFF2-40B4-BE49-F238E27FC236}">
                  <a16:creationId xmlns:a16="http://schemas.microsoft.com/office/drawing/2014/main" id="{B3D3BA28-28C2-474A-B9D8-18CFEF8B6983}"/>
                </a:ext>
              </a:extLst>
            </xdr:cNvPr>
            <xdr:cNvGraphicFramePr/>
          </xdr:nvGraphicFramePr>
          <xdr:xfrm>
            <a:off x="0" y="0"/>
            <a:ext cx="0" cy="0"/>
          </xdr:xfrm>
          <a:graphic>
            <a:graphicData uri="http://schemas.microsoft.com/office/drawing/2010/slicer">
              <sle:slicer xmlns:sle="http://schemas.microsoft.com/office/drawing/2010/slicer" name="PLC Name"/>
            </a:graphicData>
          </a:graphic>
        </xdr:graphicFrame>
      </mc:Choice>
      <mc:Fallback xmlns="">
        <xdr:sp macro="" textlink="">
          <xdr:nvSpPr>
            <xdr:cNvPr id="0" name=""/>
            <xdr:cNvSpPr>
              <a:spLocks noTextEdit="1"/>
            </xdr:cNvSpPr>
          </xdr:nvSpPr>
          <xdr:spPr>
            <a:xfrm>
              <a:off x="381000" y="279400"/>
              <a:ext cx="1188720" cy="219456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37465</xdr:colOff>
      <xdr:row>1</xdr:row>
      <xdr:rowOff>25400</xdr:rowOff>
    </xdr:from>
    <xdr:to>
      <xdr:col>5</xdr:col>
      <xdr:colOff>1229360</xdr:colOff>
      <xdr:row>9</xdr:row>
      <xdr:rowOff>187960</xdr:rowOff>
    </xdr:to>
    <mc:AlternateContent xmlns:mc="http://schemas.openxmlformats.org/markup-compatibility/2006" xmlns:sle15="http://schemas.microsoft.com/office/drawing/2012/slicer">
      <mc:Choice Requires="sle15">
        <xdr:graphicFrame macro="">
          <xdr:nvGraphicFramePr>
            <xdr:cNvPr id="3" name="Weight">
              <a:extLst>
                <a:ext uri="{FF2B5EF4-FFF2-40B4-BE49-F238E27FC236}">
                  <a16:creationId xmlns:a16="http://schemas.microsoft.com/office/drawing/2014/main" id="{5CA99AA4-CC1B-43BD-AF06-0152E9E19FF5}"/>
                </a:ext>
              </a:extLst>
            </xdr:cNvPr>
            <xdr:cNvGraphicFramePr/>
          </xdr:nvGraphicFramePr>
          <xdr:xfrm>
            <a:off x="0" y="0"/>
            <a:ext cx="0" cy="0"/>
          </xdr:xfrm>
          <a:graphic>
            <a:graphicData uri="http://schemas.microsoft.com/office/drawing/2010/slicer">
              <sle:slicer xmlns:sle="http://schemas.microsoft.com/office/drawing/2010/slicer" name="Weight"/>
            </a:graphicData>
          </a:graphic>
        </xdr:graphicFrame>
      </mc:Choice>
      <mc:Fallback xmlns="">
        <xdr:sp macro="" textlink="">
          <xdr:nvSpPr>
            <xdr:cNvPr id="0" name=""/>
            <xdr:cNvSpPr>
              <a:spLocks noTextEdit="1"/>
            </xdr:cNvSpPr>
          </xdr:nvSpPr>
          <xdr:spPr>
            <a:xfrm>
              <a:off x="1621790" y="279400"/>
              <a:ext cx="1188720" cy="219456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40005</xdr:colOff>
      <xdr:row>1</xdr:row>
      <xdr:rowOff>25400</xdr:rowOff>
    </xdr:from>
    <xdr:to>
      <xdr:col>6</xdr:col>
      <xdr:colOff>1225550</xdr:colOff>
      <xdr:row>9</xdr:row>
      <xdr:rowOff>187960</xdr:rowOff>
    </xdr:to>
    <mc:AlternateContent xmlns:mc="http://schemas.openxmlformats.org/markup-compatibility/2006" xmlns:sle15="http://schemas.microsoft.com/office/drawing/2012/slicer">
      <mc:Choice Requires="sle15">
        <xdr:graphicFrame macro="">
          <xdr:nvGraphicFramePr>
            <xdr:cNvPr id="4" name="Length">
              <a:extLst>
                <a:ext uri="{FF2B5EF4-FFF2-40B4-BE49-F238E27FC236}">
                  <a16:creationId xmlns:a16="http://schemas.microsoft.com/office/drawing/2014/main" id="{D6D629F6-BDD8-4818-9155-EC2A08E8B086}"/>
                </a:ext>
              </a:extLst>
            </xdr:cNvPr>
            <xdr:cNvGraphicFramePr/>
          </xdr:nvGraphicFramePr>
          <xdr:xfrm>
            <a:off x="0" y="0"/>
            <a:ext cx="0" cy="0"/>
          </xdr:xfrm>
          <a:graphic>
            <a:graphicData uri="http://schemas.microsoft.com/office/drawing/2010/slicer">
              <sle:slicer xmlns:sle="http://schemas.microsoft.com/office/drawing/2010/slicer" name="Length"/>
            </a:graphicData>
          </a:graphic>
        </xdr:graphicFrame>
      </mc:Choice>
      <mc:Fallback xmlns="">
        <xdr:sp macro="" textlink="">
          <xdr:nvSpPr>
            <xdr:cNvPr id="0" name=""/>
            <xdr:cNvSpPr>
              <a:spLocks noTextEdit="1"/>
            </xdr:cNvSpPr>
          </xdr:nvSpPr>
          <xdr:spPr>
            <a:xfrm>
              <a:off x="2862580" y="279400"/>
              <a:ext cx="1188720" cy="219456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36195</xdr:colOff>
      <xdr:row>1</xdr:row>
      <xdr:rowOff>25400</xdr:rowOff>
    </xdr:from>
    <xdr:to>
      <xdr:col>7</xdr:col>
      <xdr:colOff>1221740</xdr:colOff>
      <xdr:row>9</xdr:row>
      <xdr:rowOff>187960</xdr:rowOff>
    </xdr:to>
    <mc:AlternateContent xmlns:mc="http://schemas.openxmlformats.org/markup-compatibility/2006" xmlns:sle15="http://schemas.microsoft.com/office/drawing/2012/slicer">
      <mc:Choice Requires="sle15">
        <xdr:graphicFrame macro="">
          <xdr:nvGraphicFramePr>
            <xdr:cNvPr id="5" name="Width">
              <a:extLst>
                <a:ext uri="{FF2B5EF4-FFF2-40B4-BE49-F238E27FC236}">
                  <a16:creationId xmlns:a16="http://schemas.microsoft.com/office/drawing/2014/main" id="{6791690F-1437-40A3-BDE0-462906152F2F}"/>
                </a:ext>
              </a:extLst>
            </xdr:cNvPr>
            <xdr:cNvGraphicFramePr/>
          </xdr:nvGraphicFramePr>
          <xdr:xfrm>
            <a:off x="0" y="0"/>
            <a:ext cx="0" cy="0"/>
          </xdr:xfrm>
          <a:graphic>
            <a:graphicData uri="http://schemas.microsoft.com/office/drawing/2010/slicer">
              <sle:slicer xmlns:sle="http://schemas.microsoft.com/office/drawing/2010/slicer" name="Width"/>
            </a:graphicData>
          </a:graphic>
        </xdr:graphicFrame>
      </mc:Choice>
      <mc:Fallback xmlns="">
        <xdr:sp macro="" textlink="">
          <xdr:nvSpPr>
            <xdr:cNvPr id="0" name=""/>
            <xdr:cNvSpPr>
              <a:spLocks noTextEdit="1"/>
            </xdr:cNvSpPr>
          </xdr:nvSpPr>
          <xdr:spPr>
            <a:xfrm>
              <a:off x="4103370" y="279400"/>
              <a:ext cx="1188720" cy="219456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8</xdr:col>
      <xdr:colOff>32385</xdr:colOff>
      <xdr:row>1</xdr:row>
      <xdr:rowOff>25400</xdr:rowOff>
    </xdr:from>
    <xdr:to>
      <xdr:col>8</xdr:col>
      <xdr:colOff>1217930</xdr:colOff>
      <xdr:row>9</xdr:row>
      <xdr:rowOff>187960</xdr:rowOff>
    </xdr:to>
    <mc:AlternateContent xmlns:mc="http://schemas.openxmlformats.org/markup-compatibility/2006" xmlns:sle15="http://schemas.microsoft.com/office/drawing/2012/slicer">
      <mc:Choice Requires="sle15">
        <xdr:graphicFrame macro="">
          <xdr:nvGraphicFramePr>
            <xdr:cNvPr id="6" name="Height">
              <a:extLst>
                <a:ext uri="{FF2B5EF4-FFF2-40B4-BE49-F238E27FC236}">
                  <a16:creationId xmlns:a16="http://schemas.microsoft.com/office/drawing/2014/main" id="{799D3EE3-2B80-437E-B7F9-9B15739FE2CC}"/>
                </a:ext>
              </a:extLst>
            </xdr:cNvPr>
            <xdr:cNvGraphicFramePr/>
          </xdr:nvGraphicFramePr>
          <xdr:xfrm>
            <a:off x="0" y="0"/>
            <a:ext cx="0" cy="0"/>
          </xdr:xfrm>
          <a:graphic>
            <a:graphicData uri="http://schemas.microsoft.com/office/drawing/2010/slicer">
              <sle:slicer xmlns:sle="http://schemas.microsoft.com/office/drawing/2010/slicer" name="Height"/>
            </a:graphicData>
          </a:graphic>
        </xdr:graphicFrame>
      </mc:Choice>
      <mc:Fallback xmlns="">
        <xdr:sp macro="" textlink="">
          <xdr:nvSpPr>
            <xdr:cNvPr id="0" name=""/>
            <xdr:cNvSpPr>
              <a:spLocks noTextEdit="1"/>
            </xdr:cNvSpPr>
          </xdr:nvSpPr>
          <xdr:spPr>
            <a:xfrm>
              <a:off x="5344160" y="279400"/>
              <a:ext cx="1188720" cy="219456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9</xdr:col>
      <xdr:colOff>28575</xdr:colOff>
      <xdr:row>1</xdr:row>
      <xdr:rowOff>25400</xdr:rowOff>
    </xdr:from>
    <xdr:to>
      <xdr:col>9</xdr:col>
      <xdr:colOff>1214120</xdr:colOff>
      <xdr:row>9</xdr:row>
      <xdr:rowOff>187960</xdr:rowOff>
    </xdr:to>
    <mc:AlternateContent xmlns:mc="http://schemas.openxmlformats.org/markup-compatibility/2006" xmlns:sle15="http://schemas.microsoft.com/office/drawing/2012/slicer">
      <mc:Choice Requires="sle15">
        <xdr:graphicFrame macro="">
          <xdr:nvGraphicFramePr>
            <xdr:cNvPr id="7" name="Girth">
              <a:extLst>
                <a:ext uri="{FF2B5EF4-FFF2-40B4-BE49-F238E27FC236}">
                  <a16:creationId xmlns:a16="http://schemas.microsoft.com/office/drawing/2014/main" id="{5A2F12E6-8240-4459-BA79-71939FFCCDBA}"/>
                </a:ext>
              </a:extLst>
            </xdr:cNvPr>
            <xdr:cNvGraphicFramePr/>
          </xdr:nvGraphicFramePr>
          <xdr:xfrm>
            <a:off x="0" y="0"/>
            <a:ext cx="0" cy="0"/>
          </xdr:xfrm>
          <a:graphic>
            <a:graphicData uri="http://schemas.microsoft.com/office/drawing/2010/slicer">
              <sle:slicer xmlns:sle="http://schemas.microsoft.com/office/drawing/2010/slicer" name="Girth"/>
            </a:graphicData>
          </a:graphic>
        </xdr:graphicFrame>
      </mc:Choice>
      <mc:Fallback xmlns="">
        <xdr:sp macro="" textlink="">
          <xdr:nvSpPr>
            <xdr:cNvPr id="0" name=""/>
            <xdr:cNvSpPr>
              <a:spLocks noTextEdit="1"/>
            </xdr:cNvSpPr>
          </xdr:nvSpPr>
          <xdr:spPr>
            <a:xfrm>
              <a:off x="6594475" y="279400"/>
              <a:ext cx="1185545" cy="219456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xdr:from>
      <xdr:col>18</xdr:col>
      <xdr:colOff>292100</xdr:colOff>
      <xdr:row>4</xdr:row>
      <xdr:rowOff>76200</xdr:rowOff>
    </xdr:from>
    <xdr:to>
      <xdr:col>20</xdr:col>
      <xdr:colOff>1202273</xdr:colOff>
      <xdr:row>6</xdr:row>
      <xdr:rowOff>101600</xdr:rowOff>
    </xdr:to>
    <xdr:grpSp>
      <xdr:nvGrpSpPr>
        <xdr:cNvPr id="14" name="Group 13">
          <a:extLst>
            <a:ext uri="{FF2B5EF4-FFF2-40B4-BE49-F238E27FC236}">
              <a16:creationId xmlns:a16="http://schemas.microsoft.com/office/drawing/2014/main" id="{F7B42F9A-5846-47D5-B9DA-7C8D9C24239A}"/>
            </a:ext>
          </a:extLst>
        </xdr:cNvPr>
        <xdr:cNvGrpSpPr/>
      </xdr:nvGrpSpPr>
      <xdr:grpSpPr>
        <a:xfrm>
          <a:off x="12103100" y="1092200"/>
          <a:ext cx="3653373" cy="533400"/>
          <a:chOff x="7848600" y="266700"/>
          <a:chExt cx="3678773" cy="533400"/>
        </a:xfrm>
      </xdr:grpSpPr>
      <xdr:pic>
        <xdr:nvPicPr>
          <xdr:cNvPr id="11" name="Picture 10">
            <a:extLst>
              <a:ext uri="{FF2B5EF4-FFF2-40B4-BE49-F238E27FC236}">
                <a16:creationId xmlns:a16="http://schemas.microsoft.com/office/drawing/2014/main" id="{14F378F0-8CE5-4EE0-B9E4-D533B9C3D62F}"/>
              </a:ext>
            </a:extLst>
          </xdr:cNvPr>
          <xdr:cNvPicPr>
            <a:picLocks noChangeAspect="1"/>
          </xdr:cNvPicPr>
        </xdr:nvPicPr>
        <xdr:blipFill rotWithShape="1">
          <a:blip xmlns:r="http://schemas.openxmlformats.org/officeDocument/2006/relationships" r:embed="rId1"/>
          <a:srcRect t="81252" r="63978" b="3766"/>
          <a:stretch/>
        </xdr:blipFill>
        <xdr:spPr>
          <a:xfrm>
            <a:off x="9854740" y="266700"/>
            <a:ext cx="1672633" cy="533400"/>
          </a:xfrm>
          <a:prstGeom prst="rect">
            <a:avLst/>
          </a:prstGeom>
        </xdr:spPr>
      </xdr:pic>
      <xdr:pic>
        <xdr:nvPicPr>
          <xdr:cNvPr id="9" name="Picture 8">
            <a:extLst>
              <a:ext uri="{FF2B5EF4-FFF2-40B4-BE49-F238E27FC236}">
                <a16:creationId xmlns:a16="http://schemas.microsoft.com/office/drawing/2014/main" id="{079AACF5-3077-4A20-9B18-C7A93AFD7FF9}"/>
              </a:ext>
            </a:extLst>
          </xdr:cNvPr>
          <xdr:cNvPicPr>
            <a:picLocks noChangeAspect="1"/>
          </xdr:cNvPicPr>
        </xdr:nvPicPr>
        <xdr:blipFill rotWithShape="1">
          <a:blip xmlns:r="http://schemas.openxmlformats.org/officeDocument/2006/relationships" r:embed="rId1"/>
          <a:srcRect r="32402" b="82424"/>
          <a:stretch/>
        </xdr:blipFill>
        <xdr:spPr>
          <a:xfrm>
            <a:off x="7848600" y="323851"/>
            <a:ext cx="2102365" cy="419099"/>
          </a:xfrm>
          <a:prstGeom prst="rect">
            <a:avLst/>
          </a:prstGeom>
        </xdr:spPr>
      </xdr:pic>
    </xdr:grpSp>
    <xdr:clientData/>
  </xdr:twoCellAnchor>
  <xdr:twoCellAnchor editAs="absolute">
    <xdr:from>
      <xdr:col>18</xdr:col>
      <xdr:colOff>698500</xdr:colOff>
      <xdr:row>1</xdr:row>
      <xdr:rowOff>12700</xdr:rowOff>
    </xdr:from>
    <xdr:to>
      <xdr:col>19</xdr:col>
      <xdr:colOff>50470</xdr:colOff>
      <xdr:row>3</xdr:row>
      <xdr:rowOff>236220</xdr:rowOff>
    </xdr:to>
    <xdr:pic>
      <xdr:nvPicPr>
        <xdr:cNvPr id="12" name="Picture 11">
          <a:hlinkClick xmlns:r="http://schemas.openxmlformats.org/officeDocument/2006/relationships" r:id="rId2"/>
          <a:extLst>
            <a:ext uri="{FF2B5EF4-FFF2-40B4-BE49-F238E27FC236}">
              <a16:creationId xmlns:a16="http://schemas.microsoft.com/office/drawing/2014/main" id="{0CCC09FA-8442-45CA-A429-B71A7E07BAC7}"/>
            </a:ext>
          </a:extLst>
        </xdr:cNvPr>
        <xdr:cNvPicPr>
          <a:picLocks noChangeAspect="1"/>
        </xdr:cNvPicPr>
      </xdr:nvPicPr>
      <xdr:blipFill>
        <a:blip xmlns:r="http://schemas.openxmlformats.org/officeDocument/2006/relationships" r:embed="rId3"/>
        <a:stretch>
          <a:fillRect/>
        </a:stretch>
      </xdr:blipFill>
      <xdr:spPr>
        <a:xfrm>
          <a:off x="12585700" y="266700"/>
          <a:ext cx="736270" cy="731520"/>
        </a:xfrm>
        <a:prstGeom prst="rect">
          <a:avLst/>
        </a:prstGeom>
      </xdr:spPr>
    </xdr:pic>
    <xdr:clientData/>
  </xdr:twoCellAnchor>
  <xdr:twoCellAnchor editAs="absolute">
    <xdr:from>
      <xdr:col>18</xdr:col>
      <xdr:colOff>1367631</xdr:colOff>
      <xdr:row>1</xdr:row>
      <xdr:rowOff>12700</xdr:rowOff>
    </xdr:from>
    <xdr:to>
      <xdr:col>19</xdr:col>
      <xdr:colOff>719601</xdr:colOff>
      <xdr:row>3</xdr:row>
      <xdr:rowOff>236220</xdr:rowOff>
    </xdr:to>
    <xdr:pic>
      <xdr:nvPicPr>
        <xdr:cNvPr id="15" name="Picture 14">
          <a:hlinkClick xmlns:r="http://schemas.openxmlformats.org/officeDocument/2006/relationships" r:id="rId4"/>
          <a:extLst>
            <a:ext uri="{FF2B5EF4-FFF2-40B4-BE49-F238E27FC236}">
              <a16:creationId xmlns:a16="http://schemas.microsoft.com/office/drawing/2014/main" id="{3339B88A-7F2C-4A33-BF0F-FD447A0626AF}"/>
            </a:ext>
          </a:extLst>
        </xdr:cNvPr>
        <xdr:cNvPicPr>
          <a:picLocks noChangeAspect="1"/>
        </xdr:cNvPicPr>
      </xdr:nvPicPr>
      <xdr:blipFill>
        <a:blip xmlns:r="http://schemas.openxmlformats.org/officeDocument/2006/relationships" r:embed="rId5"/>
        <a:stretch>
          <a:fillRect/>
        </a:stretch>
      </xdr:blipFill>
      <xdr:spPr>
        <a:xfrm>
          <a:off x="13254831" y="266700"/>
          <a:ext cx="736270" cy="731520"/>
        </a:xfrm>
        <a:prstGeom prst="rect">
          <a:avLst/>
        </a:prstGeom>
      </xdr:spPr>
    </xdr:pic>
    <xdr:clientData/>
  </xdr:twoCellAnchor>
  <xdr:twoCellAnchor editAs="absolute">
    <xdr:from>
      <xdr:col>20</xdr:col>
      <xdr:colOff>606425</xdr:colOff>
      <xdr:row>1</xdr:row>
      <xdr:rowOff>12700</xdr:rowOff>
    </xdr:from>
    <xdr:to>
      <xdr:col>20</xdr:col>
      <xdr:colOff>1333500</xdr:colOff>
      <xdr:row>3</xdr:row>
      <xdr:rowOff>236220</xdr:rowOff>
    </xdr:to>
    <xdr:pic>
      <xdr:nvPicPr>
        <xdr:cNvPr id="16" name="Picture 15">
          <a:hlinkClick xmlns:r="http://schemas.openxmlformats.org/officeDocument/2006/relationships" r:id="rId6"/>
          <a:extLst>
            <a:ext uri="{FF2B5EF4-FFF2-40B4-BE49-F238E27FC236}">
              <a16:creationId xmlns:a16="http://schemas.microsoft.com/office/drawing/2014/main" id="{2EA0776C-5085-46A0-8A12-9EE3FF861DF0}"/>
            </a:ext>
          </a:extLst>
        </xdr:cNvPr>
        <xdr:cNvPicPr>
          <a:picLocks noChangeAspect="1"/>
        </xdr:cNvPicPr>
      </xdr:nvPicPr>
      <xdr:blipFill>
        <a:blip xmlns:r="http://schemas.openxmlformats.org/officeDocument/2006/relationships" r:embed="rId7"/>
        <a:stretch>
          <a:fillRect/>
        </a:stretch>
      </xdr:blipFill>
      <xdr:spPr>
        <a:xfrm>
          <a:off x="15262225" y="266700"/>
          <a:ext cx="727075" cy="731520"/>
        </a:xfrm>
        <a:prstGeom prst="rect">
          <a:avLst/>
        </a:prstGeom>
      </xdr:spPr>
    </xdr:pic>
    <xdr:clientData/>
  </xdr:twoCellAnchor>
  <xdr:twoCellAnchor editAs="absolute">
    <xdr:from>
      <xdr:col>19</xdr:col>
      <xdr:colOff>1321593</xdr:colOff>
      <xdr:row>1</xdr:row>
      <xdr:rowOff>12700</xdr:rowOff>
    </xdr:from>
    <xdr:to>
      <xdr:col>20</xdr:col>
      <xdr:colOff>673563</xdr:colOff>
      <xdr:row>3</xdr:row>
      <xdr:rowOff>236220</xdr:rowOff>
    </xdr:to>
    <xdr:pic>
      <xdr:nvPicPr>
        <xdr:cNvPr id="17" name="Picture 16">
          <a:hlinkClick xmlns:r="http://schemas.openxmlformats.org/officeDocument/2006/relationships" r:id="rId8"/>
          <a:extLst>
            <a:ext uri="{FF2B5EF4-FFF2-40B4-BE49-F238E27FC236}">
              <a16:creationId xmlns:a16="http://schemas.microsoft.com/office/drawing/2014/main" id="{18874764-A270-49FE-8EB6-A4ADD417FA71}"/>
            </a:ext>
          </a:extLst>
        </xdr:cNvPr>
        <xdr:cNvPicPr>
          <a:picLocks noChangeAspect="1"/>
        </xdr:cNvPicPr>
      </xdr:nvPicPr>
      <xdr:blipFill>
        <a:blip xmlns:r="http://schemas.openxmlformats.org/officeDocument/2006/relationships" r:embed="rId9"/>
        <a:stretch>
          <a:fillRect/>
        </a:stretch>
      </xdr:blipFill>
      <xdr:spPr>
        <a:xfrm>
          <a:off x="14593093" y="266700"/>
          <a:ext cx="736270" cy="731520"/>
        </a:xfrm>
        <a:prstGeom prst="rect">
          <a:avLst/>
        </a:prstGeom>
      </xdr:spPr>
    </xdr:pic>
    <xdr:clientData/>
  </xdr:twoCellAnchor>
  <xdr:twoCellAnchor editAs="absolute">
    <xdr:from>
      <xdr:col>19</xdr:col>
      <xdr:colOff>652462</xdr:colOff>
      <xdr:row>1</xdr:row>
      <xdr:rowOff>12700</xdr:rowOff>
    </xdr:from>
    <xdr:to>
      <xdr:col>20</xdr:col>
      <xdr:colOff>4432</xdr:colOff>
      <xdr:row>3</xdr:row>
      <xdr:rowOff>236220</xdr:rowOff>
    </xdr:to>
    <xdr:pic>
      <xdr:nvPicPr>
        <xdr:cNvPr id="18" name="Picture 17">
          <a:hlinkClick xmlns:r="http://schemas.openxmlformats.org/officeDocument/2006/relationships" r:id="rId10"/>
          <a:extLst>
            <a:ext uri="{FF2B5EF4-FFF2-40B4-BE49-F238E27FC236}">
              <a16:creationId xmlns:a16="http://schemas.microsoft.com/office/drawing/2014/main" id="{B144A021-0C97-4366-B787-638A0A18017E}"/>
            </a:ext>
          </a:extLst>
        </xdr:cNvPr>
        <xdr:cNvPicPr>
          <a:picLocks noChangeAspect="1"/>
        </xdr:cNvPicPr>
      </xdr:nvPicPr>
      <xdr:blipFill>
        <a:blip xmlns:r="http://schemas.openxmlformats.org/officeDocument/2006/relationships" r:embed="rId11"/>
        <a:stretch>
          <a:fillRect/>
        </a:stretch>
      </xdr:blipFill>
      <xdr:spPr>
        <a:xfrm>
          <a:off x="13923962" y="266700"/>
          <a:ext cx="736270" cy="731520"/>
        </a:xfrm>
        <a:prstGeom prst="rect">
          <a:avLst/>
        </a:prstGeom>
      </xdr:spPr>
    </xdr:pic>
    <xdr:clientData/>
  </xdr:twoCellAnchor>
  <xdr:twoCellAnchor editAs="absolute">
    <xdr:from>
      <xdr:col>10</xdr:col>
      <xdr:colOff>42760</xdr:colOff>
      <xdr:row>1</xdr:row>
      <xdr:rowOff>1</xdr:rowOff>
    </xdr:from>
    <xdr:to>
      <xdr:col>13</xdr:col>
      <xdr:colOff>0</xdr:colOff>
      <xdr:row>9</xdr:row>
      <xdr:rowOff>228600</xdr:rowOff>
    </xdr:to>
    <xdr:pic>
      <xdr:nvPicPr>
        <xdr:cNvPr id="19" name="Picture 18" descr="Romania — Pioneers In Europe">
          <a:extLst>
            <a:ext uri="{FF2B5EF4-FFF2-40B4-BE49-F238E27FC236}">
              <a16:creationId xmlns:a16="http://schemas.microsoft.com/office/drawing/2014/main" id="{CDA85ADE-016B-4D40-B251-FD335982C844}"/>
            </a:ext>
          </a:extLst>
        </xdr:cNvPr>
        <xdr:cNvPicPr>
          <a:picLocks noChangeAspect="1" noChangeArrowheads="1"/>
        </xdr:cNvPicPr>
      </xdr:nvPicPr>
      <xdr:blipFill>
        <a:blip xmlns:r="http://schemas.openxmlformats.org/officeDocument/2006/relationships" r:embed="rId12"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7853260" y="254001"/>
          <a:ext cx="3691040" cy="2260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607219</xdr:colOff>
      <xdr:row>0</xdr:row>
      <xdr:rowOff>23813</xdr:rowOff>
    </xdr:from>
    <xdr:to>
      <xdr:col>9</xdr:col>
      <xdr:colOff>498146</xdr:colOff>
      <xdr:row>3</xdr:row>
      <xdr:rowOff>183833</xdr:rowOff>
    </xdr:to>
    <xdr:pic>
      <xdr:nvPicPr>
        <xdr:cNvPr id="7" name="Picture 6">
          <a:hlinkClick xmlns:r="http://schemas.openxmlformats.org/officeDocument/2006/relationships" r:id="rId1"/>
          <a:extLst>
            <a:ext uri="{FF2B5EF4-FFF2-40B4-BE49-F238E27FC236}">
              <a16:creationId xmlns:a16="http://schemas.microsoft.com/office/drawing/2014/main" id="{7B660EDE-A7B3-4D0B-8E2A-FC2B8E333ECD}"/>
            </a:ext>
          </a:extLst>
        </xdr:cNvPr>
        <xdr:cNvPicPr>
          <a:picLocks noChangeAspect="1"/>
        </xdr:cNvPicPr>
      </xdr:nvPicPr>
      <xdr:blipFill>
        <a:blip xmlns:r="http://schemas.openxmlformats.org/officeDocument/2006/relationships" r:embed="rId2"/>
        <a:stretch>
          <a:fillRect/>
        </a:stretch>
      </xdr:blipFill>
      <xdr:spPr>
        <a:xfrm>
          <a:off x="7250907" y="23813"/>
          <a:ext cx="736270" cy="731520"/>
        </a:xfrm>
        <a:prstGeom prst="rect">
          <a:avLst/>
        </a:prstGeom>
      </xdr:spPr>
    </xdr:pic>
    <xdr:clientData/>
  </xdr:twoCellAnchor>
  <xdr:twoCellAnchor editAs="oneCell">
    <xdr:from>
      <xdr:col>9</xdr:col>
      <xdr:colOff>431007</xdr:colOff>
      <xdr:row>0</xdr:row>
      <xdr:rowOff>23813</xdr:rowOff>
    </xdr:from>
    <xdr:to>
      <xdr:col>9</xdr:col>
      <xdr:colOff>1167277</xdr:colOff>
      <xdr:row>3</xdr:row>
      <xdr:rowOff>183833</xdr:rowOff>
    </xdr:to>
    <xdr:pic>
      <xdr:nvPicPr>
        <xdr:cNvPr id="8" name="Picture 7">
          <a:hlinkClick xmlns:r="http://schemas.openxmlformats.org/officeDocument/2006/relationships" r:id="rId3"/>
          <a:extLst>
            <a:ext uri="{FF2B5EF4-FFF2-40B4-BE49-F238E27FC236}">
              <a16:creationId xmlns:a16="http://schemas.microsoft.com/office/drawing/2014/main" id="{2008CCF5-47B2-4379-8061-D46B7BA1DB5C}"/>
            </a:ext>
          </a:extLst>
        </xdr:cNvPr>
        <xdr:cNvPicPr>
          <a:picLocks noChangeAspect="1"/>
        </xdr:cNvPicPr>
      </xdr:nvPicPr>
      <xdr:blipFill>
        <a:blip xmlns:r="http://schemas.openxmlformats.org/officeDocument/2006/relationships" r:embed="rId4"/>
        <a:stretch>
          <a:fillRect/>
        </a:stretch>
      </xdr:blipFill>
      <xdr:spPr>
        <a:xfrm>
          <a:off x="7920038" y="23813"/>
          <a:ext cx="736270" cy="731520"/>
        </a:xfrm>
        <a:prstGeom prst="rect">
          <a:avLst/>
        </a:prstGeom>
      </xdr:spPr>
    </xdr:pic>
    <xdr:clientData/>
  </xdr:twoCellAnchor>
  <xdr:twoCellAnchor editAs="oneCell">
    <xdr:from>
      <xdr:col>10</xdr:col>
      <xdr:colOff>390525</xdr:colOff>
      <xdr:row>0</xdr:row>
      <xdr:rowOff>23813</xdr:rowOff>
    </xdr:from>
    <xdr:to>
      <xdr:col>11</xdr:col>
      <xdr:colOff>7607</xdr:colOff>
      <xdr:row>3</xdr:row>
      <xdr:rowOff>183833</xdr:rowOff>
    </xdr:to>
    <xdr:pic>
      <xdr:nvPicPr>
        <xdr:cNvPr id="9" name="Picture 8">
          <a:hlinkClick xmlns:r="http://schemas.openxmlformats.org/officeDocument/2006/relationships" r:id="rId5"/>
          <a:extLst>
            <a:ext uri="{FF2B5EF4-FFF2-40B4-BE49-F238E27FC236}">
              <a16:creationId xmlns:a16="http://schemas.microsoft.com/office/drawing/2014/main" id="{151C2033-E2B1-4CB8-8E2F-12620CC4BCE0}"/>
            </a:ext>
          </a:extLst>
        </xdr:cNvPr>
        <xdr:cNvPicPr>
          <a:picLocks noChangeAspect="1"/>
        </xdr:cNvPicPr>
      </xdr:nvPicPr>
      <xdr:blipFill>
        <a:blip xmlns:r="http://schemas.openxmlformats.org/officeDocument/2006/relationships" r:embed="rId6"/>
        <a:stretch>
          <a:fillRect/>
        </a:stretch>
      </xdr:blipFill>
      <xdr:spPr>
        <a:xfrm>
          <a:off x="9927431" y="23813"/>
          <a:ext cx="736270" cy="731520"/>
        </a:xfrm>
        <a:prstGeom prst="rect">
          <a:avLst/>
        </a:prstGeom>
      </xdr:spPr>
    </xdr:pic>
    <xdr:clientData/>
  </xdr:twoCellAnchor>
  <xdr:twoCellAnchor editAs="oneCell">
    <xdr:from>
      <xdr:col>9</xdr:col>
      <xdr:colOff>1769269</xdr:colOff>
      <xdr:row>0</xdr:row>
      <xdr:rowOff>23813</xdr:rowOff>
    </xdr:from>
    <xdr:to>
      <xdr:col>10</xdr:col>
      <xdr:colOff>457664</xdr:colOff>
      <xdr:row>3</xdr:row>
      <xdr:rowOff>183833</xdr:rowOff>
    </xdr:to>
    <xdr:pic>
      <xdr:nvPicPr>
        <xdr:cNvPr id="10" name="Picture 9">
          <a:hlinkClick xmlns:r="http://schemas.openxmlformats.org/officeDocument/2006/relationships" r:id="rId7"/>
          <a:extLst>
            <a:ext uri="{FF2B5EF4-FFF2-40B4-BE49-F238E27FC236}">
              <a16:creationId xmlns:a16="http://schemas.microsoft.com/office/drawing/2014/main" id="{86E99198-BF95-4C84-BF25-30F044476485}"/>
            </a:ext>
          </a:extLst>
        </xdr:cNvPr>
        <xdr:cNvPicPr>
          <a:picLocks noChangeAspect="1"/>
        </xdr:cNvPicPr>
      </xdr:nvPicPr>
      <xdr:blipFill>
        <a:blip xmlns:r="http://schemas.openxmlformats.org/officeDocument/2006/relationships" r:embed="rId8"/>
        <a:stretch>
          <a:fillRect/>
        </a:stretch>
      </xdr:blipFill>
      <xdr:spPr>
        <a:xfrm>
          <a:off x="9258300" y="23813"/>
          <a:ext cx="736270" cy="731520"/>
        </a:xfrm>
        <a:prstGeom prst="rect">
          <a:avLst/>
        </a:prstGeom>
      </xdr:spPr>
    </xdr:pic>
    <xdr:clientData/>
  </xdr:twoCellAnchor>
  <xdr:twoCellAnchor editAs="oneCell">
    <xdr:from>
      <xdr:col>9</xdr:col>
      <xdr:colOff>1100138</xdr:colOff>
      <xdr:row>0</xdr:row>
      <xdr:rowOff>23813</xdr:rowOff>
    </xdr:from>
    <xdr:to>
      <xdr:col>9</xdr:col>
      <xdr:colOff>1836408</xdr:colOff>
      <xdr:row>3</xdr:row>
      <xdr:rowOff>183833</xdr:rowOff>
    </xdr:to>
    <xdr:pic>
      <xdr:nvPicPr>
        <xdr:cNvPr id="11" name="Picture 10">
          <a:hlinkClick xmlns:r="http://schemas.openxmlformats.org/officeDocument/2006/relationships" r:id="rId9"/>
          <a:extLst>
            <a:ext uri="{FF2B5EF4-FFF2-40B4-BE49-F238E27FC236}">
              <a16:creationId xmlns:a16="http://schemas.microsoft.com/office/drawing/2014/main" id="{40EA010C-9413-4D65-925B-1865CA449354}"/>
            </a:ext>
          </a:extLst>
        </xdr:cNvPr>
        <xdr:cNvPicPr>
          <a:picLocks noChangeAspect="1"/>
        </xdr:cNvPicPr>
      </xdr:nvPicPr>
      <xdr:blipFill>
        <a:blip xmlns:r="http://schemas.openxmlformats.org/officeDocument/2006/relationships" r:embed="rId10"/>
        <a:stretch>
          <a:fillRect/>
        </a:stretch>
      </xdr:blipFill>
      <xdr:spPr>
        <a:xfrm>
          <a:off x="8589169" y="23813"/>
          <a:ext cx="736270" cy="731520"/>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100-000000000000}" autoFormatId="16" applyNumberFormats="0" applyBorderFormats="0" applyFontFormats="0" applyPatternFormats="0" applyAlignmentFormats="0" applyWidthHeightFormats="0">
  <queryTableRefresh nextId="21">
    <queryTableFields count="4">
      <queryTableField id="1" name="Simbol" tableColumnId="1"/>
      <queryTableField id="2" name="Denumire" tableColumnId="2"/>
      <queryTableField id="19" name="28.09.2020" tableColumnId="3"/>
      <queryTableField id="20" name="28.09.20202" tableColumnId="4"/>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LC_Name" xr10:uid="{00000000-0013-0000-FFFF-FFFF01000000}" sourceName="PLC Name">
  <extLst>
    <x:ext xmlns:x15="http://schemas.microsoft.com/office/spreadsheetml/2010/11/main" uri="{2F2917AC-EB37-4324-AD4E-5DD8C200BD13}">
      <x15:tableSlicerCache tableId="1" column="1"/>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eight" xr10:uid="{00000000-0013-0000-FFFF-FFFF02000000}" sourceName="Weight">
  <extLst>
    <x:ext xmlns:x15="http://schemas.microsoft.com/office/spreadsheetml/2010/11/main" uri="{2F2917AC-EB37-4324-AD4E-5DD8C200BD13}">
      <x15:tableSlicerCache tableId="1" column="2"/>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ength" xr10:uid="{00000000-0013-0000-FFFF-FFFF03000000}" sourceName="Length">
  <extLst>
    <x:ext xmlns:x15="http://schemas.microsoft.com/office/spreadsheetml/2010/11/main" uri="{2F2917AC-EB37-4324-AD4E-5DD8C200BD13}">
      <x15:tableSlicerCache tableId="1" column="3"/>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idth" xr10:uid="{00000000-0013-0000-FFFF-FFFF04000000}" sourceName="Width">
  <extLst>
    <x:ext xmlns:x15="http://schemas.microsoft.com/office/spreadsheetml/2010/11/main" uri="{2F2917AC-EB37-4324-AD4E-5DD8C200BD13}">
      <x15:tableSlicerCache tableId="1" column="4"/>
    </x:ex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Height" xr10:uid="{00000000-0013-0000-FFFF-FFFF05000000}" sourceName="Height">
  <extLst>
    <x:ext xmlns:x15="http://schemas.microsoft.com/office/spreadsheetml/2010/11/main" uri="{2F2917AC-EB37-4324-AD4E-5DD8C200BD13}">
      <x15:tableSlicerCache tableId="1" column="5"/>
    </x:ex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irth" xr10:uid="{00000000-0013-0000-FFFF-FFFF06000000}" sourceName="Girth">
  <extLst>
    <x:ext xmlns:x15="http://schemas.microsoft.com/office/spreadsheetml/2010/11/main" uri="{2F2917AC-EB37-4324-AD4E-5DD8C200BD13}">
      <x15:tableSlicerCache tableId="1" column="6"/>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LC Name" xr10:uid="{00000000-0014-0000-FFFF-FFFF01000000}" cache="Slicer_PLC_Name" caption="PLC Name" style="SlicerStyleOther2" rowHeight="241300"/>
  <slicer name="Weight" xr10:uid="{00000000-0014-0000-FFFF-FFFF02000000}" cache="Slicer_Weight" caption="Weight" style="SlicerStyleOther2" rowHeight="241300"/>
  <slicer name="Length" xr10:uid="{00000000-0014-0000-FFFF-FFFF03000000}" cache="Slicer_Length" caption="Length" style="SlicerStyleOther2" rowHeight="241300"/>
  <slicer name="Width" xr10:uid="{00000000-0014-0000-FFFF-FFFF04000000}" cache="Slicer_Width" caption="Width" style="SlicerStyleOther2" rowHeight="241300"/>
  <slicer name="Height" xr10:uid="{00000000-0014-0000-FFFF-FFFF05000000}" cache="Slicer_Height" caption="Height" style="SlicerStyleOther2" rowHeight="241300"/>
  <slicer name="Girth" xr10:uid="{00000000-0014-0000-FFFF-FFFF06000000}" cache="Slicer_Girth" caption="Girth" style="SlicerStyleOther2" rowHeight="241300"/>
</slicers>
</file>

<file path=xl/tables/_rels/table10.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_Girth" displayName="T_Girth" ref="G2:G11" totalsRowShown="0" headerRowDxfId="115" dataDxfId="114">
  <sortState xmlns:xlrd2="http://schemas.microsoft.com/office/spreadsheetml/2017/richdata2" ref="G3:G11">
    <sortCondition descending="1" ref="G2:G11"/>
  </sortState>
  <tableColumns count="1">
    <tableColumn id="1" xr3:uid="{00000000-0010-0000-0000-000001000000}" name="Girth" dataDxfId="11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XChange" displayName="XChange" ref="B7:E39" tableType="queryTable" totalsRowShown="0" headerRowDxfId="24" dataDxfId="23">
  <autoFilter ref="B7:E39" xr:uid="{00000000-0009-0000-0100-000008000000}"/>
  <tableColumns count="4">
    <tableColumn id="1" xr3:uid="{00000000-0010-0000-0600-000001000000}" uniqueName="1" name="Simbol" queryTableFieldId="1" dataDxfId="22"/>
    <tableColumn id="2" xr3:uid="{00000000-0010-0000-0600-000002000000}" uniqueName="2" name="Denumire" queryTableFieldId="2" dataDxfId="21"/>
    <tableColumn id="3" xr3:uid="{5CB31C40-C087-48DC-B621-6E8F92C68AA8}" uniqueName="3" name="21.07.2022" queryTableFieldId="19" dataDxfId="20"/>
    <tableColumn id="4" xr3:uid="{71397F5C-7D4D-4A0D-A448-B51B19990D37}" uniqueName="4" name="21.07.20222" queryTableFieldId="20" dataDxfId="19"/>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_Length" displayName="T_Length" ref="I2:I9" totalsRowShown="0" headerRowDxfId="112" dataDxfId="111">
  <sortState xmlns:xlrd2="http://schemas.microsoft.com/office/spreadsheetml/2017/richdata2" ref="I3:I9">
    <sortCondition descending="1" ref="I2:I9"/>
  </sortState>
  <tableColumns count="1">
    <tableColumn id="1" xr3:uid="{00000000-0010-0000-0100-000001000000}" name="Length" dataDxfId="11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_Width" displayName="T_Width" ref="K2:K10" totalsRowShown="0" headerRowDxfId="109" dataDxfId="108">
  <sortState xmlns:xlrd2="http://schemas.microsoft.com/office/spreadsheetml/2017/richdata2" ref="K3:K10">
    <sortCondition descending="1" ref="K2:K10"/>
  </sortState>
  <tableColumns count="1">
    <tableColumn id="1" xr3:uid="{00000000-0010-0000-0200-000001000000}" name="Width" dataDxfId="10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_Height" displayName="T_Height" ref="M2:M11" totalsRowShown="0" headerRowDxfId="106" dataDxfId="105">
  <sortState xmlns:xlrd2="http://schemas.microsoft.com/office/spreadsheetml/2017/richdata2" ref="M3:M11">
    <sortCondition descending="1" ref="M2:M11"/>
  </sortState>
  <tableColumns count="1">
    <tableColumn id="1" xr3:uid="{00000000-0010-0000-0300-000001000000}" name="Height" dataDxfId="10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_Weight" displayName="T_Weight" ref="O2:O37" totalsRowShown="0" headerRowDxfId="103" dataDxfId="102">
  <sortState xmlns:xlrd2="http://schemas.microsoft.com/office/spreadsheetml/2017/richdata2" ref="O3:O37">
    <sortCondition descending="1" ref="O2:O37"/>
  </sortState>
  <tableColumns count="1">
    <tableColumn id="1" xr3:uid="{00000000-0010-0000-0400-000001000000}" name="Weight" dataDxfId="10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_Girth2PLC" displayName="T_Girth2PLC" ref="D2:E11" totalsRowShown="0" headerRowDxfId="100" dataDxfId="99">
  <sortState xmlns:xlrd2="http://schemas.microsoft.com/office/spreadsheetml/2017/richdata2" ref="D3:E11">
    <sortCondition descending="1" ref="D2:D11"/>
  </sortState>
  <tableColumns count="2">
    <tableColumn id="1" xr3:uid="{00000000-0010-0000-0500-000001000000}" name="Girth" dataDxfId="98"/>
    <tableColumn id="2" xr3:uid="{00000000-0010-0000-0500-000002000000}" name="PLC Name" dataDxfId="9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DD4BACD-FE2C-4510-8E3B-7101DB2D99D2}" name="t_PLC_FBE11" displayName="t_PLC_FBE11" ref="D18:AS118" totalsRowShown="0" headerRowDxfId="96" dataDxfId="95">
  <tableColumns count="42">
    <tableColumn id="38" xr3:uid="{CCAF8A39-AAC9-4446-8904-1D3C858CAC05}" name="Product code" dataDxfId="94"/>
    <tableColumn id="39" xr3:uid="{3FA96B1A-CE6A-4D65-B261-1264CA3E517A}" name="EAN, UPC, ISBN or ASIN" dataDxfId="93"/>
    <tableColumn id="3" xr3:uid="{66FC567B-29A0-480B-B02E-2E5B985FD0BE}" name="Product name" dataDxfId="92"/>
    <tableColumn id="27" xr3:uid="{96F3ED55-1858-4AFA-AC15-DE6B32F1D837}" name="Price with VAT (desired)" dataDxfId="91" dataCellStyle="Comma"/>
    <tableColumn id="28" xr3:uid="{0F785F5A-3B83-4D0F-B948-E5B6CFD54ADB}" name="Net Price wo VAT (desired)" dataDxfId="90" dataCellStyle="Comma"/>
    <tableColumn id="11" xr3:uid="{3E4EF9F2-B8E6-4C98-BB44-10E2DC902EE9}" name="VAT" dataDxfId="89" dataCellStyle="Percent"/>
    <tableColumn id="23" xr3:uid="{13349048-8BC9-4220-88E8-182C4548DC01}" name="Category ID" dataDxfId="88"/>
    <tableColumn id="4" xr3:uid="{B5F5A683-ABD8-4F58-98F3-985442386790}" name="Quantity" dataDxfId="87"/>
    <tableColumn id="5" xr3:uid="{B4ADEF1D-FDFC-4188-AA81-235B951FBF7C}" name="Weight" dataDxfId="86"/>
    <tableColumn id="6" xr3:uid="{7B8DA446-C545-4819-AF56-51D92540CC8F}" name="Length" dataDxfId="85"/>
    <tableColumn id="7" xr3:uid="{A7DC909F-28D2-461F-A674-9393A1873204}" name="Width" dataDxfId="84"/>
    <tableColumn id="8" xr3:uid="{68BD7017-9529-4709-A4E8-F818AB6600EF}" name="Height" dataDxfId="83"/>
    <tableColumn id="1" xr3:uid="{D7C577CC-E40B-41CC-ADFB-F4E71F4E661F}" name="Weight ©" dataDxfId="82">
      <calculatedColumnFormula>IF(AND($L19&gt;0,$M19&gt;0,$N19&gt;0,$O19&gt;0),IFERROR(INDEX(T_Weight[Weight],MATCH(L19,T_Weight[Weight],-1)),"check data"),"-")</calculatedColumnFormula>
    </tableColumn>
    <tableColumn id="2" xr3:uid="{04DED523-A283-4640-BDBF-68E27532B700}" name="Length ©" dataDxfId="81">
      <calculatedColumnFormula>IF(AND($L19&gt;0,$M19&gt;0,$N19&gt;0,$O19&gt;0),IFERROR(INDEX(T_Length[Length],MATCH((MAX($M19:$O19)),T_Length[Length],-1)),"check data"),"-")</calculatedColumnFormula>
    </tableColumn>
    <tableColumn id="22" xr3:uid="{DDEEC12B-22DF-40BD-951A-1033280B8426}" name="Width ©" dataDxfId="80">
      <calculatedColumnFormula>IF(AND($L19&gt;0,$M19&gt;0,$N19&gt;0,$O19&gt;0),IFERROR(INDEX(T_Width[Width],MATCH((MEDIAN($M19:$O19)),T_Width[Width],-1)),"check data"),"-")</calculatedColumnFormula>
    </tableColumn>
    <tableColumn id="33" xr3:uid="{1B67CFD8-9E25-41DE-8853-26C109B34D2E}" name="Height ©" dataDxfId="79">
      <calculatedColumnFormula>IF(AND($L19&gt;0,$M19&gt;0,$N19&gt;0,$O19&gt;0),IFERROR(INDEX(T_Height[Height],MATCH(MIN($M19:$O19),T_Height[Height],-1)),"check data"),"-")</calculatedColumnFormula>
    </tableColumn>
    <tableColumn id="35" xr3:uid="{7F5E760A-422C-4A95-9C86-C400ECC002D4}" name="Look4" dataDxfId="78">
      <calculatedColumnFormula>IF(AND($L19&gt;0,$M19&gt;0,$N19&gt;0,$O19&gt;0),IF(LEFT(AA19,3)="PLC",AA19&amp;P19,"check data"),"-")</calculatedColumnFormula>
    </tableColumn>
    <tableColumn id="9" xr3:uid="{F62F1CCB-0B97-419E-9D7B-98CBA6FEBC90}" name="Lead_Name" dataDxfId="77">
      <calculatedColumnFormula>IF(t_PLC_FBE11[[#This Row],[Category ID]]&lt;&gt;"",$G$8,"-")</calculatedColumnFormula>
    </tableColumn>
    <tableColumn id="42" xr3:uid="{5D51556C-E9E2-41FF-BB45-7F1ACAF94270}" name="Lead_date" dataDxfId="76">
      <calculatedColumnFormula>IF(t_PLC_FBE11[[#This Row],[Category ID]]&lt;&gt;"",$G$9,"-")</calculatedColumnFormula>
    </tableColumn>
    <tableColumn id="24" xr3:uid="{D86DE1F7-2D0A-461E-BEE8-76E0442DF70E}" name="Category Name" dataDxfId="75">
      <calculatedColumnFormula>IF(t_PLC_FBE11[[#This Row],[Category ID]]&lt;&gt;"",IFERROR(VLOOKUP(t_PLC_FBE11[[#This Row],[Category ID]],GRID!$A:$M,5,0),"seek guidance"),"-")</calculatedColumnFormula>
    </tableColumn>
    <tableColumn id="25" xr3:uid="{8DDA2A15-0712-4794-9C7D-BE07634EB9E4}" name="Category Country Name" dataDxfId="74">
      <calculatedColumnFormula>IF(t_PLC_FBE11[[#This Row],[Category ID]]&lt;&gt;"",IFERROR(VLOOKUP(t_PLC_FBE11[[#This Row],[Category ID]],GRID!$A:$M,9,0),"seek guidance"),"-")</calculatedColumnFormula>
    </tableColumn>
    <tableColumn id="14" xr3:uid="{A7448330-8C4C-4CF0-9EC9-39F66A8404CC}" name="Net Girth" dataDxfId="73">
      <calculatedColumnFormula>IF(AND($L19&gt;0,$M19&gt;0,$N19&gt;0,$O19&gt;0),IFERROR(2*((MIN($M19:$O19)+MEDIAN($M19:$O19)))+MAX($M19:$O19),"check data"),"-")</calculatedColumnFormula>
    </tableColumn>
    <tableColumn id="15" xr3:uid="{85D82B14-FA51-4E74-AA0A-E877DFBBF094}" name="Girth ©" dataDxfId="72">
      <calculatedColumnFormula>IF(AND($L19&gt;0,$M19&gt;0,$N19&gt;0,$O19&gt;0),IFERROR(INDEX(T_Girth2PLC[Girth],MATCH(t_PLC_FBE11[[#This Row],[Net Girth]],T_Girth2PLC[Girth],-1)),"check data"),"-")</calculatedColumnFormula>
    </tableColumn>
    <tableColumn id="16" xr3:uid="{D14EC0DF-0ECE-4D31-A9D8-E5BAC5F3DAC7}" name="PLC" dataDxfId="71">
      <calculatedColumnFormula>IF(AND($L19&gt;0,$M19&gt;0,$N19&gt;0,$O19&gt;0),IFERROR(VLOOKUP($Z19,Classes!$D:$E,2,0),"check data"),"-")</calculatedColumnFormula>
    </tableColumn>
    <tableColumn id="20" xr3:uid="{9886EA20-D0E3-4F6B-BE55-520C0C4BA976}" name="Volume ( m³)" dataDxfId="70">
      <calculatedColumnFormula>IF(AND($L19&gt;0,$M19&gt;0,$N19&gt;0,$O19&gt;0),IFERROR(IF($K19&gt;1,(M19*N19*O19)/1000000000*$K19,(M19*N19*O19)/1000000000),"check data"),"-")</calculatedColumnFormula>
    </tableColumn>
    <tableColumn id="26" xr3:uid="{A152920D-EAA7-4CC9-8B76-43BA1471CC51}" name="Commission %" dataDxfId="69">
      <calculatedColumnFormula>IF(t_PLC_FBE11[[#This Row],[Category ID]]&lt;&gt;"",IFERROR(IF(ISNUMBER(SEARCH("*",$F$11)),VLOOKUP(t_PLC_FBE11[[#This Row],[Category ID]],GRID!$A:$M,13,0),VLOOKUP(t_PLC_FBE11[[#This Row],[Category ID]],GRID!$A:$M,12,0)),"seek guidance"),"-")</calculatedColumnFormula>
    </tableColumn>
    <tableColumn id="34" xr3:uid="{13E11DAC-901F-44AC-8B89-6EB054FF7B87}" name="Price w VAT per unit (RON)" dataDxfId="68" dataCellStyle="Comma">
      <calculatedColumnFormula>IF(t_PLC_FBE11[[#This Row],[Net Price wo VAT (desired)]]&lt;&gt;"",(t_PLC_FBE11[[#This Row],[Net Price wo VAT (desired)]]*IF(t_PLC_FBE11[[#This Row],[VAT]]&lt;&gt;"",1+t_PLC_FBE11[[#This Row],[VAT]],1.19))*$M$9,t_PLC_FBE11[[#This Row],[Price with VAT (desired)]]*$M$9)</calculatedColumnFormula>
    </tableColumn>
    <tableColumn id="12" xr3:uid="{677446F8-C098-4BA0-984C-C5EFF55AE818}" name="Price wo VAT per unit (RON)" dataDxfId="67" dataCellStyle="Comma">
      <calculatedColumnFormula>t_PLC_FBE11[[#This Row],[Price w VAT per unit (RON)]]/(IF(t_PLC_FBE11[[#This Row],[VAT]]&lt;&gt;"",1+t_PLC_FBE11[[#This Row],[VAT]],1.19))</calculatedColumnFormula>
    </tableColumn>
    <tableColumn id="29" xr3:uid="{7C05361F-09A5-4007-836C-162B792582AC}" name="Commission Invoice per unit (RON)" dataDxfId="66" dataCellStyle="Comma">
      <calculatedColumnFormula>IF(AND(t_PLC_FBE11[[#This Row],[Commission %]]&lt;&gt;"-",t_PLC_FBE11[[#This Row],[Price wo VAT per unit (RON)]]&lt;&gt;"-"),t_PLC_FBE11[[#This Row],[Price wo VAT per unit (RON)]]*t_PLC_FBE11[[#This Row],[Commission %]],"-")</calculatedColumnFormula>
    </tableColumn>
    <tableColumn id="13" xr3:uid="{C24B060E-C623-4E87-949B-656047782574}" name="GMV (RON)" dataDxfId="65" dataCellStyle="Comma">
      <calculatedColumnFormula>t_PLC_FBE11[[#This Row],[Price w VAT per unit (RON)]]*(IF(t_PLC_FBE11[[#This Row],[Quantity]]&lt;&gt;"",t_PLC_FBE11[[#This Row],[Quantity]],1))</calculatedColumnFormula>
    </tableColumn>
    <tableColumn id="36" xr3:uid="{66282BF8-3540-4FCA-8F3D-9A1925A0B49D}" name="GMV (*cc)" dataDxfId="64" dataCellStyle="Comma">
      <calculatedColumnFormula>t_PLC_FBE11[[#This Row],[GMV (RON)]]/$M$9</calculatedColumnFormula>
    </tableColumn>
    <tableColumn id="10" xr3:uid="{C99197EB-15AE-471C-9E98-26B1021AB442}" name="Commission Invoice (*cc)" dataDxfId="63" dataCellStyle="Comma">
      <calculatedColumnFormula>IF(t_PLC_FBE11[[#This Row],[Commission Invoice per unit (RON)]]&lt;&gt;"-",(t_PLC_FBE11[[#This Row],[Commission Invoice per unit (RON)]]/$M$9)*(IF(t_PLC_FBE11[[#This Row],[Quantity]]&lt;&gt;"",t_PLC_FBE11[[#This Row],[Quantity]],1)),"-")</calculatedColumnFormula>
    </tableColumn>
    <tableColumn id="17" xr3:uid="{82C56898-3F0F-4AFD-9613-806F90225DDC}" name="Order Fee (*cc)" dataDxfId="62">
      <calculatedColumnFormula>IFERROR((VLOOKUP(t_PLC_FBE11[[#This Row],[Look4]],'FBE Fees'!$D:$M,8,0)/$M$9)*(IF(t_PLC_FBE11[[#This Row],[Quantity]]&lt;&gt;"",t_PLC_FBE11[[#This Row],[Quantity]],1)),"-")</calculatedColumnFormula>
    </tableColumn>
    <tableColumn id="21" xr3:uid="{911BD143-78F0-4515-9D13-81BDBCB287ED}" name="Storage fees *cc (m³ / day)" dataDxfId="61">
      <calculatedColumnFormula>IF(t_PLC_FBE11[[#This Row],[Volume ( m³)]]&lt;&gt;"-",IFERROR(VLOOKUP($G$10,Storage!$E:$F,2,0),Storage!$F$4)/$M$9*t_PLC_FBE11[[#This Row],[Volume ( m³)]],"-")</calculatedColumnFormula>
    </tableColumn>
    <tableColumn id="30" xr3:uid="{3024AD30-41CA-42B3-B797-1108E18E690A}" name="FBE Fee (*cc) for avg storage" dataDxfId="60" dataCellStyle="Comma">
      <calculatedColumnFormula>IF(OR(t_PLC_FBE11[[#This Row],[Order Fee (*cc)]]&lt;&gt;"-",t_PLC_FBE11[[#This Row],[Storage fees *cc (m³ / day)]]&lt;&gt;"-"),SUM(t_PLC_FBE11[[#This Row],[Order Fee (*cc)]],(t_PLC_FBE11[[#This Row],[Storage fees *cc (m³ / day)]]*$M$10)),"-")</calculatedColumnFormula>
    </tableColumn>
    <tableColumn id="31" xr3:uid="{8661366B-AFF7-4323-A3F6-2918F4694F0C}" name="TOTAL Cost (*cc)" dataDxfId="59" dataCellStyle="Comma">
      <calculatedColumnFormula>IF(AND(t_PLC_FBE11[[#This Row],[Commission Invoice (*cc)]]&lt;&gt;"-",t_PLC_FBE11[[#This Row],[FBE Fee (*cc) for avg storage]]&lt;&gt;"-"),t_PLC_FBE11[[#This Row],[Commission Invoice (*cc)]]+t_PLC_FBE11[[#This Row],[FBE Fee (*cc) for avg storage]],"-")</calculatedColumnFormula>
    </tableColumn>
    <tableColumn id="32" xr3:uid="{D5A7519E-9514-4AFD-B4D2-182E7517A614}" name="Seller Income (*cc)" dataDxfId="58" dataCellStyle="Comma">
      <calculatedColumnFormula>IF(AND(t_PLC_FBE11[[#This Row],[GMV (*cc)]]&lt;&gt;"-",t_PLC_FBE11[[#This Row],[TOTAL Cost (*cc)]]&lt;&gt;"-"),t_PLC_FBE11[[#This Row],[GMV (*cc)]]-t_PLC_FBE11[[#This Row],[TOTAL Cost (*cc)]],"-")</calculatedColumnFormula>
    </tableColumn>
    <tableColumn id="37" xr3:uid="{2C310B68-F251-4BE5-9FAF-39B197D82E77}" name="GM1 w VAT" dataDxfId="57" dataCellStyle="Percent">
      <calculatedColumnFormula>IF(AND(t_PLC_FBE11[[#This Row],[GMV (*cc)]]&lt;&gt;"-",t_PLC_FBE11[[#This Row],[Seller Income (*cc)]]&lt;&gt;"-"),t_PLC_FBE11[[#This Row],[Seller Income (*cc)]]/t_PLC_FBE11[[#This Row],[GMV (*cc)]],"-")</calculatedColumnFormula>
    </tableColumn>
    <tableColumn id="40" xr3:uid="{0570DD69-97D5-458D-BA7F-1983C725F08A}" name="Net Seller Income (*cc)" dataDxfId="56" dataCellStyle="Comma">
      <calculatedColumnFormula>IF(AND(t_PLC_FBE11[[#This Row],[Price wo VAT per unit (RON)]]&lt;&gt;"-",t_PLC_FBE11[[#This Row],[TOTAL Cost (*cc)]]&lt;&gt;"-"),(t_PLC_FBE11[[#This Row],[Price wo VAT per unit (RON)]]/$M$9*(IF(t_PLC_FBE11[[#This Row],[Quantity]]&lt;&gt;"",t_PLC_FBE11[[#This Row],[Quantity]],1)))-t_PLC_FBE11[[#This Row],[TOTAL Cost (*cc)]],"-")</calculatedColumnFormula>
    </tableColumn>
    <tableColumn id="41" xr3:uid="{5C80553E-5A45-46D6-877A-031AC148A292}" name="GM1 wo VAT" dataDxfId="55" dataCellStyle="Percent">
      <calculatedColumnFormula>IF(AND(t_PLC_FBE11[[#This Row],[Net Seller Income (*cc)]]&lt;&gt;"-",t_PLC_FBE11[[#This Row],[Price wo VAT per unit (RON)]]&lt;&gt;"-"),t_PLC_FBE11[[#This Row],[Net Seller Income (*cc)]]/(t_PLC_FBE11[[#This Row],[Price wo VAT per unit (RON)]]/$M$9*(IF(t_PLC_FBE11[[#This Row],[Quantity]]&lt;&gt;"",t_PLC_FBE11[[#This Row],[Quantity]],1))),"-")</calculatedColumnFormula>
    </tableColumn>
    <tableColumn id="18" xr3:uid="{072DC58F-4D14-497A-A197-EC0470EE7D72}" name="Removal Fee (*cc)" dataDxfId="54" dataCellStyle="Comma">
      <calculatedColumnFormula>IF(AND($L19&gt;0,$M19&gt;0,$N19&gt;0,$O19&gt;0),IFERROR(IF($K19&gt;1,VLOOKUP($T19,'FBE Fees'!$D:$M,9,0)/$M$9*$K19,VLOOKUP($T19,'FBE Fees'!$D:$M,9,0)/$M$9),"check data"),"-")</calculatedColumnFormula>
    </tableColumn>
    <tableColumn id="19" xr3:uid="{B4CB6CB5-0E77-4B2F-9B49-6105B8036BC3}" name="Disposal Fee (*cc)" dataDxfId="53" dataCellStyle="Comma">
      <calculatedColumnFormula>IF(AND($L19&gt;0,$M19&gt;0,$N19&gt;0,$O19&gt;0),IFERROR(IF($K19&gt;1,VLOOKUP($T19,'FBE Fees'!$D:$M,10,0)/$M$9*$K19,VLOOKUP($T19,'FBE Fees'!$D:$M,10,0)/$M$9),"check data"),"-")</calculatedColumnFormula>
    </tableColumn>
  </tableColumns>
  <tableStyleInfo name="TableStyleLight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6F92265-1EF8-4422-962F-8F0D36CD6412}" name="Table912" displayName="Table912" ref="B19:M1937" totalsRowShown="0" headerRowDxfId="52" dataDxfId="51" dataCellStyle="Percent">
  <autoFilter ref="B19:M1937" xr:uid="{B370231C-BBA9-4545-85EE-F095F35653E9}"/>
  <tableColumns count="12">
    <tableColumn id="27" xr3:uid="{CB750392-4DC9-4CC5-A071-FE832590873B}" name="RANK" dataDxfId="50" dataCellStyle="Percent">
      <calculatedColumnFormula>IFERROR(RANK(Table912[[#This Row],[search id]],Table912[search id],1),"")</calculatedColumnFormula>
    </tableColumn>
    <tableColumn id="26" xr3:uid="{49DF4BBF-F318-4597-A90B-CA284D05C841}" name="search id" dataDxfId="49" dataCellStyle="Percent">
      <calculatedColumnFormula>IF(MIN(Table912[[#This Row],[search supracategory]:[search subcategory]])&lt;&gt;0,MIN(Table912[[#This Row],[search supracategory]:[search subcategory]]),"")</calculatedColumnFormula>
    </tableColumn>
    <tableColumn id="25" xr3:uid="{8A757182-523C-4831-99EC-44D2DBC5A5CE}" name="search supracategory" dataDxfId="48" dataCellStyle="Percent">
      <calculatedColumnFormula>IFERROR(SEARCH($G$3,Table912[[#This Row],[Supracategory Name]])+ROW()/100000,"")</calculatedColumnFormula>
    </tableColumn>
    <tableColumn id="23" xr3:uid="{AAA434FB-EB58-47C0-A96A-C2B68E44ECE2}" name="search category" dataDxfId="47" dataCellStyle="Percent">
      <calculatedColumnFormula>IFERROR(SEARCH($G$3,Table912[[#This Row],[Category Name]])+ROW()/100000,"")</calculatedColumnFormula>
    </tableColumn>
    <tableColumn id="24" xr3:uid="{D4B579AD-15A0-4FF0-821B-0E1EF1AA6097}" name="search subcategory" dataDxfId="46" dataCellStyle="Percent">
      <calculatedColumnFormula>IFERROR(SEARCH($G$3,Table912[[#This Row],[Subcategory Name]])+ROW()/100000,"")</calculatedColumnFormula>
    </tableColumn>
    <tableColumn id="1" xr3:uid="{171DEA2E-89DA-4A60-BBB0-C992D681C727}" name="Category _x000a_Leaf Id" dataDxfId="45"/>
    <tableColumn id="2" xr3:uid="{A44F246A-E319-4A45-9BB4-446558C6099A}" name="Line Name" dataDxfId="44"/>
    <tableColumn id="3" xr3:uid="{3796AF3D-FC06-4440-9D6C-7E2C7B1860CA}" name="Division Name" dataDxfId="43"/>
    <tableColumn id="4" xr3:uid="{8A253114-64B7-433A-B440-6CBE88516B85}" name="Supracategory Name" dataDxfId="42"/>
    <tableColumn id="5" xr3:uid="{4B81FBB6-077A-415E-9FFF-89293737FE45}" name="Category Name" dataDxfId="41"/>
    <tableColumn id="6" xr3:uid="{454A214F-D83C-48BE-B696-28A4D5B2E7AA}" name="Subcategory Name" dataDxfId="40"/>
    <tableColumn id="7" xr3:uid="{DBD547AB-E608-417F-9247-60C26333D917}" name="Subsubcategory Name" dataDxfId="39"/>
  </tableColumns>
  <tableStyleInfo name="TableStyleLight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7000000}" name="PLCs" displayName="PLCs" ref="D14:O329" totalsRowShown="0" headerRowDxfId="38" dataDxfId="37">
  <autoFilter ref="D14:O329" xr:uid="{00000000-0009-0000-0100-000001000000}">
    <filterColumn colId="3">
      <filters>
        <filter val="1,200.00"/>
        <filter val="1,860.00"/>
        <filter val="200.00"/>
        <filter val="330.00"/>
        <filter val="340.00"/>
        <filter val="450.00"/>
        <filter val="610.00"/>
      </filters>
    </filterColumn>
  </autoFilter>
  <sortState xmlns:xlrd2="http://schemas.microsoft.com/office/spreadsheetml/2017/richdata2" ref="D15:M329">
    <sortCondition ref="E14:E329"/>
  </sortState>
  <tableColumns count="12">
    <tableColumn id="10" xr3:uid="{00000000-0010-0000-0700-00000A000000}" name="Look4" dataDxfId="36">
      <calculatedColumnFormula>PLCs[[#This Row],[PLC Name]]&amp;PLCs[[#This Row],[Weight]]</calculatedColumnFormula>
    </tableColumn>
    <tableColumn id="1" xr3:uid="{00000000-0010-0000-0700-000001000000}" name="PLC Name" dataDxfId="35"/>
    <tableColumn id="2" xr3:uid="{00000000-0010-0000-0700-000002000000}" name="Weight" dataDxfId="34"/>
    <tableColumn id="3" xr3:uid="{00000000-0010-0000-0700-000003000000}" name="Length" dataDxfId="33"/>
    <tableColumn id="4" xr3:uid="{00000000-0010-0000-0700-000004000000}" name="Width" dataDxfId="32"/>
    <tableColumn id="5" xr3:uid="{00000000-0010-0000-0700-000005000000}" name="Height" dataDxfId="31"/>
    <tableColumn id="6" xr3:uid="{00000000-0010-0000-0700-000006000000}" name="Girth" dataDxfId="30"/>
    <tableColumn id="7" xr3:uid="{00000000-0010-0000-0700-000007000000}" name="Order Fee RON" dataDxfId="29"/>
    <tableColumn id="8" xr3:uid="{00000000-0010-0000-0700-000008000000}" name="Removal Fee RON" dataDxfId="28"/>
    <tableColumn id="9" xr3:uid="{00000000-0010-0000-0700-000009000000}" name="Disposal Fee RON" dataDxfId="27"/>
    <tableColumn id="11" xr3:uid="{74B29638-24FF-4278-9110-4878059C7034}" name="Oth Order Fee EUR" dataDxfId="26"/>
    <tableColumn id="12" xr3:uid="{B2C05EC3-2FDC-4EA3-8F31-21CDD332AA79}" name="Oth Order Fee RON" dataDxfId="25">
      <calculatedColumnFormula>ROUND(PLCs[[#This Row],[Oth Order Fee EUR]]*4.9,1)</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microsoft.com/office/2007/relationships/slicer" Target="../slicers/slicer1.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www.cursbnr.ro/" TargetMode="Externa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E767C-8A9D-4903-ACE6-35646F99DD91}">
  <sheetPr codeName="Sheet1"/>
  <dimension ref="A1:R1988"/>
  <sheetViews>
    <sheetView zoomScale="75" zoomScaleNormal="75" workbookViewId="0">
      <pane ySplit="1" topLeftCell="A2" activePane="bottomLeft" state="frozen"/>
      <selection pane="bottomLeft" activeCell="L20" sqref="L20"/>
    </sheetView>
  </sheetViews>
  <sheetFormatPr defaultRowHeight="15" x14ac:dyDescent="0.25"/>
  <cols>
    <col min="1" max="1" width="15.5703125" bestFit="1" customWidth="1"/>
    <col min="2" max="2" width="15.140625" bestFit="1" customWidth="1"/>
    <col min="3" max="3" width="23.85546875" bestFit="1" customWidth="1"/>
    <col min="4" max="4" width="32.5703125" customWidth="1"/>
    <col min="5" max="5" width="46.85546875" bestFit="1" customWidth="1"/>
    <col min="6" max="6" width="55.5703125" bestFit="1" customWidth="1"/>
    <col min="7" max="7" width="36.85546875" bestFit="1" customWidth="1"/>
    <col min="8" max="8" width="37.140625" bestFit="1" customWidth="1"/>
    <col min="9" max="9" width="43.42578125" bestFit="1" customWidth="1"/>
    <col min="10" max="10" width="45.42578125" bestFit="1" customWidth="1"/>
    <col min="11" max="11" width="33" bestFit="1" customWidth="1"/>
    <col min="12" max="13" width="37.85546875" customWidth="1"/>
    <col min="15" max="15" width="10.5703125" customWidth="1"/>
    <col min="16" max="18" width="16.140625" customWidth="1"/>
  </cols>
  <sheetData>
    <row r="1" spans="1:18" ht="30" customHeight="1" x14ac:dyDescent="0.25">
      <c r="A1" s="64" t="s">
        <v>163</v>
      </c>
      <c r="B1" s="64" t="s">
        <v>164</v>
      </c>
      <c r="C1" s="64" t="s">
        <v>165</v>
      </c>
      <c r="D1" s="64" t="s">
        <v>166</v>
      </c>
      <c r="E1" s="64" t="s">
        <v>123</v>
      </c>
      <c r="F1" s="64" t="s">
        <v>167</v>
      </c>
      <c r="G1" s="64" t="s">
        <v>168</v>
      </c>
      <c r="H1" s="64" t="s">
        <v>169</v>
      </c>
      <c r="I1" s="64" t="s">
        <v>170</v>
      </c>
      <c r="J1" s="64" t="s">
        <v>171</v>
      </c>
      <c r="K1" s="64" t="s">
        <v>172</v>
      </c>
      <c r="L1" s="64" t="s">
        <v>4489</v>
      </c>
      <c r="M1" s="64" t="s">
        <v>173</v>
      </c>
      <c r="N1" s="93" t="s">
        <v>4540</v>
      </c>
      <c r="O1" s="93" t="s">
        <v>4536</v>
      </c>
      <c r="P1" s="93" t="s">
        <v>4538</v>
      </c>
      <c r="Q1" s="93" t="s">
        <v>4537</v>
      </c>
      <c r="R1" s="93" t="s">
        <v>4539</v>
      </c>
    </row>
    <row r="2" spans="1:18" x14ac:dyDescent="0.25">
      <c r="A2" s="198">
        <v>1081</v>
      </c>
      <c r="B2" s="198" t="s">
        <v>186</v>
      </c>
      <c r="C2" s="198" t="s">
        <v>186</v>
      </c>
      <c r="D2" s="198" t="s">
        <v>187</v>
      </c>
      <c r="E2" s="198" t="s">
        <v>199</v>
      </c>
      <c r="F2" s="198" t="s">
        <v>4599</v>
      </c>
      <c r="G2" s="198" t="s">
        <v>179</v>
      </c>
      <c r="H2" s="198" t="s">
        <v>187</v>
      </c>
      <c r="I2" s="198" t="s">
        <v>201</v>
      </c>
      <c r="J2" s="198" t="s">
        <v>4600</v>
      </c>
      <c r="K2" s="198" t="s">
        <v>179</v>
      </c>
      <c r="L2" s="66">
        <v>0.19</v>
      </c>
      <c r="M2" s="65">
        <v>0.22</v>
      </c>
      <c r="N2" s="92">
        <v>0.12</v>
      </c>
      <c r="O2" s="92">
        <v>4.0000000000000008E-2</v>
      </c>
      <c r="P2" s="92">
        <v>0.15</v>
      </c>
      <c r="Q2" s="92">
        <v>0.16</v>
      </c>
      <c r="R2" s="92">
        <v>0.17600000000000002</v>
      </c>
    </row>
    <row r="3" spans="1:18" x14ac:dyDescent="0.25">
      <c r="A3" s="198">
        <v>1086</v>
      </c>
      <c r="B3" s="198" t="s">
        <v>186</v>
      </c>
      <c r="C3" s="198" t="s">
        <v>186</v>
      </c>
      <c r="D3" s="198" t="s">
        <v>187</v>
      </c>
      <c r="E3" s="198" t="s">
        <v>186</v>
      </c>
      <c r="F3" s="198" t="s">
        <v>188</v>
      </c>
      <c r="G3" s="198" t="s">
        <v>179</v>
      </c>
      <c r="H3" s="198" t="s">
        <v>187</v>
      </c>
      <c r="I3" s="198" t="s">
        <v>186</v>
      </c>
      <c r="J3" s="198" t="s">
        <v>189</v>
      </c>
      <c r="K3" s="198" t="s">
        <v>179</v>
      </c>
      <c r="L3" s="66">
        <v>0.14000000000000001</v>
      </c>
      <c r="M3" s="65">
        <v>0.16</v>
      </c>
      <c r="N3" s="92">
        <v>0.15</v>
      </c>
      <c r="O3" s="92" t="s">
        <v>121</v>
      </c>
      <c r="P3" s="92">
        <v>0.15</v>
      </c>
      <c r="Q3" s="92">
        <v>0.15</v>
      </c>
      <c r="R3" s="92">
        <v>0.15</v>
      </c>
    </row>
    <row r="4" spans="1:18" x14ac:dyDescent="0.25">
      <c r="A4" s="198">
        <v>1087</v>
      </c>
      <c r="B4" s="198" t="s">
        <v>186</v>
      </c>
      <c r="C4" s="198" t="s">
        <v>186</v>
      </c>
      <c r="D4" s="198" t="s">
        <v>187</v>
      </c>
      <c r="E4" s="198" t="s">
        <v>199</v>
      </c>
      <c r="F4" s="198" t="s">
        <v>190</v>
      </c>
      <c r="G4" s="198" t="s">
        <v>179</v>
      </c>
      <c r="H4" s="198" t="s">
        <v>187</v>
      </c>
      <c r="I4" s="198" t="s">
        <v>201</v>
      </c>
      <c r="J4" s="198" t="s">
        <v>191</v>
      </c>
      <c r="K4" s="198" t="s">
        <v>179</v>
      </c>
      <c r="L4" s="66">
        <v>0.14000000000000001</v>
      </c>
      <c r="M4" s="65">
        <v>0.16</v>
      </c>
      <c r="N4" s="92">
        <v>0.15</v>
      </c>
      <c r="O4" s="92" t="s">
        <v>121</v>
      </c>
      <c r="P4" s="92">
        <v>0.15</v>
      </c>
      <c r="Q4" s="92">
        <v>0.15</v>
      </c>
      <c r="R4" s="92">
        <v>0.15</v>
      </c>
    </row>
    <row r="5" spans="1:18" x14ac:dyDescent="0.25">
      <c r="A5" s="198">
        <v>1088</v>
      </c>
      <c r="B5" s="198" t="s">
        <v>186</v>
      </c>
      <c r="C5" s="198" t="s">
        <v>186</v>
      </c>
      <c r="D5" s="198" t="s">
        <v>187</v>
      </c>
      <c r="E5" s="198" t="s">
        <v>186</v>
      </c>
      <c r="F5" s="198" t="s">
        <v>192</v>
      </c>
      <c r="G5" s="198" t="s">
        <v>179</v>
      </c>
      <c r="H5" s="198" t="s">
        <v>187</v>
      </c>
      <c r="I5" s="198" t="s">
        <v>186</v>
      </c>
      <c r="J5" s="198" t="s">
        <v>193</v>
      </c>
      <c r="K5" s="198" t="s">
        <v>179</v>
      </c>
      <c r="L5" s="66">
        <v>0.14000000000000001</v>
      </c>
      <c r="M5" s="65">
        <v>0.16</v>
      </c>
      <c r="N5" s="92">
        <v>0.15</v>
      </c>
      <c r="O5" s="92" t="s">
        <v>121</v>
      </c>
      <c r="P5" s="92">
        <v>0.15</v>
      </c>
      <c r="Q5" s="92">
        <v>0.15</v>
      </c>
      <c r="R5" s="92">
        <v>0.15</v>
      </c>
    </row>
    <row r="6" spans="1:18" x14ac:dyDescent="0.25">
      <c r="A6" s="198">
        <v>1095</v>
      </c>
      <c r="B6" s="198" t="s">
        <v>186</v>
      </c>
      <c r="C6" s="198" t="s">
        <v>186</v>
      </c>
      <c r="D6" s="198" t="s">
        <v>187</v>
      </c>
      <c r="E6" s="198" t="s">
        <v>186</v>
      </c>
      <c r="F6" s="198" t="s">
        <v>194</v>
      </c>
      <c r="G6" s="198" t="s">
        <v>179</v>
      </c>
      <c r="H6" s="198" t="s">
        <v>187</v>
      </c>
      <c r="I6" s="198" t="s">
        <v>186</v>
      </c>
      <c r="J6" s="198" t="s">
        <v>195</v>
      </c>
      <c r="K6" s="198" t="s">
        <v>179</v>
      </c>
      <c r="L6" s="66">
        <v>0.14000000000000001</v>
      </c>
      <c r="M6" s="65">
        <v>0.16</v>
      </c>
      <c r="N6" s="92">
        <v>0.15</v>
      </c>
      <c r="O6" s="92" t="s">
        <v>121</v>
      </c>
      <c r="P6" s="92">
        <v>0.15</v>
      </c>
      <c r="Q6" s="92">
        <v>0.15</v>
      </c>
      <c r="R6" s="92">
        <v>0.15</v>
      </c>
    </row>
    <row r="7" spans="1:18" x14ac:dyDescent="0.25">
      <c r="A7" s="198">
        <v>1128</v>
      </c>
      <c r="B7" s="198" t="s">
        <v>186</v>
      </c>
      <c r="C7" s="198" t="s">
        <v>186</v>
      </c>
      <c r="D7" s="198" t="s">
        <v>187</v>
      </c>
      <c r="E7" s="198" t="s">
        <v>254</v>
      </c>
      <c r="F7" s="198" t="s">
        <v>260</v>
      </c>
      <c r="G7" s="198" t="s">
        <v>179</v>
      </c>
      <c r="H7" s="198" t="s">
        <v>187</v>
      </c>
      <c r="I7" s="198" t="s">
        <v>256</v>
      </c>
      <c r="J7" s="198" t="s">
        <v>261</v>
      </c>
      <c r="K7" s="198" t="s">
        <v>179</v>
      </c>
      <c r="L7" s="66">
        <v>0.125</v>
      </c>
      <c r="M7" s="65">
        <v>0.14000000000000001</v>
      </c>
      <c r="N7" s="92">
        <v>0.15</v>
      </c>
      <c r="O7" s="92">
        <v>4.0000000000000008E-2</v>
      </c>
      <c r="P7" s="92">
        <v>0.18</v>
      </c>
      <c r="Q7" s="92">
        <v>0.19</v>
      </c>
      <c r="R7" s="92">
        <v>0.20900000000000002</v>
      </c>
    </row>
    <row r="8" spans="1:18" x14ac:dyDescent="0.25">
      <c r="A8" s="198">
        <v>1170</v>
      </c>
      <c r="B8" s="198" t="s">
        <v>186</v>
      </c>
      <c r="C8" s="198" t="s">
        <v>186</v>
      </c>
      <c r="D8" s="198" t="s">
        <v>187</v>
      </c>
      <c r="E8" s="198" t="s">
        <v>254</v>
      </c>
      <c r="F8" s="198" t="s">
        <v>262</v>
      </c>
      <c r="G8" s="198" t="s">
        <v>179</v>
      </c>
      <c r="H8" s="198" t="s">
        <v>187</v>
      </c>
      <c r="I8" s="198" t="s">
        <v>256</v>
      </c>
      <c r="J8" s="198" t="s">
        <v>263</v>
      </c>
      <c r="K8" s="198" t="s">
        <v>179</v>
      </c>
      <c r="L8" s="66">
        <v>0.18</v>
      </c>
      <c r="M8" s="65">
        <v>0.21</v>
      </c>
      <c r="N8" s="92">
        <v>0.15</v>
      </c>
      <c r="O8" s="92">
        <v>5.0000000000000017E-2</v>
      </c>
      <c r="P8" s="92">
        <v>0.19</v>
      </c>
      <c r="Q8" s="92">
        <v>0.2</v>
      </c>
      <c r="R8" s="92">
        <v>0.22000000000000003</v>
      </c>
    </row>
    <row r="9" spans="1:18" x14ac:dyDescent="0.25">
      <c r="A9" s="198">
        <v>1322</v>
      </c>
      <c r="B9" s="198" t="s">
        <v>186</v>
      </c>
      <c r="C9" s="198" t="s">
        <v>186</v>
      </c>
      <c r="D9" s="198" t="s">
        <v>187</v>
      </c>
      <c r="E9" s="198" t="s">
        <v>186</v>
      </c>
      <c r="F9" s="198" t="s">
        <v>197</v>
      </c>
      <c r="G9" s="198" t="s">
        <v>179</v>
      </c>
      <c r="H9" s="198" t="s">
        <v>187</v>
      </c>
      <c r="I9" s="198" t="s">
        <v>186</v>
      </c>
      <c r="J9" s="198" t="s">
        <v>198</v>
      </c>
      <c r="K9" s="198" t="s">
        <v>179</v>
      </c>
      <c r="L9" s="66">
        <v>0.2</v>
      </c>
      <c r="M9" s="65">
        <v>0.23</v>
      </c>
      <c r="N9" s="92">
        <v>0.15</v>
      </c>
      <c r="O9" s="92">
        <v>4.0000000000000008E-2</v>
      </c>
      <c r="P9" s="92">
        <v>0.18</v>
      </c>
      <c r="Q9" s="92">
        <v>0.19</v>
      </c>
      <c r="R9" s="92">
        <v>0.20900000000000002</v>
      </c>
    </row>
    <row r="10" spans="1:18" x14ac:dyDescent="0.25">
      <c r="A10" s="198">
        <v>1447</v>
      </c>
      <c r="B10" s="198" t="s">
        <v>186</v>
      </c>
      <c r="C10" s="198" t="s">
        <v>186</v>
      </c>
      <c r="D10" s="198" t="s">
        <v>187</v>
      </c>
      <c r="E10" s="198" t="s">
        <v>199</v>
      </c>
      <c r="F10" s="198" t="s">
        <v>4601</v>
      </c>
      <c r="G10" s="198" t="s">
        <v>179</v>
      </c>
      <c r="H10" s="198" t="s">
        <v>187</v>
      </c>
      <c r="I10" s="198" t="s">
        <v>201</v>
      </c>
      <c r="J10" s="198" t="s">
        <v>4602</v>
      </c>
      <c r="K10" s="198" t="s">
        <v>179</v>
      </c>
      <c r="L10" s="66">
        <v>0.19</v>
      </c>
      <c r="M10" s="65">
        <v>0.22</v>
      </c>
      <c r="N10" s="92">
        <v>0.15</v>
      </c>
      <c r="O10" s="92" t="s">
        <v>121</v>
      </c>
      <c r="P10" s="92">
        <v>0.15</v>
      </c>
      <c r="Q10" s="92">
        <v>0.15</v>
      </c>
      <c r="R10" s="92">
        <v>0.15</v>
      </c>
    </row>
    <row r="11" spans="1:18" x14ac:dyDescent="0.25">
      <c r="A11" s="198">
        <v>1461</v>
      </c>
      <c r="B11" s="198" t="s">
        <v>186</v>
      </c>
      <c r="C11" s="198" t="s">
        <v>186</v>
      </c>
      <c r="D11" s="198" t="s">
        <v>187</v>
      </c>
      <c r="E11" s="198" t="s">
        <v>199</v>
      </c>
      <c r="F11" s="198" t="s">
        <v>205</v>
      </c>
      <c r="G11" s="198" t="s">
        <v>179</v>
      </c>
      <c r="H11" s="198" t="s">
        <v>187</v>
      </c>
      <c r="I11" s="198" t="s">
        <v>201</v>
      </c>
      <c r="J11" s="198" t="s">
        <v>206</v>
      </c>
      <c r="K11" s="198" t="s">
        <v>179</v>
      </c>
      <c r="L11" s="66">
        <v>0.19</v>
      </c>
      <c r="M11" s="65">
        <v>0.22</v>
      </c>
      <c r="N11" s="92">
        <v>0.15</v>
      </c>
      <c r="O11" s="92">
        <v>4.0000000000000008E-2</v>
      </c>
      <c r="P11" s="92">
        <v>0.18</v>
      </c>
      <c r="Q11" s="92">
        <v>0.19</v>
      </c>
      <c r="R11" s="92">
        <v>0.20900000000000002</v>
      </c>
    </row>
    <row r="12" spans="1:18" x14ac:dyDescent="0.25">
      <c r="A12" s="198">
        <v>1465</v>
      </c>
      <c r="B12" s="198" t="s">
        <v>186</v>
      </c>
      <c r="C12" s="198" t="s">
        <v>186</v>
      </c>
      <c r="D12" s="198" t="s">
        <v>187</v>
      </c>
      <c r="E12" s="198" t="s">
        <v>199</v>
      </c>
      <c r="F12" s="198" t="s">
        <v>200</v>
      </c>
      <c r="G12" s="198" t="s">
        <v>179</v>
      </c>
      <c r="H12" s="198" t="s">
        <v>187</v>
      </c>
      <c r="I12" s="198" t="s">
        <v>201</v>
      </c>
      <c r="J12" s="198" t="s">
        <v>202</v>
      </c>
      <c r="K12" s="198" t="s">
        <v>179</v>
      </c>
      <c r="L12" s="66">
        <v>0.19</v>
      </c>
      <c r="M12" s="65">
        <v>0.22</v>
      </c>
      <c r="N12" s="92">
        <v>0.15</v>
      </c>
      <c r="O12" s="92">
        <v>4.0000000000000008E-2</v>
      </c>
      <c r="P12" s="92">
        <v>0.18</v>
      </c>
      <c r="Q12" s="92">
        <v>0.19</v>
      </c>
      <c r="R12" s="92">
        <v>0.20900000000000002</v>
      </c>
    </row>
    <row r="13" spans="1:18" x14ac:dyDescent="0.25">
      <c r="A13" s="198">
        <v>1471</v>
      </c>
      <c r="B13" s="198" t="s">
        <v>186</v>
      </c>
      <c r="C13" s="198" t="s">
        <v>186</v>
      </c>
      <c r="D13" s="198" t="s">
        <v>187</v>
      </c>
      <c r="E13" s="198" t="s">
        <v>208</v>
      </c>
      <c r="F13" s="198" t="s">
        <v>209</v>
      </c>
      <c r="G13" s="198" t="s">
        <v>179</v>
      </c>
      <c r="H13" s="198" t="s">
        <v>187</v>
      </c>
      <c r="I13" s="198" t="s">
        <v>210</v>
      </c>
      <c r="J13" s="198" t="s">
        <v>211</v>
      </c>
      <c r="K13" s="198" t="s">
        <v>179</v>
      </c>
      <c r="L13" s="66">
        <v>0.13500000000000001</v>
      </c>
      <c r="M13" s="65">
        <v>0.16</v>
      </c>
      <c r="N13" s="92">
        <v>0.14399999999999999</v>
      </c>
      <c r="O13" s="92" t="s">
        <v>121</v>
      </c>
      <c r="P13" s="92">
        <v>0.14399999999999999</v>
      </c>
      <c r="Q13" s="92">
        <v>0.14399999999999999</v>
      </c>
      <c r="R13" s="92">
        <v>0.14399999999999999</v>
      </c>
    </row>
    <row r="14" spans="1:18" x14ac:dyDescent="0.25">
      <c r="A14" s="198">
        <v>1472</v>
      </c>
      <c r="B14" s="198" t="s">
        <v>186</v>
      </c>
      <c r="C14" s="198" t="s">
        <v>186</v>
      </c>
      <c r="D14" s="198" t="s">
        <v>187</v>
      </c>
      <c r="E14" s="198" t="s">
        <v>208</v>
      </c>
      <c r="F14" s="198" t="s">
        <v>212</v>
      </c>
      <c r="G14" s="198" t="s">
        <v>179</v>
      </c>
      <c r="H14" s="198" t="s">
        <v>187</v>
      </c>
      <c r="I14" s="198" t="s">
        <v>210</v>
      </c>
      <c r="J14" s="198" t="s">
        <v>213</v>
      </c>
      <c r="K14" s="198" t="s">
        <v>179</v>
      </c>
      <c r="L14" s="66">
        <v>0.14499999999999999</v>
      </c>
      <c r="M14" s="65">
        <v>0.17</v>
      </c>
      <c r="N14" s="92">
        <v>0.15</v>
      </c>
      <c r="O14" s="92" t="s">
        <v>121</v>
      </c>
      <c r="P14" s="92">
        <v>0.15</v>
      </c>
      <c r="Q14" s="92">
        <v>0.15</v>
      </c>
      <c r="R14" s="92">
        <v>0.15</v>
      </c>
    </row>
    <row r="15" spans="1:18" x14ac:dyDescent="0.25">
      <c r="A15" s="198">
        <v>1473</v>
      </c>
      <c r="B15" s="198" t="s">
        <v>186</v>
      </c>
      <c r="C15" s="198" t="s">
        <v>186</v>
      </c>
      <c r="D15" s="198" t="s">
        <v>187</v>
      </c>
      <c r="E15" s="198" t="s">
        <v>208</v>
      </c>
      <c r="F15" s="198" t="s">
        <v>214</v>
      </c>
      <c r="G15" s="198" t="s">
        <v>179</v>
      </c>
      <c r="H15" s="198" t="s">
        <v>187</v>
      </c>
      <c r="I15" s="198" t="s">
        <v>210</v>
      </c>
      <c r="J15" s="198" t="s">
        <v>215</v>
      </c>
      <c r="K15" s="198" t="s">
        <v>179</v>
      </c>
      <c r="L15" s="66">
        <v>0.13500000000000001</v>
      </c>
      <c r="M15" s="65">
        <v>0.16</v>
      </c>
      <c r="N15" s="92">
        <v>0.15</v>
      </c>
      <c r="O15" s="92" t="s">
        <v>121</v>
      </c>
      <c r="P15" s="92">
        <v>0.15</v>
      </c>
      <c r="Q15" s="92">
        <v>0.15</v>
      </c>
      <c r="R15" s="92">
        <v>0.15</v>
      </c>
    </row>
    <row r="16" spans="1:18" x14ac:dyDescent="0.25">
      <c r="A16" s="198">
        <v>1474</v>
      </c>
      <c r="B16" s="198" t="s">
        <v>186</v>
      </c>
      <c r="C16" s="198" t="s">
        <v>186</v>
      </c>
      <c r="D16" s="198" t="s">
        <v>187</v>
      </c>
      <c r="E16" s="198" t="s">
        <v>208</v>
      </c>
      <c r="F16" s="198" t="s">
        <v>216</v>
      </c>
      <c r="G16" s="198" t="s">
        <v>179</v>
      </c>
      <c r="H16" s="198" t="s">
        <v>187</v>
      </c>
      <c r="I16" s="198" t="s">
        <v>210</v>
      </c>
      <c r="J16" s="198" t="s">
        <v>217</v>
      </c>
      <c r="K16" s="198" t="s">
        <v>179</v>
      </c>
      <c r="L16" s="66">
        <v>0.13500000000000001</v>
      </c>
      <c r="M16" s="65">
        <v>0.16</v>
      </c>
      <c r="N16" s="92">
        <v>0.15</v>
      </c>
      <c r="O16" s="92" t="s">
        <v>121</v>
      </c>
      <c r="P16" s="92">
        <v>0.15</v>
      </c>
      <c r="Q16" s="92">
        <v>0.15</v>
      </c>
      <c r="R16" s="92">
        <v>0.15</v>
      </c>
    </row>
    <row r="17" spans="1:18" x14ac:dyDescent="0.25">
      <c r="A17" s="198">
        <v>1475</v>
      </c>
      <c r="B17" s="198" t="s">
        <v>186</v>
      </c>
      <c r="C17" s="198" t="s">
        <v>186</v>
      </c>
      <c r="D17" s="198" t="s">
        <v>187</v>
      </c>
      <c r="E17" s="198" t="s">
        <v>208</v>
      </c>
      <c r="F17" s="198" t="s">
        <v>218</v>
      </c>
      <c r="G17" s="198" t="s">
        <v>179</v>
      </c>
      <c r="H17" s="198" t="s">
        <v>187</v>
      </c>
      <c r="I17" s="198" t="s">
        <v>210</v>
      </c>
      <c r="J17" s="198" t="s">
        <v>219</v>
      </c>
      <c r="K17" s="198" t="s">
        <v>179</v>
      </c>
      <c r="L17" s="66">
        <v>0.13</v>
      </c>
      <c r="M17" s="65">
        <v>0.15</v>
      </c>
      <c r="N17" s="92">
        <v>0.12</v>
      </c>
      <c r="O17" s="92">
        <v>1.0000000000000009E-2</v>
      </c>
      <c r="P17" s="92">
        <v>0.12</v>
      </c>
      <c r="Q17" s="92">
        <v>0.12</v>
      </c>
      <c r="R17" s="92">
        <v>0.14300000000000002</v>
      </c>
    </row>
    <row r="18" spans="1:18" x14ac:dyDescent="0.25">
      <c r="A18" s="198">
        <v>1476</v>
      </c>
      <c r="B18" s="198" t="s">
        <v>186</v>
      </c>
      <c r="C18" s="198" t="s">
        <v>186</v>
      </c>
      <c r="D18" s="198" t="s">
        <v>187</v>
      </c>
      <c r="E18" s="198" t="s">
        <v>208</v>
      </c>
      <c r="F18" s="198" t="s">
        <v>220</v>
      </c>
      <c r="G18" s="198" t="s">
        <v>179</v>
      </c>
      <c r="H18" s="198" t="s">
        <v>187</v>
      </c>
      <c r="I18" s="198" t="s">
        <v>210</v>
      </c>
      <c r="J18" s="198" t="s">
        <v>221</v>
      </c>
      <c r="K18" s="198" t="s">
        <v>179</v>
      </c>
      <c r="L18" s="66">
        <v>0.17</v>
      </c>
      <c r="M18" s="65">
        <v>0.2</v>
      </c>
      <c r="N18" s="92">
        <v>0.15</v>
      </c>
      <c r="O18" s="92">
        <v>2.0000000000000018E-2</v>
      </c>
      <c r="P18" s="92">
        <v>0.16</v>
      </c>
      <c r="Q18" s="92">
        <v>0.17</v>
      </c>
      <c r="R18" s="92">
        <v>0.18700000000000003</v>
      </c>
    </row>
    <row r="19" spans="1:18" x14ac:dyDescent="0.25">
      <c r="A19" s="198">
        <v>1477</v>
      </c>
      <c r="B19" s="198" t="s">
        <v>186</v>
      </c>
      <c r="C19" s="198" t="s">
        <v>186</v>
      </c>
      <c r="D19" s="198" t="s">
        <v>187</v>
      </c>
      <c r="E19" s="198" t="s">
        <v>208</v>
      </c>
      <c r="F19" s="198" t="s">
        <v>222</v>
      </c>
      <c r="G19" s="198" t="s">
        <v>179</v>
      </c>
      <c r="H19" s="198" t="s">
        <v>187</v>
      </c>
      <c r="I19" s="198" t="s">
        <v>210</v>
      </c>
      <c r="J19" s="198" t="s">
        <v>223</v>
      </c>
      <c r="K19" s="198" t="s">
        <v>179</v>
      </c>
      <c r="L19" s="66">
        <v>0.17</v>
      </c>
      <c r="M19" s="65">
        <v>0.2</v>
      </c>
      <c r="N19" s="92">
        <v>0.14399999999999999</v>
      </c>
      <c r="O19" s="92">
        <v>2.6000000000000023E-2</v>
      </c>
      <c r="P19" s="92">
        <v>0.16</v>
      </c>
      <c r="Q19" s="92">
        <v>0.17</v>
      </c>
      <c r="R19" s="92">
        <v>0.18700000000000003</v>
      </c>
    </row>
    <row r="20" spans="1:18" x14ac:dyDescent="0.25">
      <c r="A20" s="198">
        <v>1479</v>
      </c>
      <c r="B20" s="198" t="s">
        <v>186</v>
      </c>
      <c r="C20" s="198" t="s">
        <v>186</v>
      </c>
      <c r="D20" s="198" t="s">
        <v>187</v>
      </c>
      <c r="E20" s="198" t="s">
        <v>224</v>
      </c>
      <c r="F20" s="198" t="s">
        <v>225</v>
      </c>
      <c r="G20" s="198" t="s">
        <v>179</v>
      </c>
      <c r="H20" s="198" t="s">
        <v>187</v>
      </c>
      <c r="I20" s="198" t="s">
        <v>226</v>
      </c>
      <c r="J20" s="198" t="s">
        <v>227</v>
      </c>
      <c r="K20" s="198" t="s">
        <v>179</v>
      </c>
      <c r="L20" s="66">
        <v>0.15</v>
      </c>
      <c r="M20" s="65">
        <v>0.17</v>
      </c>
      <c r="N20" s="92">
        <v>0.15</v>
      </c>
      <c r="O20" s="92" t="s">
        <v>121</v>
      </c>
      <c r="P20" s="92">
        <v>0.15</v>
      </c>
      <c r="Q20" s="92">
        <v>0.15</v>
      </c>
      <c r="R20" s="92">
        <v>0.15</v>
      </c>
    </row>
    <row r="21" spans="1:18" x14ac:dyDescent="0.25">
      <c r="A21" s="198">
        <v>1480</v>
      </c>
      <c r="B21" s="198" t="s">
        <v>186</v>
      </c>
      <c r="C21" s="198" t="s">
        <v>186</v>
      </c>
      <c r="D21" s="198" t="s">
        <v>187</v>
      </c>
      <c r="E21" s="198" t="s">
        <v>224</v>
      </c>
      <c r="F21" s="198" t="s">
        <v>228</v>
      </c>
      <c r="G21" s="198" t="s">
        <v>179</v>
      </c>
      <c r="H21" s="198" t="s">
        <v>187</v>
      </c>
      <c r="I21" s="198" t="s">
        <v>226</v>
      </c>
      <c r="J21" s="198" t="s">
        <v>229</v>
      </c>
      <c r="K21" s="198" t="s">
        <v>179</v>
      </c>
      <c r="L21" s="66">
        <v>0.15</v>
      </c>
      <c r="M21" s="65">
        <v>0.17</v>
      </c>
      <c r="N21" s="92">
        <v>0.15</v>
      </c>
      <c r="O21" s="92" t="s">
        <v>121</v>
      </c>
      <c r="P21" s="92">
        <v>0.15</v>
      </c>
      <c r="Q21" s="92">
        <v>0.15</v>
      </c>
      <c r="R21" s="92">
        <v>0.15</v>
      </c>
    </row>
    <row r="22" spans="1:18" x14ac:dyDescent="0.25">
      <c r="A22" s="198">
        <v>1481</v>
      </c>
      <c r="B22" s="198" t="s">
        <v>186</v>
      </c>
      <c r="C22" s="198" t="s">
        <v>186</v>
      </c>
      <c r="D22" s="198" t="s">
        <v>187</v>
      </c>
      <c r="E22" s="198" t="s">
        <v>224</v>
      </c>
      <c r="F22" s="198" t="s">
        <v>230</v>
      </c>
      <c r="G22" s="198" t="s">
        <v>179</v>
      </c>
      <c r="H22" s="198" t="s">
        <v>187</v>
      </c>
      <c r="I22" s="198" t="s">
        <v>226</v>
      </c>
      <c r="J22" s="198" t="s">
        <v>231</v>
      </c>
      <c r="K22" s="198" t="s">
        <v>179</v>
      </c>
      <c r="L22" s="66">
        <v>0.15</v>
      </c>
      <c r="M22" s="65">
        <v>0.17</v>
      </c>
      <c r="N22" s="92">
        <v>0.15</v>
      </c>
      <c r="O22" s="92" t="s">
        <v>121</v>
      </c>
      <c r="P22" s="92">
        <v>0.15</v>
      </c>
      <c r="Q22" s="92">
        <v>0.15</v>
      </c>
      <c r="R22" s="92">
        <v>0.15</v>
      </c>
    </row>
    <row r="23" spans="1:18" x14ac:dyDescent="0.25">
      <c r="A23" s="198">
        <v>1482</v>
      </c>
      <c r="B23" s="198" t="s">
        <v>186</v>
      </c>
      <c r="C23" s="198" t="s">
        <v>186</v>
      </c>
      <c r="D23" s="198" t="s">
        <v>187</v>
      </c>
      <c r="E23" s="198" t="s">
        <v>224</v>
      </c>
      <c r="F23" s="198" t="s">
        <v>4603</v>
      </c>
      <c r="G23" s="198" t="s">
        <v>179</v>
      </c>
      <c r="H23" s="198" t="s">
        <v>187</v>
      </c>
      <c r="I23" s="198" t="s">
        <v>226</v>
      </c>
      <c r="J23" s="198" t="s">
        <v>4604</v>
      </c>
      <c r="K23" s="198" t="s">
        <v>179</v>
      </c>
      <c r="L23" s="66">
        <v>0.15</v>
      </c>
      <c r="M23" s="65">
        <v>0.17</v>
      </c>
      <c r="N23" s="92">
        <v>0.15</v>
      </c>
      <c r="O23" s="92" t="s">
        <v>121</v>
      </c>
      <c r="P23" s="92">
        <v>0.15</v>
      </c>
      <c r="Q23" s="92">
        <v>0.15</v>
      </c>
      <c r="R23" s="92">
        <v>0.15</v>
      </c>
    </row>
    <row r="24" spans="1:18" x14ac:dyDescent="0.25">
      <c r="A24" s="198">
        <v>1486</v>
      </c>
      <c r="B24" s="198" t="s">
        <v>186</v>
      </c>
      <c r="C24" s="198" t="s">
        <v>186</v>
      </c>
      <c r="D24" s="198" t="s">
        <v>187</v>
      </c>
      <c r="E24" s="198" t="s">
        <v>224</v>
      </c>
      <c r="F24" s="198" t="s">
        <v>234</v>
      </c>
      <c r="G24" s="198" t="s">
        <v>179</v>
      </c>
      <c r="H24" s="198" t="s">
        <v>187</v>
      </c>
      <c r="I24" s="198" t="s">
        <v>226</v>
      </c>
      <c r="J24" s="198" t="s">
        <v>235</v>
      </c>
      <c r="K24" s="198" t="s">
        <v>179</v>
      </c>
      <c r="L24" s="66">
        <v>0.15</v>
      </c>
      <c r="M24" s="65">
        <v>0.17</v>
      </c>
      <c r="N24" s="92">
        <v>0.15</v>
      </c>
      <c r="O24" s="92">
        <v>0.03</v>
      </c>
      <c r="P24" s="92">
        <v>0.16999999999999998</v>
      </c>
      <c r="Q24" s="92">
        <v>0.18</v>
      </c>
      <c r="R24" s="92">
        <v>0.19800000000000001</v>
      </c>
    </row>
    <row r="25" spans="1:18" x14ac:dyDescent="0.25">
      <c r="A25" s="198">
        <v>1487</v>
      </c>
      <c r="B25" s="198" t="s">
        <v>186</v>
      </c>
      <c r="C25" s="198" t="s">
        <v>186</v>
      </c>
      <c r="D25" s="198" t="s">
        <v>187</v>
      </c>
      <c r="E25" s="198" t="s">
        <v>224</v>
      </c>
      <c r="F25" s="198" t="s">
        <v>236</v>
      </c>
      <c r="G25" s="198" t="s">
        <v>179</v>
      </c>
      <c r="H25" s="198" t="s">
        <v>187</v>
      </c>
      <c r="I25" s="198" t="s">
        <v>226</v>
      </c>
      <c r="J25" s="198" t="s">
        <v>237</v>
      </c>
      <c r="K25" s="198" t="s">
        <v>179</v>
      </c>
      <c r="L25" s="66">
        <v>0.15</v>
      </c>
      <c r="M25" s="65">
        <v>0.17</v>
      </c>
      <c r="N25" s="92">
        <v>0.15</v>
      </c>
      <c r="O25" s="92" t="s">
        <v>121</v>
      </c>
      <c r="P25" s="92">
        <v>0.15</v>
      </c>
      <c r="Q25" s="92">
        <v>0.15</v>
      </c>
      <c r="R25" s="92">
        <v>0.15</v>
      </c>
    </row>
    <row r="26" spans="1:18" x14ac:dyDescent="0.25">
      <c r="A26" s="198">
        <v>1490</v>
      </c>
      <c r="B26" s="198" t="s">
        <v>186</v>
      </c>
      <c r="C26" s="198" t="s">
        <v>186</v>
      </c>
      <c r="D26" s="198" t="s">
        <v>187</v>
      </c>
      <c r="E26" s="198" t="s">
        <v>254</v>
      </c>
      <c r="F26" s="198" t="s">
        <v>255</v>
      </c>
      <c r="G26" s="198" t="s">
        <v>179</v>
      </c>
      <c r="H26" s="198" t="s">
        <v>187</v>
      </c>
      <c r="I26" s="198" t="s">
        <v>256</v>
      </c>
      <c r="J26" s="198" t="s">
        <v>257</v>
      </c>
      <c r="K26" s="198" t="s">
        <v>179</v>
      </c>
      <c r="L26" s="66">
        <v>0.18</v>
      </c>
      <c r="M26" s="65">
        <v>0.21</v>
      </c>
      <c r="N26" s="92">
        <v>0.15</v>
      </c>
      <c r="O26" s="92" t="s">
        <v>121</v>
      </c>
      <c r="P26" s="92">
        <v>0.15</v>
      </c>
      <c r="Q26" s="92">
        <v>0.15</v>
      </c>
      <c r="R26" s="92">
        <v>0.15</v>
      </c>
    </row>
    <row r="27" spans="1:18" x14ac:dyDescent="0.25">
      <c r="A27" s="198">
        <v>1491</v>
      </c>
      <c r="B27" s="198" t="s">
        <v>186</v>
      </c>
      <c r="C27" s="198" t="s">
        <v>186</v>
      </c>
      <c r="D27" s="198" t="s">
        <v>187</v>
      </c>
      <c r="E27" s="198" t="s">
        <v>254</v>
      </c>
      <c r="F27" s="198" t="s">
        <v>258</v>
      </c>
      <c r="G27" s="198" t="s">
        <v>179</v>
      </c>
      <c r="H27" s="198" t="s">
        <v>187</v>
      </c>
      <c r="I27" s="198" t="s">
        <v>256</v>
      </c>
      <c r="J27" s="198" t="s">
        <v>259</v>
      </c>
      <c r="K27" s="198" t="s">
        <v>179</v>
      </c>
      <c r="L27" s="66">
        <v>0.15</v>
      </c>
      <c r="M27" s="65">
        <v>0.17</v>
      </c>
      <c r="N27" s="92">
        <v>0.12</v>
      </c>
      <c r="O27" s="92" t="s">
        <v>121</v>
      </c>
      <c r="P27" s="92">
        <v>0.12</v>
      </c>
      <c r="Q27" s="92">
        <v>0.12</v>
      </c>
      <c r="R27" s="92">
        <v>0.12</v>
      </c>
    </row>
    <row r="28" spans="1:18" x14ac:dyDescent="0.25">
      <c r="A28" s="198">
        <v>1493</v>
      </c>
      <c r="B28" s="198" t="s">
        <v>186</v>
      </c>
      <c r="C28" s="198" t="s">
        <v>186</v>
      </c>
      <c r="D28" s="198" t="s">
        <v>187</v>
      </c>
      <c r="E28" s="198" t="s">
        <v>270</v>
      </c>
      <c r="F28" s="198" t="s">
        <v>271</v>
      </c>
      <c r="G28" s="198" t="s">
        <v>179</v>
      </c>
      <c r="H28" s="198" t="s">
        <v>187</v>
      </c>
      <c r="I28" s="198" t="s">
        <v>272</v>
      </c>
      <c r="J28" s="198" t="s">
        <v>273</v>
      </c>
      <c r="K28" s="198" t="s">
        <v>179</v>
      </c>
      <c r="L28" s="66">
        <v>0.18</v>
      </c>
      <c r="M28" s="65">
        <v>0.21</v>
      </c>
      <c r="N28" s="92">
        <v>0.15</v>
      </c>
      <c r="O28" s="92" t="s">
        <v>121</v>
      </c>
      <c r="P28" s="92">
        <v>0.15</v>
      </c>
      <c r="Q28" s="92">
        <v>0.15</v>
      </c>
      <c r="R28" s="92">
        <v>0.15</v>
      </c>
    </row>
    <row r="29" spans="1:18" x14ac:dyDescent="0.25">
      <c r="A29" s="198">
        <v>1494</v>
      </c>
      <c r="B29" s="198" t="s">
        <v>186</v>
      </c>
      <c r="C29" s="198" t="s">
        <v>186</v>
      </c>
      <c r="D29" s="198" t="s">
        <v>187</v>
      </c>
      <c r="E29" s="198" t="s">
        <v>270</v>
      </c>
      <c r="F29" s="198" t="s">
        <v>274</v>
      </c>
      <c r="G29" s="198" t="s">
        <v>179</v>
      </c>
      <c r="H29" s="198" t="s">
        <v>187</v>
      </c>
      <c r="I29" s="198" t="s">
        <v>272</v>
      </c>
      <c r="J29" s="198" t="s">
        <v>275</v>
      </c>
      <c r="K29" s="198" t="s">
        <v>179</v>
      </c>
      <c r="L29" s="66">
        <v>0.15</v>
      </c>
      <c r="M29" s="65">
        <v>0.17</v>
      </c>
      <c r="N29" s="92">
        <v>0.15</v>
      </c>
      <c r="O29" s="92" t="s">
        <v>121</v>
      </c>
      <c r="P29" s="92">
        <v>0.15</v>
      </c>
      <c r="Q29" s="92">
        <v>0.15</v>
      </c>
      <c r="R29" s="92">
        <v>0.15</v>
      </c>
    </row>
    <row r="30" spans="1:18" x14ac:dyDescent="0.25">
      <c r="A30" s="198">
        <v>1497</v>
      </c>
      <c r="B30" s="198" t="s">
        <v>186</v>
      </c>
      <c r="C30" s="198" t="s">
        <v>186</v>
      </c>
      <c r="D30" s="198" t="s">
        <v>187</v>
      </c>
      <c r="E30" s="198" t="s">
        <v>270</v>
      </c>
      <c r="F30" s="198" t="s">
        <v>277</v>
      </c>
      <c r="G30" s="198" t="s">
        <v>179</v>
      </c>
      <c r="H30" s="198" t="s">
        <v>187</v>
      </c>
      <c r="I30" s="198" t="s">
        <v>272</v>
      </c>
      <c r="J30" s="198" t="s">
        <v>278</v>
      </c>
      <c r="K30" s="198" t="s">
        <v>179</v>
      </c>
      <c r="L30" s="66">
        <v>0.2</v>
      </c>
      <c r="M30" s="65">
        <v>0.23</v>
      </c>
      <c r="N30" s="92">
        <v>0.15</v>
      </c>
      <c r="O30" s="92" t="s">
        <v>121</v>
      </c>
      <c r="P30" s="92">
        <v>0.15</v>
      </c>
      <c r="Q30" s="92">
        <v>0.15</v>
      </c>
      <c r="R30" s="92">
        <v>0.15</v>
      </c>
    </row>
    <row r="31" spans="1:18" x14ac:dyDescent="0.25">
      <c r="A31" s="198">
        <v>1502</v>
      </c>
      <c r="B31" s="198" t="s">
        <v>186</v>
      </c>
      <c r="C31" s="198" t="s">
        <v>186</v>
      </c>
      <c r="D31" s="198" t="s">
        <v>187</v>
      </c>
      <c r="E31" s="198" t="s">
        <v>270</v>
      </c>
      <c r="F31" s="198" t="s">
        <v>4605</v>
      </c>
      <c r="G31" s="198" t="s">
        <v>179</v>
      </c>
      <c r="H31" s="198" t="s">
        <v>187</v>
      </c>
      <c r="I31" s="198" t="s">
        <v>272</v>
      </c>
      <c r="J31" s="198" t="s">
        <v>4606</v>
      </c>
      <c r="K31" s="198" t="s">
        <v>179</v>
      </c>
      <c r="L31" s="66">
        <v>0.2</v>
      </c>
      <c r="M31" s="65">
        <v>0.23</v>
      </c>
      <c r="N31" s="92">
        <v>0.12</v>
      </c>
      <c r="O31" s="92">
        <v>0.03</v>
      </c>
      <c r="P31" s="92">
        <v>0.13999999999999999</v>
      </c>
      <c r="Q31" s="92">
        <v>0.15</v>
      </c>
      <c r="R31" s="92">
        <v>0.16500000000000001</v>
      </c>
    </row>
    <row r="32" spans="1:18" x14ac:dyDescent="0.25">
      <c r="A32" s="198">
        <v>2262</v>
      </c>
      <c r="B32" s="198" t="s">
        <v>186</v>
      </c>
      <c r="C32" s="198" t="s">
        <v>186</v>
      </c>
      <c r="D32" s="198" t="s">
        <v>187</v>
      </c>
      <c r="E32" s="198" t="s">
        <v>238</v>
      </c>
      <c r="F32" s="198" t="s">
        <v>239</v>
      </c>
      <c r="G32" s="198" t="s">
        <v>179</v>
      </c>
      <c r="H32" s="198" t="s">
        <v>187</v>
      </c>
      <c r="I32" s="198" t="s">
        <v>240</v>
      </c>
      <c r="J32" s="198" t="s">
        <v>241</v>
      </c>
      <c r="K32" s="198" t="s">
        <v>179</v>
      </c>
      <c r="L32" s="66">
        <v>0.12</v>
      </c>
      <c r="M32" s="65">
        <v>0.14000000000000001</v>
      </c>
      <c r="N32" s="92">
        <v>0.13844117647058815</v>
      </c>
      <c r="O32" s="92" t="s">
        <v>121</v>
      </c>
      <c r="P32" s="92">
        <v>0.13844117647058815</v>
      </c>
      <c r="Q32" s="92">
        <v>0.13844117647058815</v>
      </c>
      <c r="R32" s="92">
        <v>0.13844117647058815</v>
      </c>
    </row>
    <row r="33" spans="1:18" x14ac:dyDescent="0.25">
      <c r="A33" s="198">
        <v>2263</v>
      </c>
      <c r="B33" s="198" t="s">
        <v>186</v>
      </c>
      <c r="C33" s="198" t="s">
        <v>186</v>
      </c>
      <c r="D33" s="198" t="s">
        <v>187</v>
      </c>
      <c r="E33" s="198" t="s">
        <v>238</v>
      </c>
      <c r="F33" s="198" t="s">
        <v>242</v>
      </c>
      <c r="G33" s="198" t="s">
        <v>179</v>
      </c>
      <c r="H33" s="198" t="s">
        <v>187</v>
      </c>
      <c r="I33" s="198" t="s">
        <v>240</v>
      </c>
      <c r="J33" s="198" t="s">
        <v>243</v>
      </c>
      <c r="K33" s="198" t="s">
        <v>179</v>
      </c>
      <c r="L33" s="66">
        <v>0.14000000000000001</v>
      </c>
      <c r="M33" s="65">
        <v>0.16</v>
      </c>
      <c r="N33" s="92">
        <v>0.15</v>
      </c>
      <c r="O33" s="92">
        <v>1.0000000000000009E-2</v>
      </c>
      <c r="P33" s="92">
        <v>0.15</v>
      </c>
      <c r="Q33" s="92">
        <v>0.15</v>
      </c>
      <c r="R33" s="92">
        <v>0.17600000000000002</v>
      </c>
    </row>
    <row r="34" spans="1:18" x14ac:dyDescent="0.25">
      <c r="A34" s="198">
        <v>2264</v>
      </c>
      <c r="B34" s="198" t="s">
        <v>186</v>
      </c>
      <c r="C34" s="198" t="s">
        <v>186</v>
      </c>
      <c r="D34" s="198" t="s">
        <v>187</v>
      </c>
      <c r="E34" s="198" t="s">
        <v>238</v>
      </c>
      <c r="F34" s="198" t="s">
        <v>244</v>
      </c>
      <c r="G34" s="198" t="s">
        <v>179</v>
      </c>
      <c r="H34" s="198" t="s">
        <v>187</v>
      </c>
      <c r="I34" s="198" t="s">
        <v>240</v>
      </c>
      <c r="J34" s="198" t="s">
        <v>245</v>
      </c>
      <c r="K34" s="198" t="s">
        <v>179</v>
      </c>
      <c r="L34" s="66">
        <v>0.12</v>
      </c>
      <c r="M34" s="65">
        <v>0.14000000000000001</v>
      </c>
      <c r="N34" s="92">
        <v>0.15</v>
      </c>
      <c r="O34" s="92">
        <v>0.03</v>
      </c>
      <c r="P34" s="92">
        <v>0.16999999999999998</v>
      </c>
      <c r="Q34" s="92">
        <v>0.18</v>
      </c>
      <c r="R34" s="92">
        <v>0.19800000000000001</v>
      </c>
    </row>
    <row r="35" spans="1:18" x14ac:dyDescent="0.25">
      <c r="A35" s="198">
        <v>2265</v>
      </c>
      <c r="B35" s="198" t="s">
        <v>186</v>
      </c>
      <c r="C35" s="198" t="s">
        <v>186</v>
      </c>
      <c r="D35" s="198" t="s">
        <v>187</v>
      </c>
      <c r="E35" s="198" t="s">
        <v>238</v>
      </c>
      <c r="F35" s="198" t="s">
        <v>246</v>
      </c>
      <c r="G35" s="198" t="s">
        <v>179</v>
      </c>
      <c r="H35" s="198" t="s">
        <v>187</v>
      </c>
      <c r="I35" s="198" t="s">
        <v>240</v>
      </c>
      <c r="J35" s="198" t="s">
        <v>247</v>
      </c>
      <c r="K35" s="198" t="s">
        <v>179</v>
      </c>
      <c r="L35" s="66">
        <v>0.13</v>
      </c>
      <c r="M35" s="65">
        <v>0.15</v>
      </c>
      <c r="N35" s="92">
        <v>0.15</v>
      </c>
      <c r="O35" s="92" t="s">
        <v>121</v>
      </c>
      <c r="P35" s="92">
        <v>0.15</v>
      </c>
      <c r="Q35" s="92">
        <v>0.15</v>
      </c>
      <c r="R35" s="92">
        <v>0.15</v>
      </c>
    </row>
    <row r="36" spans="1:18" x14ac:dyDescent="0.25">
      <c r="A36" s="198">
        <v>2266</v>
      </c>
      <c r="B36" s="198" t="s">
        <v>186</v>
      </c>
      <c r="C36" s="198" t="s">
        <v>186</v>
      </c>
      <c r="D36" s="198" t="s">
        <v>187</v>
      </c>
      <c r="E36" s="198" t="s">
        <v>238</v>
      </c>
      <c r="F36" s="198" t="s">
        <v>248</v>
      </c>
      <c r="G36" s="198" t="s">
        <v>179</v>
      </c>
      <c r="H36" s="198" t="s">
        <v>187</v>
      </c>
      <c r="I36" s="198" t="s">
        <v>240</v>
      </c>
      <c r="J36" s="198" t="s">
        <v>249</v>
      </c>
      <c r="K36" s="198" t="s">
        <v>179</v>
      </c>
      <c r="L36" s="66">
        <v>0.15</v>
      </c>
      <c r="M36" s="65">
        <v>0.17</v>
      </c>
      <c r="N36" s="92">
        <v>0.15</v>
      </c>
      <c r="O36" s="92" t="s">
        <v>121</v>
      </c>
      <c r="P36" s="92">
        <v>0.15</v>
      </c>
      <c r="Q36" s="92">
        <v>0.15</v>
      </c>
      <c r="R36" s="92">
        <v>0.15</v>
      </c>
    </row>
    <row r="37" spans="1:18" x14ac:dyDescent="0.25">
      <c r="A37" s="198">
        <v>2536</v>
      </c>
      <c r="B37" s="198" t="s">
        <v>186</v>
      </c>
      <c r="C37" s="198" t="s">
        <v>186</v>
      </c>
      <c r="D37" s="198" t="s">
        <v>187</v>
      </c>
      <c r="E37" s="198" t="s">
        <v>199</v>
      </c>
      <c r="F37" s="198" t="s">
        <v>203</v>
      </c>
      <c r="G37" s="198" t="s">
        <v>179</v>
      </c>
      <c r="H37" s="198" t="s">
        <v>187</v>
      </c>
      <c r="I37" s="198" t="s">
        <v>201</v>
      </c>
      <c r="J37" s="198" t="s">
        <v>204</v>
      </c>
      <c r="K37" s="198" t="s">
        <v>179</v>
      </c>
      <c r="L37" s="66">
        <v>0.02</v>
      </c>
      <c r="M37" s="65">
        <v>0.02</v>
      </c>
      <c r="N37" s="92">
        <v>0.15</v>
      </c>
      <c r="O37" s="92">
        <v>0.03</v>
      </c>
      <c r="P37" s="92">
        <v>0.16999999999999998</v>
      </c>
      <c r="Q37" s="92">
        <v>0.18</v>
      </c>
      <c r="R37" s="92">
        <v>0.19800000000000001</v>
      </c>
    </row>
    <row r="38" spans="1:18" x14ac:dyDescent="0.25">
      <c r="A38" s="198">
        <v>2650</v>
      </c>
      <c r="B38" s="198" t="s">
        <v>186</v>
      </c>
      <c r="C38" s="198" t="s">
        <v>186</v>
      </c>
      <c r="D38" s="198" t="s">
        <v>187</v>
      </c>
      <c r="E38" s="198" t="s">
        <v>270</v>
      </c>
      <c r="F38" s="198" t="s">
        <v>283</v>
      </c>
      <c r="G38" s="198" t="s">
        <v>179</v>
      </c>
      <c r="H38" s="198" t="s">
        <v>187</v>
      </c>
      <c r="I38" s="198" t="s">
        <v>272</v>
      </c>
      <c r="J38" s="198" t="s">
        <v>284</v>
      </c>
      <c r="K38" s="198" t="s">
        <v>179</v>
      </c>
      <c r="L38" s="66">
        <v>0.2</v>
      </c>
      <c r="M38" s="65">
        <v>0.23</v>
      </c>
      <c r="N38" s="92">
        <v>0.15</v>
      </c>
      <c r="O38" s="92" t="s">
        <v>121</v>
      </c>
      <c r="P38" s="92">
        <v>0.15</v>
      </c>
      <c r="Q38" s="92">
        <v>0.15</v>
      </c>
      <c r="R38" s="92">
        <v>0.15</v>
      </c>
    </row>
    <row r="39" spans="1:18" x14ac:dyDescent="0.25">
      <c r="A39" s="198">
        <v>3368</v>
      </c>
      <c r="B39" s="198" t="s">
        <v>186</v>
      </c>
      <c r="C39" s="198" t="s">
        <v>186</v>
      </c>
      <c r="D39" s="198" t="s">
        <v>187</v>
      </c>
      <c r="E39" s="198" t="s">
        <v>254</v>
      </c>
      <c r="F39" s="198" t="s">
        <v>264</v>
      </c>
      <c r="G39" s="198" t="s">
        <v>179</v>
      </c>
      <c r="H39" s="198" t="s">
        <v>187</v>
      </c>
      <c r="I39" s="198" t="s">
        <v>256</v>
      </c>
      <c r="J39" s="198" t="s">
        <v>265</v>
      </c>
      <c r="K39" s="198" t="s">
        <v>179</v>
      </c>
      <c r="L39" s="66">
        <v>0.12</v>
      </c>
      <c r="M39" s="65">
        <v>0.14000000000000001</v>
      </c>
      <c r="N39" s="92">
        <v>0.15</v>
      </c>
      <c r="O39" s="92" t="s">
        <v>121</v>
      </c>
      <c r="P39" s="92">
        <v>0.15</v>
      </c>
      <c r="Q39" s="92">
        <v>0.15</v>
      </c>
      <c r="R39" s="92">
        <v>0.15</v>
      </c>
    </row>
    <row r="40" spans="1:18" x14ac:dyDescent="0.25">
      <c r="A40" s="198">
        <v>3369</v>
      </c>
      <c r="B40" s="198" t="s">
        <v>186</v>
      </c>
      <c r="C40" s="198" t="s">
        <v>186</v>
      </c>
      <c r="D40" s="198" t="s">
        <v>187</v>
      </c>
      <c r="E40" s="198" t="s">
        <v>254</v>
      </c>
      <c r="F40" s="198" t="s">
        <v>266</v>
      </c>
      <c r="G40" s="198" t="s">
        <v>179</v>
      </c>
      <c r="H40" s="198" t="s">
        <v>187</v>
      </c>
      <c r="I40" s="198" t="s">
        <v>256</v>
      </c>
      <c r="J40" s="198" t="s">
        <v>267</v>
      </c>
      <c r="K40" s="198" t="s">
        <v>179</v>
      </c>
      <c r="L40" s="66">
        <v>0.15</v>
      </c>
      <c r="M40" s="65">
        <v>0.17</v>
      </c>
      <c r="N40" s="92">
        <v>0.15</v>
      </c>
      <c r="O40" s="92" t="s">
        <v>121</v>
      </c>
      <c r="P40" s="92">
        <v>0.15</v>
      </c>
      <c r="Q40" s="92">
        <v>0.15</v>
      </c>
      <c r="R40" s="92">
        <v>0.15</v>
      </c>
    </row>
    <row r="41" spans="1:18" x14ac:dyDescent="0.25">
      <c r="A41" s="198">
        <v>3370</v>
      </c>
      <c r="B41" s="198" t="s">
        <v>186</v>
      </c>
      <c r="C41" s="198" t="s">
        <v>186</v>
      </c>
      <c r="D41" s="198" t="s">
        <v>187</v>
      </c>
      <c r="E41" s="198" t="s">
        <v>254</v>
      </c>
      <c r="F41" s="198" t="s">
        <v>268</v>
      </c>
      <c r="G41" s="198" t="s">
        <v>179</v>
      </c>
      <c r="H41" s="198" t="s">
        <v>187</v>
      </c>
      <c r="I41" s="198" t="s">
        <v>256</v>
      </c>
      <c r="J41" s="198" t="s">
        <v>269</v>
      </c>
      <c r="K41" s="198" t="s">
        <v>179</v>
      </c>
      <c r="L41" s="66">
        <v>0.13</v>
      </c>
      <c r="M41" s="65">
        <v>0.15</v>
      </c>
      <c r="N41" s="92">
        <v>0.15</v>
      </c>
      <c r="O41" s="92">
        <v>0.03</v>
      </c>
      <c r="P41" s="92">
        <v>0.16999999999999998</v>
      </c>
      <c r="Q41" s="92">
        <v>0.18</v>
      </c>
      <c r="R41" s="92">
        <v>0.19800000000000001</v>
      </c>
    </row>
    <row r="42" spans="1:18" x14ac:dyDescent="0.25">
      <c r="A42" s="198">
        <v>3516</v>
      </c>
      <c r="B42" s="198" t="s">
        <v>186</v>
      </c>
      <c r="C42" s="198" t="s">
        <v>186</v>
      </c>
      <c r="D42" s="198" t="s">
        <v>187</v>
      </c>
      <c r="E42" s="198" t="s">
        <v>250</v>
      </c>
      <c r="F42" s="198" t="s">
        <v>179</v>
      </c>
      <c r="G42" s="198" t="s">
        <v>179</v>
      </c>
      <c r="H42" s="198" t="s">
        <v>187</v>
      </c>
      <c r="I42" s="198" t="s">
        <v>251</v>
      </c>
      <c r="J42" s="198" t="s">
        <v>179</v>
      </c>
      <c r="K42" s="198" t="s">
        <v>179</v>
      </c>
      <c r="L42" s="66">
        <v>0.13</v>
      </c>
      <c r="M42" s="65">
        <v>0.15</v>
      </c>
      <c r="N42" s="92">
        <v>0.15</v>
      </c>
      <c r="O42" s="92" t="s">
        <v>121</v>
      </c>
      <c r="P42" s="92">
        <v>0.15</v>
      </c>
      <c r="Q42" s="92">
        <v>0.15</v>
      </c>
      <c r="R42" s="92">
        <v>0.15</v>
      </c>
    </row>
    <row r="43" spans="1:18" x14ac:dyDescent="0.25">
      <c r="A43" s="198">
        <v>3522</v>
      </c>
      <c r="B43" s="198" t="s">
        <v>186</v>
      </c>
      <c r="C43" s="198" t="s">
        <v>186</v>
      </c>
      <c r="D43" s="198" t="s">
        <v>187</v>
      </c>
      <c r="E43" s="198" t="s">
        <v>252</v>
      </c>
      <c r="F43" s="198" t="s">
        <v>179</v>
      </c>
      <c r="G43" s="198" t="s">
        <v>179</v>
      </c>
      <c r="H43" s="198" t="s">
        <v>187</v>
      </c>
      <c r="I43" s="198" t="s">
        <v>253</v>
      </c>
      <c r="J43" s="198" t="s">
        <v>179</v>
      </c>
      <c r="K43" s="198" t="s">
        <v>179</v>
      </c>
      <c r="L43" s="66">
        <v>0.16</v>
      </c>
      <c r="M43" s="65">
        <v>0.18</v>
      </c>
      <c r="N43" s="92">
        <v>0.15</v>
      </c>
      <c r="O43" s="92">
        <v>5.0000000000000017E-2</v>
      </c>
      <c r="P43" s="92">
        <v>0.19</v>
      </c>
      <c r="Q43" s="92">
        <v>0.2</v>
      </c>
      <c r="R43" s="92">
        <v>0.22000000000000003</v>
      </c>
    </row>
    <row r="44" spans="1:18" x14ac:dyDescent="0.25">
      <c r="A44" s="198">
        <v>3650</v>
      </c>
      <c r="B44" s="198" t="s">
        <v>186</v>
      </c>
      <c r="C44" s="198" t="s">
        <v>186</v>
      </c>
      <c r="D44" s="198" t="s">
        <v>187</v>
      </c>
      <c r="E44" s="198" t="s">
        <v>199</v>
      </c>
      <c r="F44" s="198" t="s">
        <v>4607</v>
      </c>
      <c r="G44" s="198" t="s">
        <v>179</v>
      </c>
      <c r="H44" s="198" t="s">
        <v>187</v>
      </c>
      <c r="I44" s="198" t="s">
        <v>201</v>
      </c>
      <c r="J44" s="198" t="s">
        <v>4608</v>
      </c>
      <c r="K44" s="198" t="s">
        <v>179</v>
      </c>
      <c r="L44" s="66">
        <v>0.19</v>
      </c>
      <c r="M44" s="65">
        <v>0.22</v>
      </c>
      <c r="N44" s="92">
        <v>0.15</v>
      </c>
      <c r="O44" s="92">
        <v>5.0000000000000017E-2</v>
      </c>
      <c r="P44" s="92">
        <v>0.19</v>
      </c>
      <c r="Q44" s="92">
        <v>0.2</v>
      </c>
      <c r="R44" s="92">
        <v>0.22000000000000003</v>
      </c>
    </row>
    <row r="45" spans="1:18" x14ac:dyDescent="0.25">
      <c r="A45" s="198">
        <v>3651</v>
      </c>
      <c r="B45" s="198" t="s">
        <v>186</v>
      </c>
      <c r="C45" s="198" t="s">
        <v>186</v>
      </c>
      <c r="D45" s="198" t="s">
        <v>187</v>
      </c>
      <c r="E45" s="198" t="s">
        <v>199</v>
      </c>
      <c r="F45" s="198" t="s">
        <v>4609</v>
      </c>
      <c r="G45" s="198" t="s">
        <v>179</v>
      </c>
      <c r="H45" s="198" t="s">
        <v>187</v>
      </c>
      <c r="I45" s="198" t="s">
        <v>201</v>
      </c>
      <c r="J45" s="198" t="s">
        <v>4610</v>
      </c>
      <c r="K45" s="198" t="s">
        <v>179</v>
      </c>
      <c r="L45" s="66">
        <v>0.19</v>
      </c>
      <c r="M45" s="65">
        <v>0.22</v>
      </c>
      <c r="N45" s="92">
        <v>0.15</v>
      </c>
      <c r="O45" s="92">
        <v>5.0000000000000017E-2</v>
      </c>
      <c r="P45" s="92">
        <v>0.19</v>
      </c>
      <c r="Q45" s="92">
        <v>0.2</v>
      </c>
      <c r="R45" s="92">
        <v>0.22000000000000003</v>
      </c>
    </row>
    <row r="46" spans="1:18" x14ac:dyDescent="0.25">
      <c r="A46" s="198">
        <v>3652</v>
      </c>
      <c r="B46" s="198" t="s">
        <v>186</v>
      </c>
      <c r="C46" s="198" t="s">
        <v>186</v>
      </c>
      <c r="D46" s="198" t="s">
        <v>187</v>
      </c>
      <c r="E46" s="198" t="s">
        <v>199</v>
      </c>
      <c r="F46" s="198" t="s">
        <v>4611</v>
      </c>
      <c r="G46" s="198" t="s">
        <v>179</v>
      </c>
      <c r="H46" s="198" t="s">
        <v>187</v>
      </c>
      <c r="I46" s="198" t="s">
        <v>201</v>
      </c>
      <c r="J46" s="198" t="s">
        <v>4612</v>
      </c>
      <c r="K46" s="198" t="s">
        <v>179</v>
      </c>
      <c r="L46" s="66">
        <v>0.14000000000000001</v>
      </c>
      <c r="M46" s="65">
        <v>0.16</v>
      </c>
      <c r="N46" s="92">
        <v>0.15</v>
      </c>
      <c r="O46" s="92">
        <v>5.0000000000000017E-2</v>
      </c>
      <c r="P46" s="92">
        <v>0.19</v>
      </c>
      <c r="Q46" s="92">
        <v>0.2</v>
      </c>
      <c r="R46" s="92">
        <v>0.22000000000000003</v>
      </c>
    </row>
    <row r="47" spans="1:18" x14ac:dyDescent="0.25">
      <c r="A47" s="198">
        <v>147</v>
      </c>
      <c r="B47" s="198" t="s">
        <v>186</v>
      </c>
      <c r="C47" s="198" t="s">
        <v>186</v>
      </c>
      <c r="D47" s="198" t="s">
        <v>285</v>
      </c>
      <c r="E47" s="198" t="s">
        <v>294</v>
      </c>
      <c r="F47" s="198" t="s">
        <v>305</v>
      </c>
      <c r="G47" s="198" t="s">
        <v>179</v>
      </c>
      <c r="H47" s="198" t="s">
        <v>285</v>
      </c>
      <c r="I47" s="198" t="s">
        <v>296</v>
      </c>
      <c r="J47" s="198" t="s">
        <v>306</v>
      </c>
      <c r="K47" s="198" t="s">
        <v>179</v>
      </c>
      <c r="L47" s="66">
        <v>0.14000000000000001</v>
      </c>
      <c r="M47" s="65">
        <v>0.16</v>
      </c>
      <c r="N47" s="92">
        <v>0.15</v>
      </c>
      <c r="O47" s="92">
        <v>5.0000000000000017E-2</v>
      </c>
      <c r="P47" s="92">
        <v>0.19</v>
      </c>
      <c r="Q47" s="92">
        <v>0.2</v>
      </c>
      <c r="R47" s="92">
        <v>0.22000000000000003</v>
      </c>
    </row>
    <row r="48" spans="1:18" x14ac:dyDescent="0.25">
      <c r="A48" s="198">
        <v>275</v>
      </c>
      <c r="B48" s="198" t="s">
        <v>186</v>
      </c>
      <c r="C48" s="198" t="s">
        <v>186</v>
      </c>
      <c r="D48" s="198" t="s">
        <v>285</v>
      </c>
      <c r="E48" s="198" t="s">
        <v>294</v>
      </c>
      <c r="F48" s="198" t="s">
        <v>310</v>
      </c>
      <c r="G48" s="198" t="s">
        <v>179</v>
      </c>
      <c r="H48" s="198" t="s">
        <v>285</v>
      </c>
      <c r="I48" s="198" t="s">
        <v>296</v>
      </c>
      <c r="J48" s="198" t="s">
        <v>311</v>
      </c>
      <c r="K48" s="198" t="s">
        <v>179</v>
      </c>
      <c r="L48" s="66">
        <v>0.14000000000000001</v>
      </c>
      <c r="M48" s="65">
        <v>0.16</v>
      </c>
      <c r="N48" s="92">
        <v>0.15</v>
      </c>
      <c r="O48" s="92">
        <v>0.1</v>
      </c>
      <c r="P48" s="92">
        <v>0.24</v>
      </c>
      <c r="Q48" s="92">
        <v>0.25</v>
      </c>
      <c r="R48" s="92">
        <v>0.27500000000000002</v>
      </c>
    </row>
    <row r="49" spans="1:18" x14ac:dyDescent="0.25">
      <c r="A49" s="198">
        <v>320</v>
      </c>
      <c r="B49" s="198" t="s">
        <v>186</v>
      </c>
      <c r="C49" s="198" t="s">
        <v>186</v>
      </c>
      <c r="D49" s="198" t="s">
        <v>285</v>
      </c>
      <c r="E49" s="198" t="s">
        <v>294</v>
      </c>
      <c r="F49" s="198" t="s">
        <v>299</v>
      </c>
      <c r="G49" s="198" t="s">
        <v>179</v>
      </c>
      <c r="H49" s="198" t="s">
        <v>285</v>
      </c>
      <c r="I49" s="198" t="s">
        <v>296</v>
      </c>
      <c r="J49" s="198" t="s">
        <v>300</v>
      </c>
      <c r="K49" s="198" t="s">
        <v>179</v>
      </c>
      <c r="L49" s="66">
        <v>0.12</v>
      </c>
      <c r="M49" s="65">
        <v>0.14000000000000001</v>
      </c>
      <c r="N49" s="92">
        <v>0.15</v>
      </c>
      <c r="O49" s="92">
        <v>5.0000000000000017E-2</v>
      </c>
      <c r="P49" s="92">
        <v>0.19</v>
      </c>
      <c r="Q49" s="92">
        <v>0.2</v>
      </c>
      <c r="R49" s="92">
        <v>0.22000000000000003</v>
      </c>
    </row>
    <row r="50" spans="1:18" x14ac:dyDescent="0.25">
      <c r="A50" s="198">
        <v>525</v>
      </c>
      <c r="B50" s="198" t="s">
        <v>186</v>
      </c>
      <c r="C50" s="198" t="s">
        <v>186</v>
      </c>
      <c r="D50" s="198" t="s">
        <v>285</v>
      </c>
      <c r="E50" s="198" t="s">
        <v>294</v>
      </c>
      <c r="F50" s="198" t="s">
        <v>295</v>
      </c>
      <c r="G50" s="198" t="s">
        <v>179</v>
      </c>
      <c r="H50" s="198" t="s">
        <v>285</v>
      </c>
      <c r="I50" s="198" t="s">
        <v>296</v>
      </c>
      <c r="J50" s="198" t="s">
        <v>297</v>
      </c>
      <c r="K50" s="198" t="s">
        <v>179</v>
      </c>
      <c r="L50" s="66">
        <v>0.14000000000000001</v>
      </c>
      <c r="M50" s="65">
        <v>0.16</v>
      </c>
      <c r="N50" s="92">
        <v>0.15</v>
      </c>
      <c r="O50" s="92">
        <v>1.0000000000000009E-2</v>
      </c>
      <c r="P50" s="92">
        <v>0.15</v>
      </c>
      <c r="Q50" s="92">
        <v>0.15</v>
      </c>
      <c r="R50" s="92">
        <v>0.17600000000000002</v>
      </c>
    </row>
    <row r="51" spans="1:18" x14ac:dyDescent="0.25">
      <c r="A51" s="198">
        <v>1129</v>
      </c>
      <c r="B51" s="198" t="s">
        <v>186</v>
      </c>
      <c r="C51" s="198" t="s">
        <v>186</v>
      </c>
      <c r="D51" s="198" t="s">
        <v>285</v>
      </c>
      <c r="E51" s="198" t="s">
        <v>294</v>
      </c>
      <c r="F51" s="198" t="s">
        <v>307</v>
      </c>
      <c r="G51" s="198" t="s">
        <v>179</v>
      </c>
      <c r="H51" s="198" t="s">
        <v>285</v>
      </c>
      <c r="I51" s="198" t="s">
        <v>296</v>
      </c>
      <c r="J51" s="198" t="s">
        <v>308</v>
      </c>
      <c r="K51" s="198" t="s">
        <v>179</v>
      </c>
      <c r="L51" s="66">
        <v>0.16</v>
      </c>
      <c r="M51" s="65">
        <v>0.18</v>
      </c>
      <c r="N51" s="92">
        <v>0.15</v>
      </c>
      <c r="O51" s="92" t="s">
        <v>121</v>
      </c>
      <c r="P51" s="92">
        <v>0.15</v>
      </c>
      <c r="Q51" s="92">
        <v>0.15</v>
      </c>
      <c r="R51" s="92">
        <v>0.15</v>
      </c>
    </row>
    <row r="52" spans="1:18" x14ac:dyDescent="0.25">
      <c r="A52" s="198">
        <v>1346</v>
      </c>
      <c r="B52" s="198" t="s">
        <v>186</v>
      </c>
      <c r="C52" s="198" t="s">
        <v>186</v>
      </c>
      <c r="D52" s="198" t="s">
        <v>285</v>
      </c>
      <c r="E52" s="198" t="s">
        <v>294</v>
      </c>
      <c r="F52" s="198" t="s">
        <v>301</v>
      </c>
      <c r="G52" s="198" t="s">
        <v>179</v>
      </c>
      <c r="H52" s="198" t="s">
        <v>285</v>
      </c>
      <c r="I52" s="198" t="s">
        <v>296</v>
      </c>
      <c r="J52" s="198" t="s">
        <v>302</v>
      </c>
      <c r="K52" s="198" t="s">
        <v>179</v>
      </c>
      <c r="L52" s="66">
        <v>0.16</v>
      </c>
      <c r="M52" s="65">
        <v>0.18</v>
      </c>
      <c r="N52" s="92">
        <v>0.15</v>
      </c>
      <c r="O52" s="92">
        <v>5.0000000000000017E-2</v>
      </c>
      <c r="P52" s="92">
        <v>0.19</v>
      </c>
      <c r="Q52" s="92">
        <v>0.2</v>
      </c>
      <c r="R52" s="92">
        <v>0.22000000000000003</v>
      </c>
    </row>
    <row r="53" spans="1:18" x14ac:dyDescent="0.25">
      <c r="A53" s="198">
        <v>1350</v>
      </c>
      <c r="B53" s="198" t="s">
        <v>186</v>
      </c>
      <c r="C53" s="198" t="s">
        <v>186</v>
      </c>
      <c r="D53" s="198" t="s">
        <v>285</v>
      </c>
      <c r="E53" s="198" t="s">
        <v>294</v>
      </c>
      <c r="F53" s="198" t="s">
        <v>303</v>
      </c>
      <c r="G53" s="198" t="s">
        <v>179</v>
      </c>
      <c r="H53" s="198" t="s">
        <v>285</v>
      </c>
      <c r="I53" s="198" t="s">
        <v>296</v>
      </c>
      <c r="J53" s="198" t="s">
        <v>304</v>
      </c>
      <c r="K53" s="198" t="s">
        <v>179</v>
      </c>
      <c r="L53" s="66">
        <v>0.16</v>
      </c>
      <c r="M53" s="65">
        <v>0.18</v>
      </c>
      <c r="N53" s="92">
        <v>9.9999999999999992E-2</v>
      </c>
      <c r="O53" s="92">
        <v>4.0000000000000022E-2</v>
      </c>
      <c r="P53" s="92">
        <v>0.13</v>
      </c>
      <c r="Q53" s="92">
        <v>0.14000000000000001</v>
      </c>
      <c r="R53" s="92">
        <v>0.15400000000000003</v>
      </c>
    </row>
    <row r="54" spans="1:18" x14ac:dyDescent="0.25">
      <c r="A54" s="198">
        <v>1467</v>
      </c>
      <c r="B54" s="198" t="s">
        <v>186</v>
      </c>
      <c r="C54" s="198" t="s">
        <v>186</v>
      </c>
      <c r="D54" s="198" t="s">
        <v>285</v>
      </c>
      <c r="E54" s="198" t="s">
        <v>286</v>
      </c>
      <c r="F54" s="198" t="s">
        <v>287</v>
      </c>
      <c r="G54" s="198" t="s">
        <v>179</v>
      </c>
      <c r="H54" s="198" t="s">
        <v>285</v>
      </c>
      <c r="I54" s="198" t="s">
        <v>288</v>
      </c>
      <c r="J54" s="198" t="s">
        <v>289</v>
      </c>
      <c r="K54" s="198" t="s">
        <v>179</v>
      </c>
      <c r="L54" s="66">
        <v>0.16</v>
      </c>
      <c r="M54" s="65">
        <v>0.18</v>
      </c>
      <c r="N54" s="92">
        <v>7.0000000000000007E-2</v>
      </c>
      <c r="O54" s="92">
        <v>7.0000000000000007E-2</v>
      </c>
      <c r="P54" s="92">
        <v>0.13</v>
      </c>
      <c r="Q54" s="92">
        <v>0.14000000000000001</v>
      </c>
      <c r="R54" s="92">
        <v>0.15400000000000003</v>
      </c>
    </row>
    <row r="55" spans="1:18" x14ac:dyDescent="0.25">
      <c r="A55" s="198">
        <v>1468</v>
      </c>
      <c r="B55" s="198" t="s">
        <v>186</v>
      </c>
      <c r="C55" s="198" t="s">
        <v>186</v>
      </c>
      <c r="D55" s="198" t="s">
        <v>285</v>
      </c>
      <c r="E55" s="198" t="s">
        <v>286</v>
      </c>
      <c r="F55" s="198" t="s">
        <v>290</v>
      </c>
      <c r="G55" s="198" t="s">
        <v>179</v>
      </c>
      <c r="H55" s="198" t="s">
        <v>285</v>
      </c>
      <c r="I55" s="198" t="s">
        <v>288</v>
      </c>
      <c r="J55" s="198" t="s">
        <v>291</v>
      </c>
      <c r="K55" s="198" t="s">
        <v>179</v>
      </c>
      <c r="L55" s="66">
        <v>9.5000000000000001E-2</v>
      </c>
      <c r="M55" s="65">
        <v>0.11</v>
      </c>
      <c r="N55" s="92">
        <v>7.0000000000000007E-2</v>
      </c>
      <c r="O55" s="92">
        <v>4.9999999999999989E-2</v>
      </c>
      <c r="P55" s="92">
        <v>0.11</v>
      </c>
      <c r="Q55" s="92">
        <v>0.12</v>
      </c>
      <c r="R55" s="92">
        <v>0.13200000000000001</v>
      </c>
    </row>
    <row r="56" spans="1:18" x14ac:dyDescent="0.25">
      <c r="A56" s="198">
        <v>1469</v>
      </c>
      <c r="B56" s="198" t="s">
        <v>186</v>
      </c>
      <c r="C56" s="198" t="s">
        <v>186</v>
      </c>
      <c r="D56" s="198" t="s">
        <v>285</v>
      </c>
      <c r="E56" s="198" t="s">
        <v>286</v>
      </c>
      <c r="F56" s="198" t="s">
        <v>292</v>
      </c>
      <c r="G56" s="198" t="s">
        <v>179</v>
      </c>
      <c r="H56" s="198" t="s">
        <v>285</v>
      </c>
      <c r="I56" s="198" t="s">
        <v>288</v>
      </c>
      <c r="J56" s="198" t="s">
        <v>293</v>
      </c>
      <c r="K56" s="198" t="s">
        <v>179</v>
      </c>
      <c r="L56" s="66">
        <v>0.2</v>
      </c>
      <c r="M56" s="65">
        <v>0.23</v>
      </c>
      <c r="N56" s="92">
        <v>0.15</v>
      </c>
      <c r="O56" s="92">
        <v>1.0000000000000009E-2</v>
      </c>
      <c r="P56" s="92">
        <v>0.15</v>
      </c>
      <c r="Q56" s="92">
        <v>0.15</v>
      </c>
      <c r="R56" s="92">
        <v>0.17600000000000002</v>
      </c>
    </row>
    <row r="57" spans="1:18" x14ac:dyDescent="0.25">
      <c r="A57" s="198">
        <v>3229</v>
      </c>
      <c r="B57" s="198" t="s">
        <v>186</v>
      </c>
      <c r="C57" s="198" t="s">
        <v>186</v>
      </c>
      <c r="D57" s="198" t="s">
        <v>285</v>
      </c>
      <c r="E57" s="198" t="s">
        <v>294</v>
      </c>
      <c r="F57" s="198" t="s">
        <v>739</v>
      </c>
      <c r="G57" s="198" t="s">
        <v>179</v>
      </c>
      <c r="H57" s="198" t="s">
        <v>285</v>
      </c>
      <c r="I57" s="198" t="s">
        <v>296</v>
      </c>
      <c r="J57" s="198" t="s">
        <v>740</v>
      </c>
      <c r="K57" s="198" t="s">
        <v>179</v>
      </c>
      <c r="L57" s="66">
        <v>0.12</v>
      </c>
      <c r="M57" s="65">
        <v>0.14000000000000001</v>
      </c>
      <c r="N57" s="92">
        <v>7.0000000000000007E-2</v>
      </c>
      <c r="O57" s="92">
        <v>0.09</v>
      </c>
      <c r="P57" s="92">
        <v>0.15</v>
      </c>
      <c r="Q57" s="92">
        <v>0.16</v>
      </c>
      <c r="R57" s="92">
        <v>0.17600000000000002</v>
      </c>
    </row>
    <row r="58" spans="1:18" x14ac:dyDescent="0.25">
      <c r="A58" s="198">
        <v>3428</v>
      </c>
      <c r="B58" s="198" t="s">
        <v>186</v>
      </c>
      <c r="C58" s="198" t="s">
        <v>186</v>
      </c>
      <c r="D58" s="198" t="s">
        <v>285</v>
      </c>
      <c r="E58" s="198" t="s">
        <v>294</v>
      </c>
      <c r="F58" s="198" t="s">
        <v>755</v>
      </c>
      <c r="G58" s="198" t="s">
        <v>179</v>
      </c>
      <c r="H58" s="198" t="s">
        <v>285</v>
      </c>
      <c r="I58" s="198" t="s">
        <v>296</v>
      </c>
      <c r="J58" s="198" t="s">
        <v>756</v>
      </c>
      <c r="K58" s="198" t="s">
        <v>179</v>
      </c>
      <c r="L58" s="66">
        <v>0.1</v>
      </c>
      <c r="M58" s="65">
        <v>0.12</v>
      </c>
      <c r="N58" s="92">
        <v>9.9999999999999992E-2</v>
      </c>
      <c r="O58" s="92">
        <v>4.0000000000000022E-2</v>
      </c>
      <c r="P58" s="92">
        <v>0.13</v>
      </c>
      <c r="Q58" s="92">
        <v>0.14000000000000001</v>
      </c>
      <c r="R58" s="92">
        <v>0.15400000000000003</v>
      </c>
    </row>
    <row r="59" spans="1:18" x14ac:dyDescent="0.25">
      <c r="A59" s="198">
        <v>1443</v>
      </c>
      <c r="B59" s="198" t="s">
        <v>186</v>
      </c>
      <c r="C59" s="198" t="s">
        <v>186</v>
      </c>
      <c r="D59" s="198" t="s">
        <v>313</v>
      </c>
      <c r="E59" s="198" t="s">
        <v>319</v>
      </c>
      <c r="F59" s="198" t="s">
        <v>179</v>
      </c>
      <c r="G59" s="198" t="s">
        <v>179</v>
      </c>
      <c r="H59" s="198" t="s">
        <v>315</v>
      </c>
      <c r="I59" s="198" t="s">
        <v>320</v>
      </c>
      <c r="J59" s="198" t="s">
        <v>179</v>
      </c>
      <c r="K59" s="198" t="s">
        <v>179</v>
      </c>
      <c r="L59" s="66">
        <v>0.02</v>
      </c>
      <c r="M59" s="65">
        <v>0.02</v>
      </c>
      <c r="N59" s="92">
        <v>0.15</v>
      </c>
      <c r="O59" s="92">
        <v>1.0000000000000009E-2</v>
      </c>
      <c r="P59" s="92">
        <v>0.15</v>
      </c>
      <c r="Q59" s="92">
        <v>0.15</v>
      </c>
      <c r="R59" s="92">
        <v>0.17600000000000002</v>
      </c>
    </row>
    <row r="60" spans="1:18" x14ac:dyDescent="0.25">
      <c r="A60" s="198">
        <v>1458</v>
      </c>
      <c r="B60" s="198" t="s">
        <v>186</v>
      </c>
      <c r="C60" s="198" t="s">
        <v>186</v>
      </c>
      <c r="D60" s="198" t="s">
        <v>313</v>
      </c>
      <c r="E60" s="198" t="s">
        <v>341</v>
      </c>
      <c r="F60" s="198" t="s">
        <v>179</v>
      </c>
      <c r="G60" s="198" t="s">
        <v>179</v>
      </c>
      <c r="H60" s="198" t="s">
        <v>315</v>
      </c>
      <c r="I60" s="198" t="s">
        <v>342</v>
      </c>
      <c r="J60" s="198" t="s">
        <v>179</v>
      </c>
      <c r="K60" s="198" t="s">
        <v>179</v>
      </c>
      <c r="L60" s="66">
        <v>0.11</v>
      </c>
      <c r="M60" s="65">
        <v>0.13</v>
      </c>
      <c r="N60" s="92">
        <v>9.9999999999999992E-2</v>
      </c>
      <c r="O60" s="92">
        <v>6.0000000000000012E-2</v>
      </c>
      <c r="P60" s="92">
        <v>0.15</v>
      </c>
      <c r="Q60" s="92">
        <v>0.16</v>
      </c>
      <c r="R60" s="92">
        <v>0.17600000000000002</v>
      </c>
    </row>
    <row r="61" spans="1:18" x14ac:dyDescent="0.25">
      <c r="A61" s="198">
        <v>1459</v>
      </c>
      <c r="B61" s="198" t="s">
        <v>186</v>
      </c>
      <c r="C61" s="198" t="s">
        <v>186</v>
      </c>
      <c r="D61" s="198" t="s">
        <v>313</v>
      </c>
      <c r="E61" s="198" t="s">
        <v>321</v>
      </c>
      <c r="F61" s="198" t="s">
        <v>179</v>
      </c>
      <c r="G61" s="198" t="s">
        <v>179</v>
      </c>
      <c r="H61" s="198" t="s">
        <v>315</v>
      </c>
      <c r="I61" s="198" t="s">
        <v>322</v>
      </c>
      <c r="J61" s="198" t="s">
        <v>179</v>
      </c>
      <c r="K61" s="198" t="s">
        <v>179</v>
      </c>
      <c r="L61" s="66">
        <v>0.13500000000000001</v>
      </c>
      <c r="M61" s="65">
        <v>0.16</v>
      </c>
      <c r="N61" s="92">
        <v>7.0000000000000007E-2</v>
      </c>
      <c r="O61" s="92">
        <v>7.0000000000000007E-2</v>
      </c>
      <c r="P61" s="92">
        <v>0.13</v>
      </c>
      <c r="Q61" s="92">
        <v>0.14000000000000001</v>
      </c>
      <c r="R61" s="92">
        <v>0.15400000000000003</v>
      </c>
    </row>
    <row r="62" spans="1:18" x14ac:dyDescent="0.25">
      <c r="A62" s="198">
        <v>1460</v>
      </c>
      <c r="B62" s="198" t="s">
        <v>186</v>
      </c>
      <c r="C62" s="198" t="s">
        <v>186</v>
      </c>
      <c r="D62" s="198" t="s">
        <v>313</v>
      </c>
      <c r="E62" s="198" t="s">
        <v>314</v>
      </c>
      <c r="F62" s="198" t="s">
        <v>179</v>
      </c>
      <c r="G62" s="198" t="s">
        <v>179</v>
      </c>
      <c r="H62" s="198" t="s">
        <v>315</v>
      </c>
      <c r="I62" s="198" t="s">
        <v>316</v>
      </c>
      <c r="J62" s="198" t="s">
        <v>179</v>
      </c>
      <c r="K62" s="198" t="s">
        <v>179</v>
      </c>
      <c r="L62" s="66">
        <v>0.13500000000000001</v>
      </c>
      <c r="M62" s="65">
        <v>0.16</v>
      </c>
      <c r="N62" s="92">
        <v>0.12</v>
      </c>
      <c r="O62" s="92">
        <v>4.0000000000000008E-2</v>
      </c>
      <c r="P62" s="92">
        <v>0.15</v>
      </c>
      <c r="Q62" s="92">
        <v>0.16</v>
      </c>
      <c r="R62" s="92">
        <v>0.17600000000000002</v>
      </c>
    </row>
    <row r="63" spans="1:18" x14ac:dyDescent="0.25">
      <c r="A63" s="198">
        <v>1462</v>
      </c>
      <c r="B63" s="198" t="s">
        <v>186</v>
      </c>
      <c r="C63" s="198" t="s">
        <v>186</v>
      </c>
      <c r="D63" s="198" t="s">
        <v>313</v>
      </c>
      <c r="E63" s="198" t="s">
        <v>335</v>
      </c>
      <c r="F63" s="198" t="s">
        <v>179</v>
      </c>
      <c r="G63" s="198" t="s">
        <v>179</v>
      </c>
      <c r="H63" s="198" t="s">
        <v>315</v>
      </c>
      <c r="I63" s="198" t="s">
        <v>336</v>
      </c>
      <c r="J63" s="198" t="s">
        <v>179</v>
      </c>
      <c r="K63" s="198" t="s">
        <v>179</v>
      </c>
      <c r="L63" s="66">
        <v>0.11</v>
      </c>
      <c r="M63" s="65">
        <v>0.13</v>
      </c>
      <c r="N63" s="92">
        <v>0.15</v>
      </c>
      <c r="O63" s="92" t="s">
        <v>121</v>
      </c>
      <c r="P63" s="92">
        <v>0.15</v>
      </c>
      <c r="Q63" s="92">
        <v>0.15</v>
      </c>
      <c r="R63" s="92">
        <v>0.15</v>
      </c>
    </row>
    <row r="64" spans="1:18" x14ac:dyDescent="0.25">
      <c r="A64" s="198">
        <v>1463</v>
      </c>
      <c r="B64" s="198" t="s">
        <v>186</v>
      </c>
      <c r="C64" s="198" t="s">
        <v>186</v>
      </c>
      <c r="D64" s="198" t="s">
        <v>313</v>
      </c>
      <c r="E64" s="198" t="s">
        <v>323</v>
      </c>
      <c r="F64" s="198" t="s">
        <v>179</v>
      </c>
      <c r="G64" s="198" t="s">
        <v>179</v>
      </c>
      <c r="H64" s="198" t="s">
        <v>315</v>
      </c>
      <c r="I64" s="198" t="s">
        <v>324</v>
      </c>
      <c r="J64" s="198" t="s">
        <v>179</v>
      </c>
      <c r="K64" s="198" t="s">
        <v>179</v>
      </c>
      <c r="L64" s="66">
        <v>0.19</v>
      </c>
      <c r="M64" s="65">
        <v>0.22</v>
      </c>
      <c r="N64" s="92">
        <v>0.15</v>
      </c>
      <c r="O64" s="92">
        <v>1.0000000000000009E-2</v>
      </c>
      <c r="P64" s="92">
        <v>0.15</v>
      </c>
      <c r="Q64" s="92">
        <v>0.15</v>
      </c>
      <c r="R64" s="92">
        <v>0.17600000000000002</v>
      </c>
    </row>
    <row r="65" spans="1:18" x14ac:dyDescent="0.25">
      <c r="A65" s="198">
        <v>1464</v>
      </c>
      <c r="B65" s="198" t="s">
        <v>186</v>
      </c>
      <c r="C65" s="198" t="s">
        <v>186</v>
      </c>
      <c r="D65" s="198" t="s">
        <v>313</v>
      </c>
      <c r="E65" s="198" t="s">
        <v>325</v>
      </c>
      <c r="F65" s="198" t="s">
        <v>179</v>
      </c>
      <c r="G65" s="198" t="s">
        <v>179</v>
      </c>
      <c r="H65" s="198" t="s">
        <v>315</v>
      </c>
      <c r="I65" s="198" t="s">
        <v>326</v>
      </c>
      <c r="J65" s="198" t="s">
        <v>179</v>
      </c>
      <c r="K65" s="198" t="s">
        <v>179</v>
      </c>
      <c r="L65" s="66">
        <v>0.15</v>
      </c>
      <c r="M65" s="65">
        <v>0.17</v>
      </c>
      <c r="N65" s="92">
        <v>0.15</v>
      </c>
      <c r="O65" s="92" t="s">
        <v>121</v>
      </c>
      <c r="P65" s="92">
        <v>0.15</v>
      </c>
      <c r="Q65" s="92">
        <v>0.15</v>
      </c>
      <c r="R65" s="92">
        <v>0.15</v>
      </c>
    </row>
    <row r="66" spans="1:18" x14ac:dyDescent="0.25">
      <c r="A66" s="198">
        <v>1798</v>
      </c>
      <c r="B66" s="198" t="s">
        <v>186</v>
      </c>
      <c r="C66" s="198" t="s">
        <v>186</v>
      </c>
      <c r="D66" s="198" t="s">
        <v>313</v>
      </c>
      <c r="E66" s="198" t="s">
        <v>339</v>
      </c>
      <c r="F66" s="198" t="s">
        <v>179</v>
      </c>
      <c r="G66" s="198" t="s">
        <v>179</v>
      </c>
      <c r="H66" s="198" t="s">
        <v>315</v>
      </c>
      <c r="I66" s="198" t="s">
        <v>340</v>
      </c>
      <c r="J66" s="198" t="s">
        <v>179</v>
      </c>
      <c r="K66" s="198" t="s">
        <v>179</v>
      </c>
      <c r="L66" s="66">
        <v>0.13</v>
      </c>
      <c r="M66" s="65">
        <v>0.15</v>
      </c>
      <c r="N66" s="92">
        <v>0.15</v>
      </c>
      <c r="O66" s="92" t="s">
        <v>121</v>
      </c>
      <c r="P66" s="92">
        <v>0.15</v>
      </c>
      <c r="Q66" s="92">
        <v>0.15</v>
      </c>
      <c r="R66" s="92">
        <v>0.15</v>
      </c>
    </row>
    <row r="67" spans="1:18" x14ac:dyDescent="0.25">
      <c r="A67" s="198">
        <v>2135</v>
      </c>
      <c r="B67" s="198" t="s">
        <v>186</v>
      </c>
      <c r="C67" s="198" t="s">
        <v>186</v>
      </c>
      <c r="D67" s="198" t="s">
        <v>313</v>
      </c>
      <c r="E67" s="198" t="s">
        <v>343</v>
      </c>
      <c r="F67" s="198" t="s">
        <v>362</v>
      </c>
      <c r="G67" s="198" t="s">
        <v>179</v>
      </c>
      <c r="H67" s="198" t="s">
        <v>315</v>
      </c>
      <c r="I67" s="198" t="s">
        <v>345</v>
      </c>
      <c r="J67" s="198" t="s">
        <v>363</v>
      </c>
      <c r="K67" s="198" t="s">
        <v>179</v>
      </c>
      <c r="L67" s="66">
        <v>0.16</v>
      </c>
      <c r="M67" s="65">
        <v>0.18</v>
      </c>
      <c r="N67" s="92">
        <v>0.13844117647058815</v>
      </c>
      <c r="O67" s="92">
        <v>5.1558823529411851E-2</v>
      </c>
      <c r="P67" s="92">
        <v>0.18</v>
      </c>
      <c r="Q67" s="92">
        <v>0.19</v>
      </c>
      <c r="R67" s="92">
        <v>0.20900000000000002</v>
      </c>
    </row>
    <row r="68" spans="1:18" x14ac:dyDescent="0.25">
      <c r="A68" s="198">
        <v>2528</v>
      </c>
      <c r="B68" s="198" t="s">
        <v>186</v>
      </c>
      <c r="C68" s="198" t="s">
        <v>186</v>
      </c>
      <c r="D68" s="198" t="s">
        <v>313</v>
      </c>
      <c r="E68" s="198" t="s">
        <v>343</v>
      </c>
      <c r="F68" s="198" t="s">
        <v>344</v>
      </c>
      <c r="G68" s="198" t="s">
        <v>179</v>
      </c>
      <c r="H68" s="198" t="s">
        <v>315</v>
      </c>
      <c r="I68" s="198" t="s">
        <v>345</v>
      </c>
      <c r="J68" s="198" t="s">
        <v>346</v>
      </c>
      <c r="K68" s="198" t="s">
        <v>179</v>
      </c>
      <c r="L68" s="66">
        <v>0.105</v>
      </c>
      <c r="M68" s="65">
        <v>0.12</v>
      </c>
      <c r="N68" s="92">
        <v>0.15</v>
      </c>
      <c r="O68" s="92" t="s">
        <v>121</v>
      </c>
      <c r="P68" s="92">
        <v>0.15</v>
      </c>
      <c r="Q68" s="92">
        <v>0.15</v>
      </c>
      <c r="R68" s="92">
        <v>0.15</v>
      </c>
    </row>
    <row r="69" spans="1:18" x14ac:dyDescent="0.25">
      <c r="A69" s="198">
        <v>2529</v>
      </c>
      <c r="B69" s="198" t="s">
        <v>186</v>
      </c>
      <c r="C69" s="198" t="s">
        <v>186</v>
      </c>
      <c r="D69" s="198" t="s">
        <v>313</v>
      </c>
      <c r="E69" s="198" t="s">
        <v>343</v>
      </c>
      <c r="F69" s="198" t="s">
        <v>347</v>
      </c>
      <c r="G69" s="198" t="s">
        <v>179</v>
      </c>
      <c r="H69" s="198" t="s">
        <v>315</v>
      </c>
      <c r="I69" s="198" t="s">
        <v>345</v>
      </c>
      <c r="J69" s="198" t="s">
        <v>348</v>
      </c>
      <c r="K69" s="198" t="s">
        <v>179</v>
      </c>
      <c r="L69" s="66">
        <v>0.105</v>
      </c>
      <c r="M69" s="65">
        <v>0.12</v>
      </c>
      <c r="N69" s="92">
        <v>0.15</v>
      </c>
      <c r="O69" s="92" t="s">
        <v>121</v>
      </c>
      <c r="P69" s="92">
        <v>0.15</v>
      </c>
      <c r="Q69" s="92">
        <v>0.15</v>
      </c>
      <c r="R69" s="92">
        <v>0.15</v>
      </c>
    </row>
    <row r="70" spans="1:18" x14ac:dyDescent="0.25">
      <c r="A70" s="198">
        <v>2530</v>
      </c>
      <c r="B70" s="198" t="s">
        <v>186</v>
      </c>
      <c r="C70" s="198" t="s">
        <v>186</v>
      </c>
      <c r="D70" s="198" t="s">
        <v>313</v>
      </c>
      <c r="E70" s="198" t="s">
        <v>343</v>
      </c>
      <c r="F70" s="198" t="s">
        <v>349</v>
      </c>
      <c r="G70" s="198" t="s">
        <v>179</v>
      </c>
      <c r="H70" s="198" t="s">
        <v>315</v>
      </c>
      <c r="I70" s="198" t="s">
        <v>345</v>
      </c>
      <c r="J70" s="198" t="s">
        <v>349</v>
      </c>
      <c r="K70" s="198" t="s">
        <v>179</v>
      </c>
      <c r="L70" s="66">
        <v>0.105</v>
      </c>
      <c r="M70" s="65">
        <v>0.12</v>
      </c>
      <c r="N70" s="92">
        <v>0.15</v>
      </c>
      <c r="O70" s="92">
        <v>0.03</v>
      </c>
      <c r="P70" s="92">
        <v>0.16999999999999998</v>
      </c>
      <c r="Q70" s="92">
        <v>0.18</v>
      </c>
      <c r="R70" s="92">
        <v>0.19800000000000001</v>
      </c>
    </row>
    <row r="71" spans="1:18" x14ac:dyDescent="0.25">
      <c r="A71" s="198">
        <v>2531</v>
      </c>
      <c r="B71" s="198" t="s">
        <v>186</v>
      </c>
      <c r="C71" s="198" t="s">
        <v>186</v>
      </c>
      <c r="D71" s="198" t="s">
        <v>313</v>
      </c>
      <c r="E71" s="198" t="s">
        <v>343</v>
      </c>
      <c r="F71" s="198" t="s">
        <v>350</v>
      </c>
      <c r="G71" s="198" t="s">
        <v>179</v>
      </c>
      <c r="H71" s="198" t="s">
        <v>315</v>
      </c>
      <c r="I71" s="198" t="s">
        <v>345</v>
      </c>
      <c r="J71" s="198" t="s">
        <v>351</v>
      </c>
      <c r="K71" s="198" t="s">
        <v>179</v>
      </c>
      <c r="L71" s="66">
        <v>0.18</v>
      </c>
      <c r="M71" s="65">
        <v>0.21</v>
      </c>
      <c r="N71" s="92">
        <v>0.15</v>
      </c>
      <c r="O71" s="92" t="s">
        <v>121</v>
      </c>
      <c r="P71" s="92">
        <v>0.15</v>
      </c>
      <c r="Q71" s="92">
        <v>0.15</v>
      </c>
      <c r="R71" s="92">
        <v>0.15</v>
      </c>
    </row>
    <row r="72" spans="1:18" x14ac:dyDescent="0.25">
      <c r="A72" s="198">
        <v>2532</v>
      </c>
      <c r="B72" s="198" t="s">
        <v>186</v>
      </c>
      <c r="C72" s="198" t="s">
        <v>186</v>
      </c>
      <c r="D72" s="198" t="s">
        <v>313</v>
      </c>
      <c r="E72" s="198" t="s">
        <v>343</v>
      </c>
      <c r="F72" s="198" t="s">
        <v>352</v>
      </c>
      <c r="G72" s="198" t="s">
        <v>179</v>
      </c>
      <c r="H72" s="198" t="s">
        <v>315</v>
      </c>
      <c r="I72" s="198" t="s">
        <v>345</v>
      </c>
      <c r="J72" s="198" t="s">
        <v>353</v>
      </c>
      <c r="K72" s="198" t="s">
        <v>179</v>
      </c>
      <c r="L72" s="66">
        <v>0.16</v>
      </c>
      <c r="M72" s="65">
        <v>0.18</v>
      </c>
      <c r="N72" s="92">
        <v>0.15</v>
      </c>
      <c r="O72" s="92">
        <v>0.03</v>
      </c>
      <c r="P72" s="92">
        <v>0.16999999999999998</v>
      </c>
      <c r="Q72" s="92">
        <v>0.18</v>
      </c>
      <c r="R72" s="92">
        <v>0.19800000000000001</v>
      </c>
    </row>
    <row r="73" spans="1:18" x14ac:dyDescent="0.25">
      <c r="A73" s="198">
        <v>2613</v>
      </c>
      <c r="B73" s="198" t="s">
        <v>186</v>
      </c>
      <c r="C73" s="198" t="s">
        <v>186</v>
      </c>
      <c r="D73" s="198" t="s">
        <v>313</v>
      </c>
      <c r="E73" s="198" t="s">
        <v>343</v>
      </c>
      <c r="F73" s="198" t="s">
        <v>354</v>
      </c>
      <c r="G73" s="198" t="s">
        <v>355</v>
      </c>
      <c r="H73" s="198" t="s">
        <v>315</v>
      </c>
      <c r="I73" s="198" t="s">
        <v>345</v>
      </c>
      <c r="J73" s="198" t="s">
        <v>356</v>
      </c>
      <c r="K73" s="198" t="s">
        <v>357</v>
      </c>
      <c r="L73" s="66">
        <v>0.18</v>
      </c>
      <c r="M73" s="65">
        <v>0.21</v>
      </c>
      <c r="N73" s="92">
        <v>0.13844117647058815</v>
      </c>
      <c r="O73" s="92" t="s">
        <v>121</v>
      </c>
      <c r="P73" s="92">
        <v>0.13844117647058815</v>
      </c>
      <c r="Q73" s="92">
        <v>0.13844117647058815</v>
      </c>
      <c r="R73" s="92">
        <v>0.13844117647058815</v>
      </c>
    </row>
    <row r="74" spans="1:18" x14ac:dyDescent="0.25">
      <c r="A74" s="198">
        <v>2614</v>
      </c>
      <c r="B74" s="198" t="s">
        <v>186</v>
      </c>
      <c r="C74" s="198" t="s">
        <v>186</v>
      </c>
      <c r="D74" s="198" t="s">
        <v>313</v>
      </c>
      <c r="E74" s="198" t="s">
        <v>343</v>
      </c>
      <c r="F74" s="198" t="s">
        <v>354</v>
      </c>
      <c r="G74" s="198" t="s">
        <v>358</v>
      </c>
      <c r="H74" s="198" t="s">
        <v>315</v>
      </c>
      <c r="I74" s="198" t="s">
        <v>345</v>
      </c>
      <c r="J74" s="198" t="s">
        <v>356</v>
      </c>
      <c r="K74" s="198" t="s">
        <v>359</v>
      </c>
      <c r="L74" s="66">
        <v>0.18</v>
      </c>
      <c r="M74" s="65">
        <v>0.21</v>
      </c>
      <c r="N74" s="92">
        <v>0.13844117647058815</v>
      </c>
      <c r="O74" s="92" t="s">
        <v>121</v>
      </c>
      <c r="P74" s="92">
        <v>0.13844117647058815</v>
      </c>
      <c r="Q74" s="92">
        <v>0.13844117647058815</v>
      </c>
      <c r="R74" s="92">
        <v>0.13844117647058815</v>
      </c>
    </row>
    <row r="75" spans="1:18" x14ac:dyDescent="0.25">
      <c r="A75" s="198">
        <v>2678</v>
      </c>
      <c r="B75" s="198" t="s">
        <v>186</v>
      </c>
      <c r="C75" s="198" t="s">
        <v>186</v>
      </c>
      <c r="D75" s="198" t="s">
        <v>313</v>
      </c>
      <c r="E75" s="198" t="s">
        <v>366</v>
      </c>
      <c r="F75" s="198" t="s">
        <v>179</v>
      </c>
      <c r="G75" s="198" t="s">
        <v>179</v>
      </c>
      <c r="H75" s="198" t="s">
        <v>315</v>
      </c>
      <c r="I75" s="198" t="s">
        <v>367</v>
      </c>
      <c r="J75" s="198" t="s">
        <v>179</v>
      </c>
      <c r="K75" s="198" t="s">
        <v>179</v>
      </c>
      <c r="L75" s="66">
        <v>0.02</v>
      </c>
      <c r="M75" s="65">
        <v>0.02</v>
      </c>
      <c r="N75" s="92">
        <v>0.15</v>
      </c>
      <c r="O75" s="92" t="s">
        <v>121</v>
      </c>
      <c r="P75" s="92">
        <v>0.15</v>
      </c>
      <c r="Q75" s="92">
        <v>0.15</v>
      </c>
      <c r="R75" s="92">
        <v>0.15</v>
      </c>
    </row>
    <row r="76" spans="1:18" x14ac:dyDescent="0.25">
      <c r="A76" s="198">
        <v>3443</v>
      </c>
      <c r="B76" s="198" t="s">
        <v>186</v>
      </c>
      <c r="C76" s="198" t="s">
        <v>186</v>
      </c>
      <c r="D76" s="198" t="s">
        <v>313</v>
      </c>
      <c r="E76" s="198" t="s">
        <v>364</v>
      </c>
      <c r="F76" s="198" t="s">
        <v>179</v>
      </c>
      <c r="G76" s="198" t="s">
        <v>179</v>
      </c>
      <c r="H76" s="198" t="s">
        <v>315</v>
      </c>
      <c r="I76" s="198" t="s">
        <v>365</v>
      </c>
      <c r="J76" s="198" t="s">
        <v>179</v>
      </c>
      <c r="K76" s="198" t="s">
        <v>179</v>
      </c>
      <c r="L76" s="66">
        <v>0.11</v>
      </c>
      <c r="M76" s="65">
        <v>0.13</v>
      </c>
      <c r="N76" s="92">
        <v>0.15</v>
      </c>
      <c r="O76" s="92" t="s">
        <v>121</v>
      </c>
      <c r="P76" s="92">
        <v>0.15</v>
      </c>
      <c r="Q76" s="92">
        <v>0.15</v>
      </c>
      <c r="R76" s="92">
        <v>0.15</v>
      </c>
    </row>
    <row r="77" spans="1:18" x14ac:dyDescent="0.25">
      <c r="A77" s="198">
        <v>3502</v>
      </c>
      <c r="B77" s="198" t="s">
        <v>186</v>
      </c>
      <c r="C77" s="198" t="s">
        <v>186</v>
      </c>
      <c r="D77" s="198" t="s">
        <v>313</v>
      </c>
      <c r="E77" s="198" t="s">
        <v>331</v>
      </c>
      <c r="F77" s="198" t="s">
        <v>179</v>
      </c>
      <c r="G77" s="198" t="s">
        <v>179</v>
      </c>
      <c r="H77" s="198" t="s">
        <v>315</v>
      </c>
      <c r="I77" s="198" t="s">
        <v>332</v>
      </c>
      <c r="J77" s="198" t="s">
        <v>179</v>
      </c>
      <c r="K77" s="198" t="s">
        <v>179</v>
      </c>
      <c r="L77" s="66">
        <v>0.14000000000000001</v>
      </c>
      <c r="M77" s="65">
        <v>0.16</v>
      </c>
      <c r="N77" s="92">
        <v>0.15</v>
      </c>
      <c r="O77" s="92" t="s">
        <v>121</v>
      </c>
      <c r="P77" s="92">
        <v>0.15</v>
      </c>
      <c r="Q77" s="92">
        <v>0.15</v>
      </c>
      <c r="R77" s="92">
        <v>0.15</v>
      </c>
    </row>
    <row r="78" spans="1:18" x14ac:dyDescent="0.25">
      <c r="A78" s="198">
        <v>3503</v>
      </c>
      <c r="B78" s="198" t="s">
        <v>186</v>
      </c>
      <c r="C78" s="198" t="s">
        <v>186</v>
      </c>
      <c r="D78" s="198" t="s">
        <v>313</v>
      </c>
      <c r="E78" s="198" t="s">
        <v>333</v>
      </c>
      <c r="F78" s="198" t="s">
        <v>179</v>
      </c>
      <c r="G78" s="198" t="s">
        <v>179</v>
      </c>
      <c r="H78" s="198" t="s">
        <v>315</v>
      </c>
      <c r="I78" s="198" t="s">
        <v>334</v>
      </c>
      <c r="J78" s="198" t="s">
        <v>179</v>
      </c>
      <c r="K78" s="198" t="s">
        <v>179</v>
      </c>
      <c r="L78" s="66">
        <v>0.18</v>
      </c>
      <c r="M78" s="65">
        <v>0.21</v>
      </c>
      <c r="N78" s="92">
        <v>0.15</v>
      </c>
      <c r="O78" s="92" t="s">
        <v>121</v>
      </c>
      <c r="P78" s="92">
        <v>0.15</v>
      </c>
      <c r="Q78" s="92">
        <v>0.15</v>
      </c>
      <c r="R78" s="92">
        <v>0.15</v>
      </c>
    </row>
    <row r="79" spans="1:18" x14ac:dyDescent="0.25">
      <c r="A79" s="198">
        <v>3504</v>
      </c>
      <c r="B79" s="198" t="s">
        <v>186</v>
      </c>
      <c r="C79" s="198" t="s">
        <v>186</v>
      </c>
      <c r="D79" s="198" t="s">
        <v>313</v>
      </c>
      <c r="E79" s="198" t="s">
        <v>327</v>
      </c>
      <c r="F79" s="198" t="s">
        <v>179</v>
      </c>
      <c r="G79" s="198" t="s">
        <v>179</v>
      </c>
      <c r="H79" s="198" t="s">
        <v>315</v>
      </c>
      <c r="I79" s="198" t="s">
        <v>328</v>
      </c>
      <c r="J79" s="198" t="s">
        <v>179</v>
      </c>
      <c r="K79" s="198" t="s">
        <v>179</v>
      </c>
      <c r="L79" s="66">
        <v>0.14000000000000001</v>
      </c>
      <c r="M79" s="65">
        <v>0.16</v>
      </c>
      <c r="N79" s="92">
        <v>0.15</v>
      </c>
      <c r="O79" s="92" t="s">
        <v>121</v>
      </c>
      <c r="P79" s="92">
        <v>0.15</v>
      </c>
      <c r="Q79" s="92">
        <v>0.15</v>
      </c>
      <c r="R79" s="92">
        <v>0.15</v>
      </c>
    </row>
    <row r="80" spans="1:18" x14ac:dyDescent="0.25">
      <c r="A80" s="198">
        <v>3505</v>
      </c>
      <c r="B80" s="198" t="s">
        <v>186</v>
      </c>
      <c r="C80" s="198" t="s">
        <v>186</v>
      </c>
      <c r="D80" s="198" t="s">
        <v>313</v>
      </c>
      <c r="E80" s="198" t="s">
        <v>329</v>
      </c>
      <c r="F80" s="198" t="s">
        <v>179</v>
      </c>
      <c r="G80" s="198" t="s">
        <v>179</v>
      </c>
      <c r="H80" s="198" t="s">
        <v>315</v>
      </c>
      <c r="I80" s="198" t="s">
        <v>330</v>
      </c>
      <c r="J80" s="198" t="s">
        <v>179</v>
      </c>
      <c r="K80" s="198" t="s">
        <v>179</v>
      </c>
      <c r="L80" s="66">
        <v>0.18</v>
      </c>
      <c r="M80" s="65">
        <v>0.21</v>
      </c>
      <c r="N80" s="92">
        <v>0.15</v>
      </c>
      <c r="O80" s="92">
        <v>0.03</v>
      </c>
      <c r="P80" s="92">
        <v>0.16999999999999998</v>
      </c>
      <c r="Q80" s="92">
        <v>0.18</v>
      </c>
      <c r="R80" s="92">
        <v>0.19800000000000001</v>
      </c>
    </row>
    <row r="81" spans="1:18" x14ac:dyDescent="0.25">
      <c r="A81" s="198">
        <v>3523</v>
      </c>
      <c r="B81" s="198" t="s">
        <v>186</v>
      </c>
      <c r="C81" s="198" t="s">
        <v>186</v>
      </c>
      <c r="D81" s="198" t="s">
        <v>313</v>
      </c>
      <c r="E81" s="198" t="s">
        <v>317</v>
      </c>
      <c r="F81" s="198" t="s">
        <v>179</v>
      </c>
      <c r="G81" s="198" t="s">
        <v>179</v>
      </c>
      <c r="H81" s="198" t="s">
        <v>315</v>
      </c>
      <c r="I81" s="198" t="s">
        <v>318</v>
      </c>
      <c r="J81" s="198" t="s">
        <v>179</v>
      </c>
      <c r="K81" s="198" t="s">
        <v>179</v>
      </c>
      <c r="L81" s="66">
        <v>0.16</v>
      </c>
      <c r="M81" s="65">
        <v>0.18</v>
      </c>
      <c r="N81" s="92">
        <v>0.15</v>
      </c>
      <c r="O81" s="92">
        <v>1.0000000000000009E-2</v>
      </c>
      <c r="P81" s="92">
        <v>0.15</v>
      </c>
      <c r="Q81" s="92">
        <v>0.15</v>
      </c>
      <c r="R81" s="92">
        <v>0.17600000000000002</v>
      </c>
    </row>
    <row r="82" spans="1:18" x14ac:dyDescent="0.25">
      <c r="A82" s="198">
        <v>3526</v>
      </c>
      <c r="B82" s="198" t="s">
        <v>186</v>
      </c>
      <c r="C82" s="198" t="s">
        <v>186</v>
      </c>
      <c r="D82" s="198" t="s">
        <v>313</v>
      </c>
      <c r="E82" s="198" t="s">
        <v>337</v>
      </c>
      <c r="F82" s="198" t="s">
        <v>179</v>
      </c>
      <c r="G82" s="198" t="s">
        <v>179</v>
      </c>
      <c r="H82" s="198" t="s">
        <v>315</v>
      </c>
      <c r="I82" s="198" t="s">
        <v>338</v>
      </c>
      <c r="J82" s="198" t="s">
        <v>179</v>
      </c>
      <c r="K82" s="198" t="s">
        <v>179</v>
      </c>
      <c r="L82" s="66">
        <v>0.11</v>
      </c>
      <c r="M82" s="65">
        <v>0.13</v>
      </c>
      <c r="N82" s="92">
        <v>0.15</v>
      </c>
      <c r="O82" s="92">
        <v>0.03</v>
      </c>
      <c r="P82" s="92">
        <v>0.16999999999999998</v>
      </c>
      <c r="Q82" s="92">
        <v>0.18</v>
      </c>
      <c r="R82" s="92">
        <v>0.19800000000000001</v>
      </c>
    </row>
    <row r="83" spans="1:18" x14ac:dyDescent="0.25">
      <c r="A83" s="198">
        <v>1455</v>
      </c>
      <c r="B83" s="198" t="s">
        <v>186</v>
      </c>
      <c r="C83" s="198" t="s">
        <v>186</v>
      </c>
      <c r="D83" s="198" t="s">
        <v>368</v>
      </c>
      <c r="E83" s="198" t="s">
        <v>384</v>
      </c>
      <c r="F83" s="198" t="s">
        <v>179</v>
      </c>
      <c r="G83" s="198" t="s">
        <v>179</v>
      </c>
      <c r="H83" s="198" t="s">
        <v>370</v>
      </c>
      <c r="I83" s="198" t="s">
        <v>385</v>
      </c>
      <c r="J83" s="198" t="s">
        <v>179</v>
      </c>
      <c r="K83" s="198" t="s">
        <v>179</v>
      </c>
      <c r="L83" s="66">
        <v>0.1</v>
      </c>
      <c r="M83" s="65">
        <v>0.12</v>
      </c>
      <c r="N83" s="92">
        <v>0.15</v>
      </c>
      <c r="O83" s="92">
        <v>0.03</v>
      </c>
      <c r="P83" s="92">
        <v>0.16999999999999998</v>
      </c>
      <c r="Q83" s="92">
        <v>0.18</v>
      </c>
      <c r="R83" s="92">
        <v>0.19800000000000001</v>
      </c>
    </row>
    <row r="84" spans="1:18" x14ac:dyDescent="0.25">
      <c r="A84" s="198">
        <v>1456</v>
      </c>
      <c r="B84" s="198" t="s">
        <v>186</v>
      </c>
      <c r="C84" s="198" t="s">
        <v>186</v>
      </c>
      <c r="D84" s="198" t="s">
        <v>368</v>
      </c>
      <c r="E84" s="198" t="s">
        <v>369</v>
      </c>
      <c r="F84" s="198" t="s">
        <v>179</v>
      </c>
      <c r="G84" s="198" t="s">
        <v>179</v>
      </c>
      <c r="H84" s="198" t="s">
        <v>370</v>
      </c>
      <c r="I84" s="198" t="s">
        <v>371</v>
      </c>
      <c r="J84" s="198" t="s">
        <v>179</v>
      </c>
      <c r="K84" s="198" t="s">
        <v>179</v>
      </c>
      <c r="L84" s="66">
        <v>0.16</v>
      </c>
      <c r="M84" s="65">
        <v>0.18</v>
      </c>
      <c r="N84" s="92">
        <v>0.15</v>
      </c>
      <c r="O84" s="92">
        <v>0.03</v>
      </c>
      <c r="P84" s="92">
        <v>0.16999999999999998</v>
      </c>
      <c r="Q84" s="92">
        <v>0.18</v>
      </c>
      <c r="R84" s="92">
        <v>0.19800000000000001</v>
      </c>
    </row>
    <row r="85" spans="1:18" x14ac:dyDescent="0.25">
      <c r="A85" s="198">
        <v>2653</v>
      </c>
      <c r="B85" s="198" t="s">
        <v>186</v>
      </c>
      <c r="C85" s="198" t="s">
        <v>186</v>
      </c>
      <c r="D85" s="198" t="s">
        <v>368</v>
      </c>
      <c r="E85" s="198" t="s">
        <v>381</v>
      </c>
      <c r="F85" s="198" t="s">
        <v>179</v>
      </c>
      <c r="G85" s="198" t="s">
        <v>179</v>
      </c>
      <c r="H85" s="198" t="s">
        <v>370</v>
      </c>
      <c r="I85" s="198" t="s">
        <v>382</v>
      </c>
      <c r="J85" s="198" t="s">
        <v>179</v>
      </c>
      <c r="K85" s="198" t="s">
        <v>179</v>
      </c>
      <c r="L85" s="66">
        <v>0.12</v>
      </c>
      <c r="M85" s="65">
        <v>0.14000000000000001</v>
      </c>
      <c r="N85" s="92">
        <v>0.15</v>
      </c>
      <c r="O85" s="92">
        <v>1.0000000000000009E-2</v>
      </c>
      <c r="P85" s="92">
        <v>0.15</v>
      </c>
      <c r="Q85" s="92">
        <v>0.15</v>
      </c>
      <c r="R85" s="92">
        <v>0.17600000000000002</v>
      </c>
    </row>
    <row r="86" spans="1:18" x14ac:dyDescent="0.25">
      <c r="A86" s="198">
        <v>3263</v>
      </c>
      <c r="B86" s="198" t="s">
        <v>186</v>
      </c>
      <c r="C86" s="198" t="s">
        <v>186</v>
      </c>
      <c r="D86" s="198" t="s">
        <v>368</v>
      </c>
      <c r="E86" s="198" t="s">
        <v>378</v>
      </c>
      <c r="F86" s="198" t="s">
        <v>179</v>
      </c>
      <c r="G86" s="198" t="s">
        <v>179</v>
      </c>
      <c r="H86" s="198" t="s">
        <v>370</v>
      </c>
      <c r="I86" s="198" t="s">
        <v>379</v>
      </c>
      <c r="J86" s="198" t="s">
        <v>179</v>
      </c>
      <c r="K86" s="198" t="s">
        <v>179</v>
      </c>
      <c r="L86" s="66">
        <v>0.1</v>
      </c>
      <c r="M86" s="65">
        <v>0.12</v>
      </c>
      <c r="N86" s="92">
        <v>0.15</v>
      </c>
      <c r="O86" s="92">
        <v>1.0000000000000009E-2</v>
      </c>
      <c r="P86" s="92">
        <v>0.15</v>
      </c>
      <c r="Q86" s="92">
        <v>0.15</v>
      </c>
      <c r="R86" s="92">
        <v>0.17600000000000002</v>
      </c>
    </row>
    <row r="87" spans="1:18" x14ac:dyDescent="0.25">
      <c r="A87" s="198">
        <v>3304</v>
      </c>
      <c r="B87" s="198" t="s">
        <v>186</v>
      </c>
      <c r="C87" s="198" t="s">
        <v>186</v>
      </c>
      <c r="D87" s="198" t="s">
        <v>368</v>
      </c>
      <c r="E87" s="198" t="s">
        <v>386</v>
      </c>
      <c r="F87" s="198" t="s">
        <v>179</v>
      </c>
      <c r="G87" s="198" t="s">
        <v>179</v>
      </c>
      <c r="H87" s="198" t="s">
        <v>370</v>
      </c>
      <c r="I87" s="198" t="s">
        <v>387</v>
      </c>
      <c r="J87" s="198" t="s">
        <v>179</v>
      </c>
      <c r="K87" s="198" t="s">
        <v>179</v>
      </c>
      <c r="L87" s="66">
        <v>0.1</v>
      </c>
      <c r="M87" s="65">
        <v>0.12</v>
      </c>
      <c r="N87" s="92">
        <v>0.13844117647058815</v>
      </c>
      <c r="O87" s="92" t="s">
        <v>121</v>
      </c>
      <c r="P87" s="92">
        <v>0.13844117647058815</v>
      </c>
      <c r="Q87" s="92">
        <v>0.13844117647058815</v>
      </c>
      <c r="R87" s="92">
        <v>0.13844117647058815</v>
      </c>
    </row>
    <row r="88" spans="1:18" x14ac:dyDescent="0.25">
      <c r="A88" s="198">
        <v>3346</v>
      </c>
      <c r="B88" s="198" t="s">
        <v>186</v>
      </c>
      <c r="C88" s="198" t="s">
        <v>186</v>
      </c>
      <c r="D88" s="198" t="s">
        <v>368</v>
      </c>
      <c r="E88" s="198" t="s">
        <v>376</v>
      </c>
      <c r="F88" s="198" t="s">
        <v>179</v>
      </c>
      <c r="G88" s="198" t="s">
        <v>179</v>
      </c>
      <c r="H88" s="198" t="s">
        <v>370</v>
      </c>
      <c r="I88" s="198" t="s">
        <v>377</v>
      </c>
      <c r="J88" s="198" t="s">
        <v>179</v>
      </c>
      <c r="K88" s="198" t="s">
        <v>179</v>
      </c>
      <c r="L88" s="66">
        <v>0.1</v>
      </c>
      <c r="M88" s="65">
        <v>0.12</v>
      </c>
      <c r="N88" s="92">
        <v>0</v>
      </c>
      <c r="O88" s="92">
        <v>0.02</v>
      </c>
      <c r="P88" s="92">
        <v>0.01</v>
      </c>
      <c r="Q88" s="92">
        <v>0.02</v>
      </c>
      <c r="R88" s="92">
        <v>2.2000000000000002E-2</v>
      </c>
    </row>
    <row r="89" spans="1:18" x14ac:dyDescent="0.25">
      <c r="A89" s="198">
        <v>3347</v>
      </c>
      <c r="B89" s="198" t="s">
        <v>186</v>
      </c>
      <c r="C89" s="198" t="s">
        <v>186</v>
      </c>
      <c r="D89" s="198" t="s">
        <v>368</v>
      </c>
      <c r="E89" s="198" t="s">
        <v>374</v>
      </c>
      <c r="F89" s="198" t="s">
        <v>179</v>
      </c>
      <c r="G89" s="198" t="s">
        <v>179</v>
      </c>
      <c r="H89" s="198" t="s">
        <v>370</v>
      </c>
      <c r="I89" s="198" t="s">
        <v>375</v>
      </c>
      <c r="J89" s="198" t="s">
        <v>179</v>
      </c>
      <c r="K89" s="198" t="s">
        <v>179</v>
      </c>
      <c r="L89" s="66">
        <v>0.1</v>
      </c>
      <c r="M89" s="65">
        <v>0.12</v>
      </c>
      <c r="N89" s="92">
        <v>0.15</v>
      </c>
      <c r="O89" s="92">
        <v>1.0000000000000009E-2</v>
      </c>
      <c r="P89" s="92">
        <v>0.15</v>
      </c>
      <c r="Q89" s="92">
        <v>0.15</v>
      </c>
      <c r="R89" s="92">
        <v>0.17600000000000002</v>
      </c>
    </row>
    <row r="90" spans="1:18" x14ac:dyDescent="0.25">
      <c r="A90" s="198">
        <v>3455</v>
      </c>
      <c r="B90" s="198" t="s">
        <v>186</v>
      </c>
      <c r="C90" s="198" t="s">
        <v>186</v>
      </c>
      <c r="D90" s="198" t="s">
        <v>368</v>
      </c>
      <c r="E90" s="198" t="s">
        <v>372</v>
      </c>
      <c r="F90" s="198" t="s">
        <v>179</v>
      </c>
      <c r="G90" s="198" t="s">
        <v>179</v>
      </c>
      <c r="H90" s="198" t="s">
        <v>370</v>
      </c>
      <c r="I90" s="198" t="s">
        <v>373</v>
      </c>
      <c r="J90" s="198" t="s">
        <v>179</v>
      </c>
      <c r="K90" s="198" t="s">
        <v>179</v>
      </c>
      <c r="L90" s="66">
        <v>0.16</v>
      </c>
      <c r="M90" s="65">
        <v>0.18</v>
      </c>
      <c r="N90" s="92">
        <v>0.13844117647058815</v>
      </c>
      <c r="O90" s="92">
        <v>2.1558823529411852E-2</v>
      </c>
      <c r="P90" s="92">
        <v>0.15</v>
      </c>
      <c r="Q90" s="92">
        <v>0.16</v>
      </c>
      <c r="R90" s="92">
        <v>0.17600000000000002</v>
      </c>
    </row>
    <row r="91" spans="1:18" x14ac:dyDescent="0.25">
      <c r="A91" s="198">
        <v>833</v>
      </c>
      <c r="B91" s="198" t="s">
        <v>186</v>
      </c>
      <c r="C91" s="198" t="s">
        <v>186</v>
      </c>
      <c r="D91" s="198" t="s">
        <v>388</v>
      </c>
      <c r="E91" s="198" t="s">
        <v>389</v>
      </c>
      <c r="F91" s="198" t="s">
        <v>396</v>
      </c>
      <c r="G91" s="198" t="s">
        <v>179</v>
      </c>
      <c r="H91" s="198" t="s">
        <v>391</v>
      </c>
      <c r="I91" s="198" t="s">
        <v>392</v>
      </c>
      <c r="J91" s="198" t="s">
        <v>4613</v>
      </c>
      <c r="K91" s="198" t="s">
        <v>179</v>
      </c>
      <c r="L91" s="66">
        <v>0.12</v>
      </c>
      <c r="M91" s="65">
        <v>0.14000000000000001</v>
      </c>
      <c r="N91" s="92">
        <v>7.0000000000000007E-2</v>
      </c>
      <c r="O91" s="92">
        <v>0.03</v>
      </c>
      <c r="P91" s="92">
        <v>9.0000000000000011E-2</v>
      </c>
      <c r="Q91" s="92">
        <v>0.1</v>
      </c>
      <c r="R91" s="92">
        <v>0.11000000000000001</v>
      </c>
    </row>
    <row r="92" spans="1:18" x14ac:dyDescent="0.25">
      <c r="A92" s="198">
        <v>3498</v>
      </c>
      <c r="B92" s="198" t="s">
        <v>186</v>
      </c>
      <c r="C92" s="198" t="s">
        <v>186</v>
      </c>
      <c r="D92" s="198" t="s">
        <v>388</v>
      </c>
      <c r="E92" s="198" t="s">
        <v>389</v>
      </c>
      <c r="F92" s="198" t="s">
        <v>390</v>
      </c>
      <c r="G92" s="198" t="s">
        <v>179</v>
      </c>
      <c r="H92" s="198" t="s">
        <v>391</v>
      </c>
      <c r="I92" s="198" t="s">
        <v>392</v>
      </c>
      <c r="J92" s="198" t="s">
        <v>393</v>
      </c>
      <c r="K92" s="198" t="s">
        <v>179</v>
      </c>
      <c r="L92" s="66">
        <v>0.18</v>
      </c>
      <c r="M92" s="65">
        <v>0.21</v>
      </c>
      <c r="N92" s="92">
        <v>0.13844117647058815</v>
      </c>
      <c r="O92" s="92" t="s">
        <v>121</v>
      </c>
      <c r="P92" s="92">
        <v>0.13844117647058815</v>
      </c>
      <c r="Q92" s="92">
        <v>0.13844117647058815</v>
      </c>
      <c r="R92" s="92">
        <v>0.13844117647058815</v>
      </c>
    </row>
    <row r="93" spans="1:18" x14ac:dyDescent="0.25">
      <c r="A93" s="198">
        <v>3499</v>
      </c>
      <c r="B93" s="198" t="s">
        <v>186</v>
      </c>
      <c r="C93" s="198" t="s">
        <v>186</v>
      </c>
      <c r="D93" s="198" t="s">
        <v>388</v>
      </c>
      <c r="E93" s="198" t="s">
        <v>389</v>
      </c>
      <c r="F93" s="198" t="s">
        <v>394</v>
      </c>
      <c r="G93" s="198" t="s">
        <v>179</v>
      </c>
      <c r="H93" s="198" t="s">
        <v>391</v>
      </c>
      <c r="I93" s="198" t="s">
        <v>392</v>
      </c>
      <c r="J93" s="198" t="s">
        <v>395</v>
      </c>
      <c r="K93" s="198" t="s">
        <v>179</v>
      </c>
      <c r="L93" s="66">
        <v>0.12</v>
      </c>
      <c r="M93" s="65">
        <v>0.14000000000000001</v>
      </c>
      <c r="N93" s="92">
        <v>7.0000000000000007E-2</v>
      </c>
      <c r="O93" s="92">
        <v>0.03</v>
      </c>
      <c r="P93" s="92">
        <v>9.0000000000000011E-2</v>
      </c>
      <c r="Q93" s="92">
        <v>0.1</v>
      </c>
      <c r="R93" s="92">
        <v>0.11000000000000001</v>
      </c>
    </row>
    <row r="94" spans="1:18" x14ac:dyDescent="0.25">
      <c r="A94" s="198">
        <v>3890</v>
      </c>
      <c r="B94" s="198" t="s">
        <v>186</v>
      </c>
      <c r="C94" s="198" t="s">
        <v>186</v>
      </c>
      <c r="D94" s="198" t="s">
        <v>388</v>
      </c>
      <c r="E94" s="198" t="s">
        <v>389</v>
      </c>
      <c r="F94" s="198" t="s">
        <v>4614</v>
      </c>
      <c r="G94" s="198" t="s">
        <v>179</v>
      </c>
      <c r="H94" s="198" t="s">
        <v>391</v>
      </c>
      <c r="I94" s="198" t="s">
        <v>392</v>
      </c>
      <c r="J94" s="198" t="s">
        <v>4615</v>
      </c>
      <c r="K94" s="198" t="s">
        <v>179</v>
      </c>
      <c r="L94" s="66">
        <v>0.12</v>
      </c>
      <c r="M94" s="65">
        <v>0.14000000000000001</v>
      </c>
      <c r="N94" s="92">
        <v>0.15</v>
      </c>
      <c r="O94" s="92">
        <v>0.03</v>
      </c>
      <c r="P94" s="92">
        <v>0.16999999999999998</v>
      </c>
      <c r="Q94" s="92">
        <v>0.18</v>
      </c>
      <c r="R94" s="92">
        <v>0.19800000000000001</v>
      </c>
    </row>
    <row r="95" spans="1:18" x14ac:dyDescent="0.25">
      <c r="A95" s="198">
        <v>3891</v>
      </c>
      <c r="B95" s="198" t="s">
        <v>186</v>
      </c>
      <c r="C95" s="198" t="s">
        <v>186</v>
      </c>
      <c r="D95" s="198" t="s">
        <v>388</v>
      </c>
      <c r="E95" s="198" t="s">
        <v>389</v>
      </c>
      <c r="F95" s="198" t="s">
        <v>4616</v>
      </c>
      <c r="G95" s="198" t="s">
        <v>179</v>
      </c>
      <c r="H95" s="198" t="s">
        <v>391</v>
      </c>
      <c r="I95" s="198" t="s">
        <v>392</v>
      </c>
      <c r="J95" s="198" t="s">
        <v>4617</v>
      </c>
      <c r="K95" s="198" t="s">
        <v>179</v>
      </c>
      <c r="L95" s="66">
        <v>0.12</v>
      </c>
      <c r="M95" s="65">
        <v>0.14000000000000001</v>
      </c>
      <c r="N95" s="92">
        <v>0.13844117647058815</v>
      </c>
      <c r="O95" s="92" t="s">
        <v>121</v>
      </c>
      <c r="P95" s="92">
        <v>0.13844117647058815</v>
      </c>
      <c r="Q95" s="92">
        <v>0.13844117647058815</v>
      </c>
      <c r="R95" s="92">
        <v>0.13844117647058815</v>
      </c>
    </row>
    <row r="96" spans="1:18" x14ac:dyDescent="0.25">
      <c r="A96" s="198">
        <v>3892</v>
      </c>
      <c r="B96" s="198" t="s">
        <v>186</v>
      </c>
      <c r="C96" s="198" t="s">
        <v>186</v>
      </c>
      <c r="D96" s="198" t="s">
        <v>388</v>
      </c>
      <c r="E96" s="198" t="s">
        <v>389</v>
      </c>
      <c r="F96" s="198" t="s">
        <v>4618</v>
      </c>
      <c r="G96" s="198" t="s">
        <v>179</v>
      </c>
      <c r="H96" s="198" t="s">
        <v>391</v>
      </c>
      <c r="I96" s="198" t="s">
        <v>392</v>
      </c>
      <c r="J96" s="198" t="s">
        <v>4618</v>
      </c>
      <c r="K96" s="198" t="s">
        <v>179</v>
      </c>
      <c r="L96" s="66">
        <v>0.12</v>
      </c>
      <c r="M96" s="65">
        <v>0.14000000000000001</v>
      </c>
      <c r="N96" s="92">
        <v>0.15</v>
      </c>
      <c r="O96" s="92">
        <v>0.03</v>
      </c>
      <c r="P96" s="92">
        <v>0.16999999999999998</v>
      </c>
      <c r="Q96" s="92">
        <v>0.18</v>
      </c>
      <c r="R96" s="92">
        <v>0.19800000000000001</v>
      </c>
    </row>
    <row r="97" spans="1:18" x14ac:dyDescent="0.25">
      <c r="A97" s="198">
        <v>128</v>
      </c>
      <c r="B97" s="198" t="s">
        <v>174</v>
      </c>
      <c r="C97" s="198" t="s">
        <v>397</v>
      </c>
      <c r="D97" s="198" t="s">
        <v>398</v>
      </c>
      <c r="E97" s="198" t="s">
        <v>423</v>
      </c>
      <c r="F97" s="198" t="s">
        <v>429</v>
      </c>
      <c r="G97" s="198" t="s">
        <v>179</v>
      </c>
      <c r="H97" s="198" t="s">
        <v>398</v>
      </c>
      <c r="I97" s="198" t="s">
        <v>425</v>
      </c>
      <c r="J97" s="198" t="s">
        <v>430</v>
      </c>
      <c r="K97" s="198" t="s">
        <v>179</v>
      </c>
      <c r="L97" s="66">
        <v>0.14000000000000001</v>
      </c>
      <c r="M97" s="65">
        <v>0.16</v>
      </c>
      <c r="N97" s="92">
        <v>7.0000000000000007E-2</v>
      </c>
      <c r="O97" s="92">
        <v>0.03</v>
      </c>
      <c r="P97" s="92">
        <v>9.0000000000000011E-2</v>
      </c>
      <c r="Q97" s="92">
        <v>0.1</v>
      </c>
      <c r="R97" s="92">
        <v>0.11000000000000001</v>
      </c>
    </row>
    <row r="98" spans="1:18" x14ac:dyDescent="0.25">
      <c r="A98" s="198">
        <v>129</v>
      </c>
      <c r="B98" s="198" t="s">
        <v>174</v>
      </c>
      <c r="C98" s="198" t="s">
        <v>397</v>
      </c>
      <c r="D98" s="198" t="s">
        <v>398</v>
      </c>
      <c r="E98" s="198" t="s">
        <v>423</v>
      </c>
      <c r="F98" s="198" t="s">
        <v>431</v>
      </c>
      <c r="G98" s="198" t="s">
        <v>179</v>
      </c>
      <c r="H98" s="198" t="s">
        <v>398</v>
      </c>
      <c r="I98" s="198" t="s">
        <v>425</v>
      </c>
      <c r="J98" s="198" t="s">
        <v>432</v>
      </c>
      <c r="K98" s="198" t="s">
        <v>179</v>
      </c>
      <c r="L98" s="66">
        <v>0.15</v>
      </c>
      <c r="M98" s="65">
        <v>0.17</v>
      </c>
      <c r="N98" s="92">
        <v>0.15</v>
      </c>
      <c r="O98" s="92" t="s">
        <v>121</v>
      </c>
      <c r="P98" s="92">
        <v>0.15</v>
      </c>
      <c r="Q98" s="92">
        <v>0.15</v>
      </c>
      <c r="R98" s="92">
        <v>0.15</v>
      </c>
    </row>
    <row r="99" spans="1:18" x14ac:dyDescent="0.25">
      <c r="A99" s="198">
        <v>490</v>
      </c>
      <c r="B99" s="198" t="s">
        <v>174</v>
      </c>
      <c r="C99" s="198" t="s">
        <v>397</v>
      </c>
      <c r="D99" s="198" t="s">
        <v>398</v>
      </c>
      <c r="E99" s="198" t="s">
        <v>399</v>
      </c>
      <c r="F99" s="198" t="s">
        <v>179</v>
      </c>
      <c r="G99" s="198" t="s">
        <v>179</v>
      </c>
      <c r="H99" s="198" t="s">
        <v>398</v>
      </c>
      <c r="I99" s="198" t="s">
        <v>400</v>
      </c>
      <c r="J99" s="198" t="s">
        <v>179</v>
      </c>
      <c r="K99" s="198" t="s">
        <v>179</v>
      </c>
      <c r="L99" s="66">
        <v>0.14000000000000001</v>
      </c>
      <c r="M99" s="65">
        <v>0.16</v>
      </c>
      <c r="N99" s="92">
        <v>0.15</v>
      </c>
      <c r="O99" s="92">
        <v>0.03</v>
      </c>
      <c r="P99" s="92">
        <v>0.16999999999999998</v>
      </c>
      <c r="Q99" s="92">
        <v>0.18</v>
      </c>
      <c r="R99" s="92">
        <v>0.19800000000000001</v>
      </c>
    </row>
    <row r="100" spans="1:18" x14ac:dyDescent="0.25">
      <c r="A100" s="198">
        <v>550</v>
      </c>
      <c r="B100" s="198" t="s">
        <v>174</v>
      </c>
      <c r="C100" s="198" t="s">
        <v>397</v>
      </c>
      <c r="D100" s="198" t="s">
        <v>398</v>
      </c>
      <c r="E100" s="198" t="s">
        <v>423</v>
      </c>
      <c r="F100" s="198" t="s">
        <v>452</v>
      </c>
      <c r="G100" s="198" t="s">
        <v>179</v>
      </c>
      <c r="H100" s="198" t="s">
        <v>398</v>
      </c>
      <c r="I100" s="198" t="s">
        <v>425</v>
      </c>
      <c r="J100" s="198" t="s">
        <v>453</v>
      </c>
      <c r="K100" s="198" t="s">
        <v>179</v>
      </c>
      <c r="L100" s="66">
        <v>0.18</v>
      </c>
      <c r="M100" s="65">
        <v>0.21</v>
      </c>
      <c r="N100" s="92">
        <v>0.15</v>
      </c>
      <c r="O100" s="92" t="s">
        <v>121</v>
      </c>
      <c r="P100" s="92">
        <v>0.15</v>
      </c>
      <c r="Q100" s="92">
        <v>0.15</v>
      </c>
      <c r="R100" s="92">
        <v>0.15</v>
      </c>
    </row>
    <row r="101" spans="1:18" x14ac:dyDescent="0.25">
      <c r="A101" s="198">
        <v>608</v>
      </c>
      <c r="B101" s="198" t="s">
        <v>174</v>
      </c>
      <c r="C101" s="198" t="s">
        <v>397</v>
      </c>
      <c r="D101" s="198" t="s">
        <v>398</v>
      </c>
      <c r="E101" s="198" t="s">
        <v>456</v>
      </c>
      <c r="F101" s="198" t="s">
        <v>457</v>
      </c>
      <c r="G101" s="198" t="s">
        <v>179</v>
      </c>
      <c r="H101" s="198" t="s">
        <v>398</v>
      </c>
      <c r="I101" s="198" t="s">
        <v>458</v>
      </c>
      <c r="J101" s="198" t="s">
        <v>459</v>
      </c>
      <c r="K101" s="198" t="s">
        <v>179</v>
      </c>
      <c r="L101" s="66">
        <v>0.18</v>
      </c>
      <c r="M101" s="65">
        <v>0.21</v>
      </c>
      <c r="N101" s="92">
        <v>0.15</v>
      </c>
      <c r="O101" s="92" t="s">
        <v>121</v>
      </c>
      <c r="P101" s="92">
        <v>0.15</v>
      </c>
      <c r="Q101" s="92">
        <v>0.15</v>
      </c>
      <c r="R101" s="92">
        <v>0.15</v>
      </c>
    </row>
    <row r="102" spans="1:18" x14ac:dyDescent="0.25">
      <c r="A102" s="198">
        <v>866</v>
      </c>
      <c r="B102" s="198" t="s">
        <v>174</v>
      </c>
      <c r="C102" s="198" t="s">
        <v>397</v>
      </c>
      <c r="D102" s="198" t="s">
        <v>398</v>
      </c>
      <c r="E102" s="198" t="s">
        <v>423</v>
      </c>
      <c r="F102" s="198" t="s">
        <v>454</v>
      </c>
      <c r="G102" s="198" t="s">
        <v>179</v>
      </c>
      <c r="H102" s="198" t="s">
        <v>398</v>
      </c>
      <c r="I102" s="198" t="s">
        <v>425</v>
      </c>
      <c r="J102" s="198" t="s">
        <v>455</v>
      </c>
      <c r="K102" s="198" t="s">
        <v>179</v>
      </c>
      <c r="L102" s="66">
        <v>0.14000000000000001</v>
      </c>
      <c r="M102" s="65">
        <v>0.16</v>
      </c>
      <c r="N102" s="92">
        <v>0.08</v>
      </c>
      <c r="O102" s="92">
        <v>6.0000000000000012E-2</v>
      </c>
      <c r="P102" s="92">
        <v>0.13</v>
      </c>
      <c r="Q102" s="92">
        <v>0.14000000000000001</v>
      </c>
      <c r="R102" s="92">
        <v>0.15400000000000003</v>
      </c>
    </row>
    <row r="103" spans="1:18" x14ac:dyDescent="0.25">
      <c r="A103" s="198">
        <v>1064</v>
      </c>
      <c r="B103" s="198" t="s">
        <v>174</v>
      </c>
      <c r="C103" s="198" t="s">
        <v>397</v>
      </c>
      <c r="D103" s="198" t="s">
        <v>398</v>
      </c>
      <c r="E103" s="198" t="s">
        <v>456</v>
      </c>
      <c r="F103" s="198" t="s">
        <v>472</v>
      </c>
      <c r="G103" s="198" t="s">
        <v>179</v>
      </c>
      <c r="H103" s="198" t="s">
        <v>398</v>
      </c>
      <c r="I103" s="198" t="s">
        <v>458</v>
      </c>
      <c r="J103" s="198" t="s">
        <v>473</v>
      </c>
      <c r="K103" s="198" t="s">
        <v>179</v>
      </c>
      <c r="L103" s="66">
        <v>0.18</v>
      </c>
      <c r="M103" s="65">
        <v>0.21</v>
      </c>
      <c r="N103" s="92">
        <v>0.15</v>
      </c>
      <c r="O103" s="92">
        <v>0.03</v>
      </c>
      <c r="P103" s="92">
        <v>0.16999999999999998</v>
      </c>
      <c r="Q103" s="92">
        <v>0.18</v>
      </c>
      <c r="R103" s="92">
        <v>0.19800000000000001</v>
      </c>
    </row>
    <row r="104" spans="1:18" x14ac:dyDescent="0.25">
      <c r="A104" s="198">
        <v>1116</v>
      </c>
      <c r="B104" s="198" t="s">
        <v>174</v>
      </c>
      <c r="C104" s="198" t="s">
        <v>397</v>
      </c>
      <c r="D104" s="198" t="s">
        <v>398</v>
      </c>
      <c r="E104" s="198" t="s">
        <v>401</v>
      </c>
      <c r="F104" s="198" t="s">
        <v>419</v>
      </c>
      <c r="G104" s="198" t="s">
        <v>179</v>
      </c>
      <c r="H104" s="198" t="s">
        <v>398</v>
      </c>
      <c r="I104" s="198" t="s">
        <v>403</v>
      </c>
      <c r="J104" s="198" t="s">
        <v>420</v>
      </c>
      <c r="K104" s="198" t="s">
        <v>179</v>
      </c>
      <c r="L104" s="66">
        <v>0.14000000000000001</v>
      </c>
      <c r="M104" s="65">
        <v>0.16</v>
      </c>
      <c r="N104" s="92">
        <v>0.14000000000000001</v>
      </c>
      <c r="O104" s="92">
        <v>3.999999999999998E-2</v>
      </c>
      <c r="P104" s="92">
        <v>0.16999999999999998</v>
      </c>
      <c r="Q104" s="92">
        <v>0.18</v>
      </c>
      <c r="R104" s="92">
        <v>0.19800000000000001</v>
      </c>
    </row>
    <row r="105" spans="1:18" x14ac:dyDescent="0.25">
      <c r="A105" s="198">
        <v>1355</v>
      </c>
      <c r="B105" s="198" t="s">
        <v>174</v>
      </c>
      <c r="C105" s="198" t="s">
        <v>397</v>
      </c>
      <c r="D105" s="198" t="s">
        <v>398</v>
      </c>
      <c r="E105" s="198" t="s">
        <v>423</v>
      </c>
      <c r="F105" s="198" t="s">
        <v>439</v>
      </c>
      <c r="G105" s="198" t="s">
        <v>179</v>
      </c>
      <c r="H105" s="198" t="s">
        <v>398</v>
      </c>
      <c r="I105" s="198" t="s">
        <v>425</v>
      </c>
      <c r="J105" s="198" t="s">
        <v>439</v>
      </c>
      <c r="K105" s="198" t="s">
        <v>179</v>
      </c>
      <c r="L105" s="66">
        <v>0.14000000000000001</v>
      </c>
      <c r="M105" s="65">
        <v>0.16</v>
      </c>
      <c r="N105" s="92">
        <v>0.15</v>
      </c>
      <c r="O105" s="92">
        <v>0.03</v>
      </c>
      <c r="P105" s="92">
        <v>0.16999999999999998</v>
      </c>
      <c r="Q105" s="92">
        <v>0.18</v>
      </c>
      <c r="R105" s="92">
        <v>0.19800000000000001</v>
      </c>
    </row>
    <row r="106" spans="1:18" x14ac:dyDescent="0.25">
      <c r="A106" s="198">
        <v>1356</v>
      </c>
      <c r="B106" s="198" t="s">
        <v>174</v>
      </c>
      <c r="C106" s="198" t="s">
        <v>397</v>
      </c>
      <c r="D106" s="198" t="s">
        <v>398</v>
      </c>
      <c r="E106" s="198" t="s">
        <v>423</v>
      </c>
      <c r="F106" s="198" t="s">
        <v>440</v>
      </c>
      <c r="G106" s="198" t="s">
        <v>179</v>
      </c>
      <c r="H106" s="198" t="s">
        <v>398</v>
      </c>
      <c r="I106" s="198" t="s">
        <v>425</v>
      </c>
      <c r="J106" s="198" t="s">
        <v>441</v>
      </c>
      <c r="K106" s="198" t="s">
        <v>179</v>
      </c>
      <c r="L106" s="66">
        <v>0.14000000000000001</v>
      </c>
      <c r="M106" s="65">
        <v>0.16</v>
      </c>
      <c r="N106" s="92">
        <v>0.14000000000000001</v>
      </c>
      <c r="O106" s="92">
        <v>3.999999999999998E-2</v>
      </c>
      <c r="P106" s="92">
        <v>0.16999999999999998</v>
      </c>
      <c r="Q106" s="92">
        <v>0.18</v>
      </c>
      <c r="R106" s="92">
        <v>0.19800000000000001</v>
      </c>
    </row>
    <row r="107" spans="1:18" x14ac:dyDescent="0.25">
      <c r="A107" s="198">
        <v>1357</v>
      </c>
      <c r="B107" s="198" t="s">
        <v>174</v>
      </c>
      <c r="C107" s="198" t="s">
        <v>397</v>
      </c>
      <c r="D107" s="198" t="s">
        <v>398</v>
      </c>
      <c r="E107" s="198" t="s">
        <v>423</v>
      </c>
      <c r="F107" s="198" t="s">
        <v>442</v>
      </c>
      <c r="G107" s="198" t="s">
        <v>179</v>
      </c>
      <c r="H107" s="198" t="s">
        <v>398</v>
      </c>
      <c r="I107" s="198" t="s">
        <v>425</v>
      </c>
      <c r="J107" s="198" t="s">
        <v>443</v>
      </c>
      <c r="K107" s="198" t="s">
        <v>179</v>
      </c>
      <c r="L107" s="66">
        <v>0.14000000000000001</v>
      </c>
      <c r="M107" s="65">
        <v>0.16</v>
      </c>
      <c r="N107" s="92">
        <v>0.08</v>
      </c>
      <c r="O107" s="92">
        <v>6.0000000000000012E-2</v>
      </c>
      <c r="P107" s="92">
        <v>0.13</v>
      </c>
      <c r="Q107" s="92">
        <v>0.14000000000000001</v>
      </c>
      <c r="R107" s="92">
        <v>0.15400000000000003</v>
      </c>
    </row>
    <row r="108" spans="1:18" x14ac:dyDescent="0.25">
      <c r="A108" s="198">
        <v>1358</v>
      </c>
      <c r="B108" s="198" t="s">
        <v>174</v>
      </c>
      <c r="C108" s="198" t="s">
        <v>397</v>
      </c>
      <c r="D108" s="198" t="s">
        <v>398</v>
      </c>
      <c r="E108" s="198" t="s">
        <v>456</v>
      </c>
      <c r="F108" s="198" t="s">
        <v>470</v>
      </c>
      <c r="G108" s="198" t="s">
        <v>179</v>
      </c>
      <c r="H108" s="198" t="s">
        <v>398</v>
      </c>
      <c r="I108" s="198" t="s">
        <v>458</v>
      </c>
      <c r="J108" s="198" t="s">
        <v>471</v>
      </c>
      <c r="K108" s="198" t="s">
        <v>179</v>
      </c>
      <c r="L108" s="66">
        <v>0.16</v>
      </c>
      <c r="M108" s="65">
        <v>0.18</v>
      </c>
      <c r="N108" s="92">
        <v>0.14000000000000001</v>
      </c>
      <c r="O108" s="92" t="s">
        <v>121</v>
      </c>
      <c r="P108" s="92">
        <v>0.14000000000000001</v>
      </c>
      <c r="Q108" s="92">
        <v>0.14000000000000001</v>
      </c>
      <c r="R108" s="92">
        <v>0.14000000000000001</v>
      </c>
    </row>
    <row r="109" spans="1:18" x14ac:dyDescent="0.25">
      <c r="A109" s="198">
        <v>1359</v>
      </c>
      <c r="B109" s="198" t="s">
        <v>174</v>
      </c>
      <c r="C109" s="198" t="s">
        <v>397</v>
      </c>
      <c r="D109" s="198" t="s">
        <v>398</v>
      </c>
      <c r="E109" s="198" t="s">
        <v>423</v>
      </c>
      <c r="F109" s="198" t="s">
        <v>433</v>
      </c>
      <c r="G109" s="198" t="s">
        <v>179</v>
      </c>
      <c r="H109" s="198" t="s">
        <v>398</v>
      </c>
      <c r="I109" s="198" t="s">
        <v>425</v>
      </c>
      <c r="J109" s="198" t="s">
        <v>434</v>
      </c>
      <c r="K109" s="198" t="s">
        <v>179</v>
      </c>
      <c r="L109" s="66">
        <v>0.18</v>
      </c>
      <c r="M109" s="65">
        <v>0.21</v>
      </c>
      <c r="N109" s="92">
        <v>0.15</v>
      </c>
      <c r="O109" s="92" t="s">
        <v>121</v>
      </c>
      <c r="P109" s="92">
        <v>0.15</v>
      </c>
      <c r="Q109" s="92">
        <v>0.15</v>
      </c>
      <c r="R109" s="92">
        <v>0.15</v>
      </c>
    </row>
    <row r="110" spans="1:18" x14ac:dyDescent="0.25">
      <c r="A110" s="198">
        <v>1360</v>
      </c>
      <c r="B110" s="198" t="s">
        <v>174</v>
      </c>
      <c r="C110" s="198" t="s">
        <v>397</v>
      </c>
      <c r="D110" s="198" t="s">
        <v>398</v>
      </c>
      <c r="E110" s="198" t="s">
        <v>423</v>
      </c>
      <c r="F110" s="198" t="s">
        <v>435</v>
      </c>
      <c r="G110" s="198" t="s">
        <v>179</v>
      </c>
      <c r="H110" s="198" t="s">
        <v>398</v>
      </c>
      <c r="I110" s="198" t="s">
        <v>425</v>
      </c>
      <c r="J110" s="198" t="s">
        <v>436</v>
      </c>
      <c r="K110" s="198" t="s">
        <v>179</v>
      </c>
      <c r="L110" s="66">
        <v>0.16</v>
      </c>
      <c r="M110" s="65">
        <v>0.18</v>
      </c>
      <c r="N110" s="92">
        <v>0.15</v>
      </c>
      <c r="O110" s="92" t="s">
        <v>121</v>
      </c>
      <c r="P110" s="92">
        <v>0.15</v>
      </c>
      <c r="Q110" s="92">
        <v>0.15</v>
      </c>
      <c r="R110" s="92">
        <v>0.15</v>
      </c>
    </row>
    <row r="111" spans="1:18" x14ac:dyDescent="0.25">
      <c r="A111" s="198">
        <v>1366</v>
      </c>
      <c r="B111" s="198" t="s">
        <v>174</v>
      </c>
      <c r="C111" s="198" t="s">
        <v>397</v>
      </c>
      <c r="D111" s="198" t="s">
        <v>398</v>
      </c>
      <c r="E111" s="198" t="s">
        <v>423</v>
      </c>
      <c r="F111" s="198" t="s">
        <v>437</v>
      </c>
      <c r="G111" s="198" t="s">
        <v>179</v>
      </c>
      <c r="H111" s="198" t="s">
        <v>398</v>
      </c>
      <c r="I111" s="198" t="s">
        <v>425</v>
      </c>
      <c r="J111" s="198" t="s">
        <v>438</v>
      </c>
      <c r="K111" s="198" t="s">
        <v>179</v>
      </c>
      <c r="L111" s="66">
        <v>0.14000000000000001</v>
      </c>
      <c r="M111" s="65">
        <v>0.16</v>
      </c>
      <c r="N111" s="92">
        <v>0.15</v>
      </c>
      <c r="O111" s="92" t="s">
        <v>121</v>
      </c>
      <c r="P111" s="92">
        <v>0.15</v>
      </c>
      <c r="Q111" s="92">
        <v>0.15</v>
      </c>
      <c r="R111" s="92">
        <v>0.15</v>
      </c>
    </row>
    <row r="112" spans="1:18" x14ac:dyDescent="0.25">
      <c r="A112" s="198">
        <v>1378</v>
      </c>
      <c r="B112" s="198" t="s">
        <v>174</v>
      </c>
      <c r="C112" s="198" t="s">
        <v>397</v>
      </c>
      <c r="D112" s="198" t="s">
        <v>398</v>
      </c>
      <c r="E112" s="198" t="s">
        <v>401</v>
      </c>
      <c r="F112" s="198" t="s">
        <v>409</v>
      </c>
      <c r="G112" s="198" t="s">
        <v>179</v>
      </c>
      <c r="H112" s="198" t="s">
        <v>398</v>
      </c>
      <c r="I112" s="198" t="s">
        <v>403</v>
      </c>
      <c r="J112" s="198" t="s">
        <v>410</v>
      </c>
      <c r="K112" s="198" t="s">
        <v>179</v>
      </c>
      <c r="L112" s="66">
        <v>0.18</v>
      </c>
      <c r="M112" s="65">
        <v>0.21</v>
      </c>
      <c r="N112" s="92">
        <v>0.15</v>
      </c>
      <c r="O112" s="92" t="s">
        <v>121</v>
      </c>
      <c r="P112" s="92">
        <v>0.15</v>
      </c>
      <c r="Q112" s="92">
        <v>0.15</v>
      </c>
      <c r="R112" s="92">
        <v>0.15</v>
      </c>
    </row>
    <row r="113" spans="1:18" x14ac:dyDescent="0.25">
      <c r="A113" s="198">
        <v>1379</v>
      </c>
      <c r="B113" s="198" t="s">
        <v>174</v>
      </c>
      <c r="C113" s="198" t="s">
        <v>397</v>
      </c>
      <c r="D113" s="198" t="s">
        <v>398</v>
      </c>
      <c r="E113" s="198" t="s">
        <v>401</v>
      </c>
      <c r="F113" s="198" t="s">
        <v>411</v>
      </c>
      <c r="G113" s="198" t="s">
        <v>179</v>
      </c>
      <c r="H113" s="198" t="s">
        <v>398</v>
      </c>
      <c r="I113" s="198" t="s">
        <v>403</v>
      </c>
      <c r="J113" s="198" t="s">
        <v>412</v>
      </c>
      <c r="K113" s="198" t="s">
        <v>179</v>
      </c>
      <c r="L113" s="66">
        <v>0.14000000000000001</v>
      </c>
      <c r="M113" s="65">
        <v>0.16</v>
      </c>
      <c r="N113" s="92">
        <v>0.14000000000000001</v>
      </c>
      <c r="O113" s="92">
        <v>1.999999999999999E-2</v>
      </c>
      <c r="P113" s="92">
        <v>0.15</v>
      </c>
      <c r="Q113" s="92">
        <v>0.16</v>
      </c>
      <c r="R113" s="92">
        <v>0.17600000000000002</v>
      </c>
    </row>
    <row r="114" spans="1:18" x14ac:dyDescent="0.25">
      <c r="A114" s="198">
        <v>1380</v>
      </c>
      <c r="B114" s="198" t="s">
        <v>174</v>
      </c>
      <c r="C114" s="198" t="s">
        <v>397</v>
      </c>
      <c r="D114" s="198" t="s">
        <v>398</v>
      </c>
      <c r="E114" s="198" t="s">
        <v>401</v>
      </c>
      <c r="F114" s="198" t="s">
        <v>413</v>
      </c>
      <c r="G114" s="198" t="s">
        <v>179</v>
      </c>
      <c r="H114" s="198" t="s">
        <v>398</v>
      </c>
      <c r="I114" s="198" t="s">
        <v>403</v>
      </c>
      <c r="J114" s="198" t="s">
        <v>414</v>
      </c>
      <c r="K114" s="198" t="s">
        <v>179</v>
      </c>
      <c r="L114" s="66">
        <v>0.14000000000000001</v>
      </c>
      <c r="M114" s="65">
        <v>0.16</v>
      </c>
      <c r="N114" s="92">
        <v>0.15</v>
      </c>
      <c r="O114" s="92">
        <v>0.03</v>
      </c>
      <c r="P114" s="92">
        <v>0.16999999999999998</v>
      </c>
      <c r="Q114" s="92">
        <v>0.18</v>
      </c>
      <c r="R114" s="92">
        <v>0.19800000000000001</v>
      </c>
    </row>
    <row r="115" spans="1:18" x14ac:dyDescent="0.25">
      <c r="A115" s="198">
        <v>1381</v>
      </c>
      <c r="B115" s="198" t="s">
        <v>174</v>
      </c>
      <c r="C115" s="198" t="s">
        <v>397</v>
      </c>
      <c r="D115" s="198" t="s">
        <v>398</v>
      </c>
      <c r="E115" s="198" t="s">
        <v>401</v>
      </c>
      <c r="F115" s="198" t="s">
        <v>415</v>
      </c>
      <c r="G115" s="198" t="s">
        <v>179</v>
      </c>
      <c r="H115" s="198" t="s">
        <v>398</v>
      </c>
      <c r="I115" s="198" t="s">
        <v>403</v>
      </c>
      <c r="J115" s="198" t="s">
        <v>416</v>
      </c>
      <c r="K115" s="198" t="s">
        <v>179</v>
      </c>
      <c r="L115" s="66">
        <v>0.14000000000000001</v>
      </c>
      <c r="M115" s="65">
        <v>0.16</v>
      </c>
      <c r="N115" s="92">
        <v>0.08</v>
      </c>
      <c r="O115" s="92">
        <v>6.0000000000000012E-2</v>
      </c>
      <c r="P115" s="92">
        <v>0.13</v>
      </c>
      <c r="Q115" s="92">
        <v>0.14000000000000001</v>
      </c>
      <c r="R115" s="92">
        <v>0.15400000000000003</v>
      </c>
    </row>
    <row r="116" spans="1:18" x14ac:dyDescent="0.25">
      <c r="A116" s="198">
        <v>1382</v>
      </c>
      <c r="B116" s="198" t="s">
        <v>174</v>
      </c>
      <c r="C116" s="198" t="s">
        <v>397</v>
      </c>
      <c r="D116" s="198" t="s">
        <v>398</v>
      </c>
      <c r="E116" s="198" t="s">
        <v>401</v>
      </c>
      <c r="F116" s="198" t="s">
        <v>417</v>
      </c>
      <c r="G116" s="198" t="s">
        <v>179</v>
      </c>
      <c r="H116" s="198" t="s">
        <v>398</v>
      </c>
      <c r="I116" s="198" t="s">
        <v>403</v>
      </c>
      <c r="J116" s="198" t="s">
        <v>418</v>
      </c>
      <c r="K116" s="198" t="s">
        <v>179</v>
      </c>
      <c r="L116" s="66">
        <v>0.14000000000000001</v>
      </c>
      <c r="M116" s="65">
        <v>0.16</v>
      </c>
      <c r="N116" s="92">
        <v>0.11416666666666664</v>
      </c>
      <c r="O116" s="92">
        <v>3.5833333333333356E-2</v>
      </c>
      <c r="P116" s="92">
        <v>0.13999999999999999</v>
      </c>
      <c r="Q116" s="92">
        <v>0.15</v>
      </c>
      <c r="R116" s="92">
        <v>0.16500000000000001</v>
      </c>
    </row>
    <row r="117" spans="1:18" x14ac:dyDescent="0.25">
      <c r="A117" s="198">
        <v>1433</v>
      </c>
      <c r="B117" s="198" t="s">
        <v>174</v>
      </c>
      <c r="C117" s="198" t="s">
        <v>397</v>
      </c>
      <c r="D117" s="198" t="s">
        <v>398</v>
      </c>
      <c r="E117" s="198" t="s">
        <v>401</v>
      </c>
      <c r="F117" s="198" t="s">
        <v>407</v>
      </c>
      <c r="G117" s="198" t="s">
        <v>179</v>
      </c>
      <c r="H117" s="198" t="s">
        <v>398</v>
      </c>
      <c r="I117" s="198" t="s">
        <v>403</v>
      </c>
      <c r="J117" s="198" t="s">
        <v>408</v>
      </c>
      <c r="K117" s="198" t="s">
        <v>179</v>
      </c>
      <c r="L117" s="66">
        <v>0.18</v>
      </c>
      <c r="M117" s="65">
        <v>0.21</v>
      </c>
      <c r="N117" s="92">
        <v>0.08</v>
      </c>
      <c r="O117" s="92">
        <v>9.9999999999999992E-2</v>
      </c>
      <c r="P117" s="92">
        <v>0.16999999999999998</v>
      </c>
      <c r="Q117" s="92">
        <v>0.18</v>
      </c>
      <c r="R117" s="92">
        <v>0.19800000000000001</v>
      </c>
    </row>
    <row r="118" spans="1:18" x14ac:dyDescent="0.25">
      <c r="A118" s="198">
        <v>1518</v>
      </c>
      <c r="B118" s="198" t="s">
        <v>174</v>
      </c>
      <c r="C118" s="198" t="s">
        <v>397</v>
      </c>
      <c r="D118" s="198" t="s">
        <v>398</v>
      </c>
      <c r="E118" s="198" t="s">
        <v>401</v>
      </c>
      <c r="F118" s="198" t="s">
        <v>405</v>
      </c>
      <c r="G118" s="198" t="s">
        <v>179</v>
      </c>
      <c r="H118" s="198" t="s">
        <v>398</v>
      </c>
      <c r="I118" s="198" t="s">
        <v>403</v>
      </c>
      <c r="J118" s="198" t="s">
        <v>406</v>
      </c>
      <c r="K118" s="198" t="s">
        <v>179</v>
      </c>
      <c r="L118" s="66">
        <v>0.18</v>
      </c>
      <c r="M118" s="65">
        <v>0.21</v>
      </c>
      <c r="N118" s="92">
        <v>0.15</v>
      </c>
      <c r="O118" s="92">
        <v>1.0000000000000009E-2</v>
      </c>
      <c r="P118" s="92">
        <v>0.15</v>
      </c>
      <c r="Q118" s="92">
        <v>0.15</v>
      </c>
      <c r="R118" s="92">
        <v>0.17600000000000002</v>
      </c>
    </row>
    <row r="119" spans="1:18" x14ac:dyDescent="0.25">
      <c r="A119" s="198">
        <v>2506</v>
      </c>
      <c r="B119" s="198" t="s">
        <v>174</v>
      </c>
      <c r="C119" s="198" t="s">
        <v>397</v>
      </c>
      <c r="D119" s="198" t="s">
        <v>398</v>
      </c>
      <c r="E119" s="198" t="s">
        <v>401</v>
      </c>
      <c r="F119" s="198" t="s">
        <v>402</v>
      </c>
      <c r="G119" s="198" t="s">
        <v>179</v>
      </c>
      <c r="H119" s="198" t="s">
        <v>398</v>
      </c>
      <c r="I119" s="198" t="s">
        <v>403</v>
      </c>
      <c r="J119" s="198" t="s">
        <v>404</v>
      </c>
      <c r="K119" s="198" t="s">
        <v>179</v>
      </c>
      <c r="L119" s="66">
        <v>0.18</v>
      </c>
      <c r="M119" s="65">
        <v>0.21</v>
      </c>
      <c r="N119" s="92">
        <v>0.08</v>
      </c>
      <c r="O119" s="92">
        <v>6.0000000000000012E-2</v>
      </c>
      <c r="P119" s="92">
        <v>0.13</v>
      </c>
      <c r="Q119" s="92">
        <v>0.14000000000000001</v>
      </c>
      <c r="R119" s="92">
        <v>0.15400000000000003</v>
      </c>
    </row>
    <row r="120" spans="1:18" x14ac:dyDescent="0.25">
      <c r="A120" s="198">
        <v>2537</v>
      </c>
      <c r="B120" s="198" t="s">
        <v>174</v>
      </c>
      <c r="C120" s="198" t="s">
        <v>397</v>
      </c>
      <c r="D120" s="198" t="s">
        <v>398</v>
      </c>
      <c r="E120" s="198" t="s">
        <v>456</v>
      </c>
      <c r="F120" s="198" t="s">
        <v>460</v>
      </c>
      <c r="G120" s="198" t="s">
        <v>179</v>
      </c>
      <c r="H120" s="198" t="s">
        <v>398</v>
      </c>
      <c r="I120" s="198" t="s">
        <v>458</v>
      </c>
      <c r="J120" s="198" t="s">
        <v>461</v>
      </c>
      <c r="K120" s="198" t="s">
        <v>179</v>
      </c>
      <c r="L120" s="66">
        <v>0.15</v>
      </c>
      <c r="M120" s="65">
        <v>0.17</v>
      </c>
      <c r="N120" s="92">
        <v>0.08</v>
      </c>
      <c r="O120" s="92">
        <v>6.0000000000000012E-2</v>
      </c>
      <c r="P120" s="92">
        <v>0.13</v>
      </c>
      <c r="Q120" s="92">
        <v>0.14000000000000001</v>
      </c>
      <c r="R120" s="92">
        <v>0.15400000000000003</v>
      </c>
    </row>
    <row r="121" spans="1:18" x14ac:dyDescent="0.25">
      <c r="A121" s="198">
        <v>2538</v>
      </c>
      <c r="B121" s="198" t="s">
        <v>174</v>
      </c>
      <c r="C121" s="198" t="s">
        <v>397</v>
      </c>
      <c r="D121" s="198" t="s">
        <v>398</v>
      </c>
      <c r="E121" s="198" t="s">
        <v>456</v>
      </c>
      <c r="F121" s="198" t="s">
        <v>462</v>
      </c>
      <c r="G121" s="198" t="s">
        <v>179</v>
      </c>
      <c r="H121" s="198" t="s">
        <v>398</v>
      </c>
      <c r="I121" s="198" t="s">
        <v>458</v>
      </c>
      <c r="J121" s="198" t="s">
        <v>463</v>
      </c>
      <c r="K121" s="198" t="s">
        <v>179</v>
      </c>
      <c r="L121" s="66">
        <v>0.15</v>
      </c>
      <c r="M121" s="65">
        <v>0.17</v>
      </c>
      <c r="N121" s="92">
        <v>0.08</v>
      </c>
      <c r="O121" s="92">
        <v>6.0000000000000012E-2</v>
      </c>
      <c r="P121" s="92">
        <v>0.13</v>
      </c>
      <c r="Q121" s="92">
        <v>0.14000000000000001</v>
      </c>
      <c r="R121" s="92">
        <v>0.15400000000000003</v>
      </c>
    </row>
    <row r="122" spans="1:18" x14ac:dyDescent="0.25">
      <c r="A122" s="198">
        <v>2539</v>
      </c>
      <c r="B122" s="198" t="s">
        <v>174</v>
      </c>
      <c r="C122" s="198" t="s">
        <v>397</v>
      </c>
      <c r="D122" s="198" t="s">
        <v>398</v>
      </c>
      <c r="E122" s="198" t="s">
        <v>456</v>
      </c>
      <c r="F122" s="198" t="s">
        <v>464</v>
      </c>
      <c r="G122" s="198" t="s">
        <v>179</v>
      </c>
      <c r="H122" s="198" t="s">
        <v>398</v>
      </c>
      <c r="I122" s="198" t="s">
        <v>458</v>
      </c>
      <c r="J122" s="198" t="s">
        <v>465</v>
      </c>
      <c r="K122" s="198" t="s">
        <v>179</v>
      </c>
      <c r="L122" s="66">
        <v>0.15</v>
      </c>
      <c r="M122" s="65">
        <v>0.17</v>
      </c>
      <c r="N122" s="92">
        <v>0.11416666666666664</v>
      </c>
      <c r="O122" s="92">
        <v>2.5833333333333375E-2</v>
      </c>
      <c r="P122" s="92">
        <v>0.13</v>
      </c>
      <c r="Q122" s="92">
        <v>0.14000000000000001</v>
      </c>
      <c r="R122" s="92">
        <v>0.15400000000000003</v>
      </c>
    </row>
    <row r="123" spans="1:18" x14ac:dyDescent="0.25">
      <c r="A123" s="198">
        <v>2540</v>
      </c>
      <c r="B123" s="198" t="s">
        <v>174</v>
      </c>
      <c r="C123" s="198" t="s">
        <v>397</v>
      </c>
      <c r="D123" s="198" t="s">
        <v>398</v>
      </c>
      <c r="E123" s="198" t="s">
        <v>456</v>
      </c>
      <c r="F123" s="198" t="s">
        <v>466</v>
      </c>
      <c r="G123" s="198" t="s">
        <v>179</v>
      </c>
      <c r="H123" s="198" t="s">
        <v>398</v>
      </c>
      <c r="I123" s="198" t="s">
        <v>458</v>
      </c>
      <c r="J123" s="198" t="s">
        <v>467</v>
      </c>
      <c r="K123" s="198" t="s">
        <v>179</v>
      </c>
      <c r="L123" s="66">
        <v>0.15</v>
      </c>
      <c r="M123" s="65">
        <v>0.17</v>
      </c>
      <c r="N123" s="92">
        <v>0.08</v>
      </c>
      <c r="O123" s="92">
        <v>6.0000000000000012E-2</v>
      </c>
      <c r="P123" s="92">
        <v>0.13</v>
      </c>
      <c r="Q123" s="92">
        <v>0.14000000000000001</v>
      </c>
      <c r="R123" s="92">
        <v>0.15400000000000003</v>
      </c>
    </row>
    <row r="124" spans="1:18" x14ac:dyDescent="0.25">
      <c r="A124" s="198">
        <v>2542</v>
      </c>
      <c r="B124" s="198" t="s">
        <v>174</v>
      </c>
      <c r="C124" s="198" t="s">
        <v>397</v>
      </c>
      <c r="D124" s="198" t="s">
        <v>398</v>
      </c>
      <c r="E124" s="198" t="s">
        <v>456</v>
      </c>
      <c r="F124" s="198" t="s">
        <v>468</v>
      </c>
      <c r="G124" s="198" t="s">
        <v>179</v>
      </c>
      <c r="H124" s="198" t="s">
        <v>398</v>
      </c>
      <c r="I124" s="198" t="s">
        <v>458</v>
      </c>
      <c r="J124" s="198" t="s">
        <v>469</v>
      </c>
      <c r="K124" s="198" t="s">
        <v>179</v>
      </c>
      <c r="L124" s="66">
        <v>0.15</v>
      </c>
      <c r="M124" s="65">
        <v>0.17</v>
      </c>
      <c r="N124" s="92">
        <v>0.11416666666666664</v>
      </c>
      <c r="O124" s="92">
        <v>2.5833333333333375E-2</v>
      </c>
      <c r="P124" s="92">
        <v>0.13</v>
      </c>
      <c r="Q124" s="92">
        <v>0.14000000000000001</v>
      </c>
      <c r="R124" s="92">
        <v>0.15400000000000003</v>
      </c>
    </row>
    <row r="125" spans="1:18" x14ac:dyDescent="0.25">
      <c r="A125" s="198">
        <v>2630</v>
      </c>
      <c r="B125" s="198" t="s">
        <v>174</v>
      </c>
      <c r="C125" s="198" t="s">
        <v>397</v>
      </c>
      <c r="D125" s="198" t="s">
        <v>398</v>
      </c>
      <c r="E125" s="198" t="s">
        <v>423</v>
      </c>
      <c r="F125" s="198" t="s">
        <v>444</v>
      </c>
      <c r="G125" s="198" t="s">
        <v>179</v>
      </c>
      <c r="H125" s="198" t="s">
        <v>398</v>
      </c>
      <c r="I125" s="198" t="s">
        <v>425</v>
      </c>
      <c r="J125" s="198" t="s">
        <v>445</v>
      </c>
      <c r="K125" s="198" t="s">
        <v>179</v>
      </c>
      <c r="L125" s="66">
        <v>0.14000000000000001</v>
      </c>
      <c r="M125" s="65">
        <v>0.16</v>
      </c>
      <c r="N125" s="92">
        <v>0.15</v>
      </c>
      <c r="O125" s="92" t="s">
        <v>121</v>
      </c>
      <c r="P125" s="92">
        <v>0.15</v>
      </c>
      <c r="Q125" s="92">
        <v>0.15</v>
      </c>
      <c r="R125" s="92">
        <v>0.15</v>
      </c>
    </row>
    <row r="126" spans="1:18" x14ac:dyDescent="0.25">
      <c r="A126" s="198">
        <v>2631</v>
      </c>
      <c r="B126" s="198" t="s">
        <v>174</v>
      </c>
      <c r="C126" s="198" t="s">
        <v>397</v>
      </c>
      <c r="D126" s="198" t="s">
        <v>398</v>
      </c>
      <c r="E126" s="198" t="s">
        <v>423</v>
      </c>
      <c r="F126" s="198" t="s">
        <v>446</v>
      </c>
      <c r="G126" s="198" t="s">
        <v>179</v>
      </c>
      <c r="H126" s="198" t="s">
        <v>398</v>
      </c>
      <c r="I126" s="198" t="s">
        <v>425</v>
      </c>
      <c r="J126" s="198" t="s">
        <v>447</v>
      </c>
      <c r="K126" s="198" t="s">
        <v>179</v>
      </c>
      <c r="L126" s="66">
        <v>0.14000000000000001</v>
      </c>
      <c r="M126" s="65">
        <v>0.16</v>
      </c>
      <c r="N126" s="92">
        <v>0.15</v>
      </c>
      <c r="O126" s="92" t="s">
        <v>121</v>
      </c>
      <c r="P126" s="92">
        <v>0.15</v>
      </c>
      <c r="Q126" s="92">
        <v>0.15</v>
      </c>
      <c r="R126" s="92">
        <v>0.15</v>
      </c>
    </row>
    <row r="127" spans="1:18" x14ac:dyDescent="0.25">
      <c r="A127" s="198">
        <v>2632</v>
      </c>
      <c r="B127" s="198" t="s">
        <v>174</v>
      </c>
      <c r="C127" s="198" t="s">
        <v>397</v>
      </c>
      <c r="D127" s="198" t="s">
        <v>398</v>
      </c>
      <c r="E127" s="198" t="s">
        <v>423</v>
      </c>
      <c r="F127" s="198" t="s">
        <v>448</v>
      </c>
      <c r="G127" s="198" t="s">
        <v>179</v>
      </c>
      <c r="H127" s="198" t="s">
        <v>398</v>
      </c>
      <c r="I127" s="198" t="s">
        <v>425</v>
      </c>
      <c r="J127" s="198" t="s">
        <v>449</v>
      </c>
      <c r="K127" s="198" t="s">
        <v>179</v>
      </c>
      <c r="L127" s="66">
        <v>0.14000000000000001</v>
      </c>
      <c r="M127" s="65">
        <v>0.16</v>
      </c>
      <c r="N127" s="92">
        <v>0.11416666666666664</v>
      </c>
      <c r="O127" s="92">
        <v>6.5833333333333355E-2</v>
      </c>
      <c r="P127" s="92">
        <v>0.16999999999999998</v>
      </c>
      <c r="Q127" s="92">
        <v>0.18</v>
      </c>
      <c r="R127" s="92">
        <v>0.19800000000000001</v>
      </c>
    </row>
    <row r="128" spans="1:18" x14ac:dyDescent="0.25">
      <c r="A128" s="198">
        <v>2633</v>
      </c>
      <c r="B128" s="198" t="s">
        <v>174</v>
      </c>
      <c r="C128" s="198" t="s">
        <v>397</v>
      </c>
      <c r="D128" s="198" t="s">
        <v>398</v>
      </c>
      <c r="E128" s="198" t="s">
        <v>423</v>
      </c>
      <c r="F128" s="198" t="s">
        <v>450</v>
      </c>
      <c r="G128" s="198" t="s">
        <v>179</v>
      </c>
      <c r="H128" s="198" t="s">
        <v>398</v>
      </c>
      <c r="I128" s="198" t="s">
        <v>425</v>
      </c>
      <c r="J128" s="198" t="s">
        <v>451</v>
      </c>
      <c r="K128" s="198" t="s">
        <v>179</v>
      </c>
      <c r="L128" s="66">
        <v>0.14000000000000001</v>
      </c>
      <c r="M128" s="65">
        <v>0.16</v>
      </c>
      <c r="N128" s="92">
        <v>0.15</v>
      </c>
      <c r="O128" s="92" t="s">
        <v>121</v>
      </c>
      <c r="P128" s="92">
        <v>0.15</v>
      </c>
      <c r="Q128" s="92">
        <v>0.15</v>
      </c>
      <c r="R128" s="92">
        <v>0.15</v>
      </c>
    </row>
    <row r="129" spans="1:18" x14ac:dyDescent="0.25">
      <c r="A129" s="198">
        <v>3276</v>
      </c>
      <c r="B129" s="198" t="s">
        <v>174</v>
      </c>
      <c r="C129" s="198" t="s">
        <v>397</v>
      </c>
      <c r="D129" s="198" t="s">
        <v>398</v>
      </c>
      <c r="E129" s="198" t="s">
        <v>423</v>
      </c>
      <c r="F129" s="198" t="s">
        <v>427</v>
      </c>
      <c r="G129" s="198" t="s">
        <v>179</v>
      </c>
      <c r="H129" s="198" t="s">
        <v>398</v>
      </c>
      <c r="I129" s="198" t="s">
        <v>425</v>
      </c>
      <c r="J129" s="198" t="s">
        <v>428</v>
      </c>
      <c r="K129" s="198" t="s">
        <v>179</v>
      </c>
      <c r="L129" s="66">
        <v>0.18</v>
      </c>
      <c r="M129" s="65">
        <v>0.21</v>
      </c>
      <c r="N129" s="92">
        <v>0.08</v>
      </c>
      <c r="O129" s="92">
        <v>9.9999999999999992E-2</v>
      </c>
      <c r="P129" s="92">
        <v>0.16999999999999998</v>
      </c>
      <c r="Q129" s="92">
        <v>0.18</v>
      </c>
      <c r="R129" s="92">
        <v>0.19800000000000001</v>
      </c>
    </row>
    <row r="130" spans="1:18" x14ac:dyDescent="0.25">
      <c r="A130" s="198">
        <v>3420</v>
      </c>
      <c r="B130" s="198" t="s">
        <v>174</v>
      </c>
      <c r="C130" s="198" t="s">
        <v>397</v>
      </c>
      <c r="D130" s="198" t="s">
        <v>398</v>
      </c>
      <c r="E130" s="198" t="s">
        <v>401</v>
      </c>
      <c r="F130" s="198" t="s">
        <v>421</v>
      </c>
      <c r="G130" s="198" t="s">
        <v>179</v>
      </c>
      <c r="H130" s="198" t="s">
        <v>398</v>
      </c>
      <c r="I130" s="198" t="s">
        <v>403</v>
      </c>
      <c r="J130" s="198" t="s">
        <v>422</v>
      </c>
      <c r="K130" s="198" t="s">
        <v>179</v>
      </c>
      <c r="L130" s="66">
        <v>0.14000000000000001</v>
      </c>
      <c r="M130" s="65">
        <v>0.16</v>
      </c>
      <c r="N130" s="92">
        <v>0.15</v>
      </c>
      <c r="O130" s="92" t="s">
        <v>121</v>
      </c>
      <c r="P130" s="92">
        <v>0.15</v>
      </c>
      <c r="Q130" s="92">
        <v>0.15</v>
      </c>
      <c r="R130" s="92">
        <v>0.15</v>
      </c>
    </row>
    <row r="131" spans="1:18" x14ac:dyDescent="0.25">
      <c r="A131" s="198">
        <v>3432</v>
      </c>
      <c r="B131" s="198" t="s">
        <v>174</v>
      </c>
      <c r="C131" s="198" t="s">
        <v>397</v>
      </c>
      <c r="D131" s="198" t="s">
        <v>398</v>
      </c>
      <c r="E131" s="198" t="s">
        <v>423</v>
      </c>
      <c r="F131" s="198" t="s">
        <v>424</v>
      </c>
      <c r="G131" s="198" t="s">
        <v>179</v>
      </c>
      <c r="H131" s="198" t="s">
        <v>398</v>
      </c>
      <c r="I131" s="198" t="s">
        <v>425</v>
      </c>
      <c r="J131" s="198" t="s">
        <v>426</v>
      </c>
      <c r="K131" s="198" t="s">
        <v>179</v>
      </c>
      <c r="L131" s="66">
        <v>0.16</v>
      </c>
      <c r="M131" s="65">
        <v>0.18</v>
      </c>
      <c r="N131" s="92">
        <v>0.15</v>
      </c>
      <c r="O131" s="92" t="s">
        <v>121</v>
      </c>
      <c r="P131" s="92">
        <v>0.15</v>
      </c>
      <c r="Q131" s="92">
        <v>0.15</v>
      </c>
      <c r="R131" s="92">
        <v>0.15</v>
      </c>
    </row>
    <row r="132" spans="1:18" x14ac:dyDescent="0.25">
      <c r="A132" s="198">
        <v>119</v>
      </c>
      <c r="B132" s="198" t="s">
        <v>174</v>
      </c>
      <c r="C132" s="198" t="s">
        <v>397</v>
      </c>
      <c r="D132" s="198" t="s">
        <v>474</v>
      </c>
      <c r="E132" s="198" t="s">
        <v>475</v>
      </c>
      <c r="F132" s="198" t="s">
        <v>476</v>
      </c>
      <c r="G132" s="198" t="s">
        <v>179</v>
      </c>
      <c r="H132" s="198" t="s">
        <v>474</v>
      </c>
      <c r="I132" s="198" t="s">
        <v>477</v>
      </c>
      <c r="J132" s="198" t="s">
        <v>478</v>
      </c>
      <c r="K132" s="198" t="s">
        <v>179</v>
      </c>
      <c r="L132" s="66">
        <v>0.18</v>
      </c>
      <c r="M132" s="65">
        <v>0.21</v>
      </c>
      <c r="N132" s="92">
        <v>0.15</v>
      </c>
      <c r="O132" s="92" t="s">
        <v>121</v>
      </c>
      <c r="P132" s="92">
        <v>0.15</v>
      </c>
      <c r="Q132" s="92">
        <v>0.15</v>
      </c>
      <c r="R132" s="92">
        <v>0.15</v>
      </c>
    </row>
    <row r="133" spans="1:18" x14ac:dyDescent="0.25">
      <c r="A133" s="198">
        <v>218</v>
      </c>
      <c r="B133" s="198" t="s">
        <v>174</v>
      </c>
      <c r="C133" s="198" t="s">
        <v>397</v>
      </c>
      <c r="D133" s="198" t="s">
        <v>474</v>
      </c>
      <c r="E133" s="198" t="s">
        <v>527</v>
      </c>
      <c r="F133" s="198" t="s">
        <v>531</v>
      </c>
      <c r="G133" s="198" t="s">
        <v>179</v>
      </c>
      <c r="H133" s="198" t="s">
        <v>474</v>
      </c>
      <c r="I133" s="198" t="s">
        <v>529</v>
      </c>
      <c r="J133" s="198" t="s">
        <v>532</v>
      </c>
      <c r="K133" s="198" t="s">
        <v>179</v>
      </c>
      <c r="L133" s="66">
        <v>0.16</v>
      </c>
      <c r="M133" s="65">
        <v>0.18</v>
      </c>
      <c r="N133" s="92">
        <v>0.15</v>
      </c>
      <c r="O133" s="92" t="s">
        <v>121</v>
      </c>
      <c r="P133" s="92">
        <v>0.15</v>
      </c>
      <c r="Q133" s="92">
        <v>0.15</v>
      </c>
      <c r="R133" s="92">
        <v>0.15</v>
      </c>
    </row>
    <row r="134" spans="1:18" x14ac:dyDescent="0.25">
      <c r="A134" s="198">
        <v>321</v>
      </c>
      <c r="B134" s="198" t="s">
        <v>174</v>
      </c>
      <c r="C134" s="198" t="s">
        <v>397</v>
      </c>
      <c r="D134" s="198" t="s">
        <v>474</v>
      </c>
      <c r="E134" s="198" t="s">
        <v>556</v>
      </c>
      <c r="F134" s="198" t="s">
        <v>557</v>
      </c>
      <c r="G134" s="198" t="s">
        <v>179</v>
      </c>
      <c r="H134" s="198" t="s">
        <v>474</v>
      </c>
      <c r="I134" s="198" t="s">
        <v>558</v>
      </c>
      <c r="J134" s="198" t="s">
        <v>559</v>
      </c>
      <c r="K134" s="198" t="s">
        <v>179</v>
      </c>
      <c r="L134" s="66">
        <v>0.16</v>
      </c>
      <c r="M134" s="65">
        <v>0.18</v>
      </c>
      <c r="N134" s="92">
        <v>0.08</v>
      </c>
      <c r="O134" s="92">
        <v>6.9999999999999993E-2</v>
      </c>
      <c r="P134" s="92">
        <v>0.13999999999999999</v>
      </c>
      <c r="Q134" s="92">
        <v>0.15</v>
      </c>
      <c r="R134" s="92">
        <v>0.16500000000000001</v>
      </c>
    </row>
    <row r="135" spans="1:18" x14ac:dyDescent="0.25">
      <c r="A135" s="198">
        <v>1062</v>
      </c>
      <c r="B135" s="198" t="s">
        <v>174</v>
      </c>
      <c r="C135" s="198" t="s">
        <v>397</v>
      </c>
      <c r="D135" s="198" t="s">
        <v>474</v>
      </c>
      <c r="E135" s="198" t="s">
        <v>556</v>
      </c>
      <c r="F135" s="198" t="s">
        <v>562</v>
      </c>
      <c r="G135" s="198" t="s">
        <v>179</v>
      </c>
      <c r="H135" s="198" t="s">
        <v>474</v>
      </c>
      <c r="I135" s="198" t="s">
        <v>558</v>
      </c>
      <c r="J135" s="198" t="s">
        <v>563</v>
      </c>
      <c r="K135" s="198" t="s">
        <v>179</v>
      </c>
      <c r="L135" s="66">
        <v>0.16</v>
      </c>
      <c r="M135" s="65">
        <v>0.18</v>
      </c>
      <c r="N135" s="92">
        <v>0.12</v>
      </c>
      <c r="O135" s="92">
        <v>4.0000000000000008E-2</v>
      </c>
      <c r="P135" s="92">
        <v>0.15</v>
      </c>
      <c r="Q135" s="92">
        <v>0.16</v>
      </c>
      <c r="R135" s="92">
        <v>0.17600000000000002</v>
      </c>
    </row>
    <row r="136" spans="1:18" x14ac:dyDescent="0.25">
      <c r="A136" s="198">
        <v>1312</v>
      </c>
      <c r="B136" s="198" t="s">
        <v>174</v>
      </c>
      <c r="C136" s="198" t="s">
        <v>397</v>
      </c>
      <c r="D136" s="198" t="s">
        <v>474</v>
      </c>
      <c r="E136" s="198" t="s">
        <v>535</v>
      </c>
      <c r="F136" s="198" t="s">
        <v>536</v>
      </c>
      <c r="G136" s="198" t="s">
        <v>179</v>
      </c>
      <c r="H136" s="198" t="s">
        <v>474</v>
      </c>
      <c r="I136" s="198" t="s">
        <v>537</v>
      </c>
      <c r="J136" s="198" t="s">
        <v>538</v>
      </c>
      <c r="K136" s="198" t="s">
        <v>179</v>
      </c>
      <c r="L136" s="66">
        <v>0.15</v>
      </c>
      <c r="M136" s="65">
        <v>0.17</v>
      </c>
      <c r="N136" s="92">
        <v>0.08</v>
      </c>
      <c r="O136" s="92">
        <v>9.9999999999999992E-2</v>
      </c>
      <c r="P136" s="92">
        <v>0.16999999999999998</v>
      </c>
      <c r="Q136" s="92">
        <v>0.18</v>
      </c>
      <c r="R136" s="92">
        <v>0.19800000000000001</v>
      </c>
    </row>
    <row r="137" spans="1:18" x14ac:dyDescent="0.25">
      <c r="A137" s="198">
        <v>1319</v>
      </c>
      <c r="B137" s="198" t="s">
        <v>174</v>
      </c>
      <c r="C137" s="198" t="s">
        <v>397</v>
      </c>
      <c r="D137" s="198" t="s">
        <v>474</v>
      </c>
      <c r="E137" s="198" t="s">
        <v>475</v>
      </c>
      <c r="F137" s="198" t="s">
        <v>4619</v>
      </c>
      <c r="G137" s="198" t="s">
        <v>179</v>
      </c>
      <c r="H137" s="198" t="s">
        <v>474</v>
      </c>
      <c r="I137" s="198" t="s">
        <v>477</v>
      </c>
      <c r="J137" s="198" t="s">
        <v>4620</v>
      </c>
      <c r="K137" s="198" t="s">
        <v>179</v>
      </c>
      <c r="L137" s="66">
        <v>0.1</v>
      </c>
      <c r="M137" s="65">
        <v>0.1</v>
      </c>
      <c r="N137" s="92">
        <v>0.12111111111111111</v>
      </c>
      <c r="O137" s="92">
        <v>5.888888888888888E-2</v>
      </c>
      <c r="P137" s="92">
        <v>0.16999999999999998</v>
      </c>
      <c r="Q137" s="92">
        <v>0.18</v>
      </c>
      <c r="R137" s="92">
        <v>0.19800000000000001</v>
      </c>
    </row>
    <row r="138" spans="1:18" x14ac:dyDescent="0.25">
      <c r="A138" s="198">
        <v>1320</v>
      </c>
      <c r="B138" s="198" t="s">
        <v>174</v>
      </c>
      <c r="C138" s="198" t="s">
        <v>397</v>
      </c>
      <c r="D138" s="198" t="s">
        <v>474</v>
      </c>
      <c r="E138" s="198" t="s">
        <v>535</v>
      </c>
      <c r="F138" s="198" t="s">
        <v>539</v>
      </c>
      <c r="G138" s="198" t="s">
        <v>179</v>
      </c>
      <c r="H138" s="198" t="s">
        <v>474</v>
      </c>
      <c r="I138" s="198" t="s">
        <v>537</v>
      </c>
      <c r="J138" s="198" t="s">
        <v>540</v>
      </c>
      <c r="K138" s="198" t="s">
        <v>179</v>
      </c>
      <c r="L138" s="66">
        <v>0.14000000000000001</v>
      </c>
      <c r="M138" s="65">
        <v>0.16</v>
      </c>
      <c r="N138" s="92">
        <v>0.08</v>
      </c>
      <c r="O138" s="92">
        <v>0.08</v>
      </c>
      <c r="P138" s="92">
        <v>0.15</v>
      </c>
      <c r="Q138" s="92">
        <v>0.16</v>
      </c>
      <c r="R138" s="92">
        <v>0.17600000000000002</v>
      </c>
    </row>
    <row r="139" spans="1:18" x14ac:dyDescent="0.25">
      <c r="A139" s="198">
        <v>1333</v>
      </c>
      <c r="B139" s="198" t="s">
        <v>174</v>
      </c>
      <c r="C139" s="198" t="s">
        <v>397</v>
      </c>
      <c r="D139" s="198" t="s">
        <v>474</v>
      </c>
      <c r="E139" s="198" t="s">
        <v>535</v>
      </c>
      <c r="F139" s="198" t="s">
        <v>543</v>
      </c>
      <c r="G139" s="198" t="s">
        <v>179</v>
      </c>
      <c r="H139" s="198" t="s">
        <v>474</v>
      </c>
      <c r="I139" s="198" t="s">
        <v>537</v>
      </c>
      <c r="J139" s="198" t="s">
        <v>544</v>
      </c>
      <c r="K139" s="198" t="s">
        <v>179</v>
      </c>
      <c r="L139" s="66">
        <v>0.15</v>
      </c>
      <c r="M139" s="65">
        <v>0.17</v>
      </c>
      <c r="N139" s="92">
        <v>0.17</v>
      </c>
      <c r="O139" s="92" t="s">
        <v>121</v>
      </c>
      <c r="P139" s="92">
        <v>0.17</v>
      </c>
      <c r="Q139" s="92">
        <v>0.17</v>
      </c>
      <c r="R139" s="92">
        <v>0.17</v>
      </c>
    </row>
    <row r="140" spans="1:18" x14ac:dyDescent="0.25">
      <c r="A140" s="198">
        <v>1335</v>
      </c>
      <c r="B140" s="198" t="s">
        <v>174</v>
      </c>
      <c r="C140" s="198" t="s">
        <v>397</v>
      </c>
      <c r="D140" s="198" t="s">
        <v>474</v>
      </c>
      <c r="E140" s="198" t="s">
        <v>501</v>
      </c>
      <c r="F140" s="198" t="s">
        <v>502</v>
      </c>
      <c r="G140" s="198" t="s">
        <v>179</v>
      </c>
      <c r="H140" s="198" t="s">
        <v>474</v>
      </c>
      <c r="I140" s="198" t="s">
        <v>503</v>
      </c>
      <c r="J140" s="198" t="s">
        <v>504</v>
      </c>
      <c r="K140" s="198" t="s">
        <v>179</v>
      </c>
      <c r="L140" s="66">
        <v>0.15</v>
      </c>
      <c r="M140" s="65">
        <v>0.17</v>
      </c>
      <c r="N140" s="92">
        <v>0.08</v>
      </c>
      <c r="O140" s="92">
        <v>6.0000000000000012E-2</v>
      </c>
      <c r="P140" s="92">
        <v>0.13</v>
      </c>
      <c r="Q140" s="92">
        <v>0.14000000000000001</v>
      </c>
      <c r="R140" s="92">
        <v>0.15400000000000003</v>
      </c>
    </row>
    <row r="141" spans="1:18" x14ac:dyDescent="0.25">
      <c r="A141" s="198">
        <v>1336</v>
      </c>
      <c r="B141" s="198" t="s">
        <v>174</v>
      </c>
      <c r="C141" s="198" t="s">
        <v>397</v>
      </c>
      <c r="D141" s="198" t="s">
        <v>474</v>
      </c>
      <c r="E141" s="198" t="s">
        <v>501</v>
      </c>
      <c r="F141" s="198" t="s">
        <v>505</v>
      </c>
      <c r="G141" s="198" t="s">
        <v>179</v>
      </c>
      <c r="H141" s="198" t="s">
        <v>474</v>
      </c>
      <c r="I141" s="198" t="s">
        <v>503</v>
      </c>
      <c r="J141" s="198" t="s">
        <v>506</v>
      </c>
      <c r="K141" s="198" t="s">
        <v>179</v>
      </c>
      <c r="L141" s="66">
        <v>0.15</v>
      </c>
      <c r="M141" s="65">
        <v>0.17</v>
      </c>
      <c r="N141" s="92">
        <v>0.12111111111111111</v>
      </c>
      <c r="O141" s="92">
        <v>1.8888888888888899E-2</v>
      </c>
      <c r="P141" s="92">
        <v>0.13</v>
      </c>
      <c r="Q141" s="92">
        <v>0.14000000000000001</v>
      </c>
      <c r="R141" s="92">
        <v>0.15400000000000003</v>
      </c>
    </row>
    <row r="142" spans="1:18" x14ac:dyDescent="0.25">
      <c r="A142" s="198">
        <v>1362</v>
      </c>
      <c r="B142" s="198" t="s">
        <v>174</v>
      </c>
      <c r="C142" s="198" t="s">
        <v>397</v>
      </c>
      <c r="D142" s="198" t="s">
        <v>474</v>
      </c>
      <c r="E142" s="198" t="s">
        <v>535</v>
      </c>
      <c r="F142" s="198" t="s">
        <v>549</v>
      </c>
      <c r="G142" s="198" t="s">
        <v>179</v>
      </c>
      <c r="H142" s="198" t="s">
        <v>474</v>
      </c>
      <c r="I142" s="198" t="s">
        <v>537</v>
      </c>
      <c r="J142" s="198" t="s">
        <v>550</v>
      </c>
      <c r="K142" s="198" t="s">
        <v>179</v>
      </c>
      <c r="L142" s="66">
        <v>0.14000000000000001</v>
      </c>
      <c r="M142" s="65">
        <v>0.16</v>
      </c>
      <c r="N142" s="92">
        <v>0.15</v>
      </c>
      <c r="O142" s="92" t="s">
        <v>121</v>
      </c>
      <c r="P142" s="92">
        <v>0.15</v>
      </c>
      <c r="Q142" s="92">
        <v>0.15</v>
      </c>
      <c r="R142" s="92">
        <v>0.15</v>
      </c>
    </row>
    <row r="143" spans="1:18" x14ac:dyDescent="0.25">
      <c r="A143" s="198">
        <v>1363</v>
      </c>
      <c r="B143" s="198" t="s">
        <v>174</v>
      </c>
      <c r="C143" s="198" t="s">
        <v>397</v>
      </c>
      <c r="D143" s="198" t="s">
        <v>474</v>
      </c>
      <c r="E143" s="198" t="s">
        <v>535</v>
      </c>
      <c r="F143" s="198" t="s">
        <v>551</v>
      </c>
      <c r="G143" s="198" t="s">
        <v>179</v>
      </c>
      <c r="H143" s="198" t="s">
        <v>474</v>
      </c>
      <c r="I143" s="198" t="s">
        <v>537</v>
      </c>
      <c r="J143" s="198" t="s">
        <v>552</v>
      </c>
      <c r="K143" s="198" t="s">
        <v>179</v>
      </c>
      <c r="L143" s="66">
        <v>0.14000000000000001</v>
      </c>
      <c r="M143" s="65">
        <v>0.16</v>
      </c>
      <c r="N143" s="92">
        <v>0.08</v>
      </c>
      <c r="O143" s="92">
        <v>6.0000000000000012E-2</v>
      </c>
      <c r="P143" s="92">
        <v>0.13</v>
      </c>
      <c r="Q143" s="92">
        <v>0.14000000000000001</v>
      </c>
      <c r="R143" s="92">
        <v>0.15400000000000003</v>
      </c>
    </row>
    <row r="144" spans="1:18" x14ac:dyDescent="0.25">
      <c r="A144" s="198">
        <v>1364</v>
      </c>
      <c r="B144" s="198" t="s">
        <v>174</v>
      </c>
      <c r="C144" s="198" t="s">
        <v>397</v>
      </c>
      <c r="D144" s="198" t="s">
        <v>474</v>
      </c>
      <c r="E144" s="198" t="s">
        <v>535</v>
      </c>
      <c r="F144" s="198" t="s">
        <v>553</v>
      </c>
      <c r="G144" s="198" t="s">
        <v>179</v>
      </c>
      <c r="H144" s="198" t="s">
        <v>474</v>
      </c>
      <c r="I144" s="198" t="s">
        <v>537</v>
      </c>
      <c r="J144" s="198" t="s">
        <v>554</v>
      </c>
      <c r="K144" s="198" t="s">
        <v>179</v>
      </c>
      <c r="L144" s="66">
        <v>0.14000000000000001</v>
      </c>
      <c r="M144" s="65">
        <v>0.16</v>
      </c>
      <c r="N144" s="92">
        <v>0.15</v>
      </c>
      <c r="O144" s="92" t="s">
        <v>121</v>
      </c>
      <c r="P144" s="92">
        <v>0.15</v>
      </c>
      <c r="Q144" s="92">
        <v>0.15</v>
      </c>
      <c r="R144" s="92">
        <v>0.15</v>
      </c>
    </row>
    <row r="145" spans="1:18" x14ac:dyDescent="0.25">
      <c r="A145" s="198">
        <v>1365</v>
      </c>
      <c r="B145" s="198" t="s">
        <v>174</v>
      </c>
      <c r="C145" s="198" t="s">
        <v>397</v>
      </c>
      <c r="D145" s="198" t="s">
        <v>474</v>
      </c>
      <c r="E145" s="198" t="s">
        <v>535</v>
      </c>
      <c r="F145" s="198" t="s">
        <v>555</v>
      </c>
      <c r="G145" s="198" t="s">
        <v>179</v>
      </c>
      <c r="H145" s="198" t="s">
        <v>474</v>
      </c>
      <c r="I145" s="198" t="s">
        <v>537</v>
      </c>
      <c r="J145" s="198" t="s">
        <v>555</v>
      </c>
      <c r="K145" s="198" t="s">
        <v>179</v>
      </c>
      <c r="L145" s="66">
        <v>0.14000000000000001</v>
      </c>
      <c r="M145" s="65">
        <v>0.16</v>
      </c>
      <c r="N145" s="92">
        <v>0.15</v>
      </c>
      <c r="O145" s="92">
        <v>1.0000000000000009E-2</v>
      </c>
      <c r="P145" s="92">
        <v>0.15</v>
      </c>
      <c r="Q145" s="92">
        <v>0.15</v>
      </c>
      <c r="R145" s="92">
        <v>0.17600000000000002</v>
      </c>
    </row>
    <row r="146" spans="1:18" x14ac:dyDescent="0.25">
      <c r="A146" s="198">
        <v>1367</v>
      </c>
      <c r="B146" s="198" t="s">
        <v>174</v>
      </c>
      <c r="C146" s="198" t="s">
        <v>397</v>
      </c>
      <c r="D146" s="198" t="s">
        <v>474</v>
      </c>
      <c r="E146" s="198" t="s">
        <v>535</v>
      </c>
      <c r="F146" s="198" t="s">
        <v>547</v>
      </c>
      <c r="G146" s="198" t="s">
        <v>179</v>
      </c>
      <c r="H146" s="198" t="s">
        <v>474</v>
      </c>
      <c r="I146" s="198" t="s">
        <v>537</v>
      </c>
      <c r="J146" s="198" t="s">
        <v>548</v>
      </c>
      <c r="K146" s="198" t="s">
        <v>179</v>
      </c>
      <c r="L146" s="66">
        <v>0.14000000000000001</v>
      </c>
      <c r="M146" s="65">
        <v>0.16</v>
      </c>
      <c r="N146" s="92">
        <v>0.15</v>
      </c>
      <c r="O146" s="92">
        <v>5.0000000000000017E-2</v>
      </c>
      <c r="P146" s="92">
        <v>0.19</v>
      </c>
      <c r="Q146" s="92">
        <v>0.2</v>
      </c>
      <c r="R146" s="92">
        <v>0.22000000000000003</v>
      </c>
    </row>
    <row r="147" spans="1:18" x14ac:dyDescent="0.25">
      <c r="A147" s="198">
        <v>1369</v>
      </c>
      <c r="B147" s="198" t="s">
        <v>174</v>
      </c>
      <c r="C147" s="198" t="s">
        <v>397</v>
      </c>
      <c r="D147" s="198" t="s">
        <v>474</v>
      </c>
      <c r="E147" s="198" t="s">
        <v>475</v>
      </c>
      <c r="F147" s="198" t="s">
        <v>483</v>
      </c>
      <c r="G147" s="198" t="s">
        <v>179</v>
      </c>
      <c r="H147" s="198" t="s">
        <v>474</v>
      </c>
      <c r="I147" s="198" t="s">
        <v>477</v>
      </c>
      <c r="J147" s="198" t="s">
        <v>484</v>
      </c>
      <c r="K147" s="198" t="s">
        <v>179</v>
      </c>
      <c r="L147" s="66">
        <v>0.14000000000000001</v>
      </c>
      <c r="M147" s="65">
        <v>0.16</v>
      </c>
      <c r="N147" s="92">
        <v>0.12111111111111111</v>
      </c>
      <c r="O147" s="92">
        <v>3.888888888888889E-2</v>
      </c>
      <c r="P147" s="92">
        <v>0.15</v>
      </c>
      <c r="Q147" s="92">
        <v>0.16</v>
      </c>
      <c r="R147" s="92">
        <v>0.17600000000000002</v>
      </c>
    </row>
    <row r="148" spans="1:18" x14ac:dyDescent="0.25">
      <c r="A148" s="198">
        <v>1370</v>
      </c>
      <c r="B148" s="198" t="s">
        <v>174</v>
      </c>
      <c r="C148" s="198" t="s">
        <v>397</v>
      </c>
      <c r="D148" s="198" t="s">
        <v>474</v>
      </c>
      <c r="E148" s="198" t="s">
        <v>475</v>
      </c>
      <c r="F148" s="198" t="s">
        <v>485</v>
      </c>
      <c r="G148" s="198" t="s">
        <v>179</v>
      </c>
      <c r="H148" s="198" t="s">
        <v>474</v>
      </c>
      <c r="I148" s="198" t="s">
        <v>477</v>
      </c>
      <c r="J148" s="198" t="s">
        <v>486</v>
      </c>
      <c r="K148" s="198" t="s">
        <v>179</v>
      </c>
      <c r="L148" s="66">
        <v>0.14000000000000001</v>
      </c>
      <c r="M148" s="65">
        <v>0.16</v>
      </c>
      <c r="N148" s="92">
        <v>0.08</v>
      </c>
      <c r="O148" s="92">
        <v>0.08</v>
      </c>
      <c r="P148" s="92">
        <v>0.15</v>
      </c>
      <c r="Q148" s="92">
        <v>0.16</v>
      </c>
      <c r="R148" s="92">
        <v>0.17600000000000002</v>
      </c>
    </row>
    <row r="149" spans="1:18" x14ac:dyDescent="0.25">
      <c r="A149" s="198">
        <v>1371</v>
      </c>
      <c r="B149" s="198" t="s">
        <v>174</v>
      </c>
      <c r="C149" s="198" t="s">
        <v>397</v>
      </c>
      <c r="D149" s="198" t="s">
        <v>474</v>
      </c>
      <c r="E149" s="198" t="s">
        <v>535</v>
      </c>
      <c r="F149" s="198" t="s">
        <v>545</v>
      </c>
      <c r="G149" s="198" t="s">
        <v>179</v>
      </c>
      <c r="H149" s="198" t="s">
        <v>474</v>
      </c>
      <c r="I149" s="198" t="s">
        <v>537</v>
      </c>
      <c r="J149" s="198" t="s">
        <v>546</v>
      </c>
      <c r="K149" s="198" t="s">
        <v>179</v>
      </c>
      <c r="L149" s="66">
        <v>0.14000000000000001</v>
      </c>
      <c r="M149" s="65">
        <v>0.16</v>
      </c>
      <c r="N149" s="92">
        <v>0.08</v>
      </c>
      <c r="O149" s="92">
        <v>6.9999999999999993E-2</v>
      </c>
      <c r="P149" s="92">
        <v>0.13999999999999999</v>
      </c>
      <c r="Q149" s="92">
        <v>0.15</v>
      </c>
      <c r="R149" s="92">
        <v>0.16500000000000001</v>
      </c>
    </row>
    <row r="150" spans="1:18" x14ac:dyDescent="0.25">
      <c r="A150" s="198">
        <v>1372</v>
      </c>
      <c r="B150" s="198" t="s">
        <v>174</v>
      </c>
      <c r="C150" s="198" t="s">
        <v>397</v>
      </c>
      <c r="D150" s="198" t="s">
        <v>474</v>
      </c>
      <c r="E150" s="198" t="s">
        <v>475</v>
      </c>
      <c r="F150" s="198" t="s">
        <v>489</v>
      </c>
      <c r="G150" s="198" t="s">
        <v>179</v>
      </c>
      <c r="H150" s="198" t="s">
        <v>474</v>
      </c>
      <c r="I150" s="198" t="s">
        <v>477</v>
      </c>
      <c r="J150" s="198" t="s">
        <v>490</v>
      </c>
      <c r="K150" s="198" t="s">
        <v>179</v>
      </c>
      <c r="L150" s="66">
        <v>0.14000000000000001</v>
      </c>
      <c r="M150" s="65">
        <v>0.16</v>
      </c>
      <c r="N150" s="92">
        <v>9.7500000000000003E-2</v>
      </c>
      <c r="O150" s="92">
        <v>5.2499999999999991E-2</v>
      </c>
      <c r="P150" s="92">
        <v>0.13999999999999999</v>
      </c>
      <c r="Q150" s="92">
        <v>0.15</v>
      </c>
      <c r="R150" s="92">
        <v>0.16500000000000001</v>
      </c>
    </row>
    <row r="151" spans="1:18" x14ac:dyDescent="0.25">
      <c r="A151" s="198">
        <v>1373</v>
      </c>
      <c r="B151" s="198" t="s">
        <v>174</v>
      </c>
      <c r="C151" s="198" t="s">
        <v>397</v>
      </c>
      <c r="D151" s="198" t="s">
        <v>474</v>
      </c>
      <c r="E151" s="198" t="s">
        <v>475</v>
      </c>
      <c r="F151" s="198" t="s">
        <v>491</v>
      </c>
      <c r="G151" s="198" t="s">
        <v>179</v>
      </c>
      <c r="H151" s="198" t="s">
        <v>474</v>
      </c>
      <c r="I151" s="198" t="s">
        <v>477</v>
      </c>
      <c r="J151" s="198" t="s">
        <v>492</v>
      </c>
      <c r="K151" s="198" t="s">
        <v>179</v>
      </c>
      <c r="L151" s="66">
        <v>0.14000000000000001</v>
      </c>
      <c r="M151" s="65">
        <v>0.16</v>
      </c>
      <c r="N151" s="92">
        <v>0.08</v>
      </c>
      <c r="O151" s="92">
        <v>6.9999999999999993E-2</v>
      </c>
      <c r="P151" s="92">
        <v>0.13999999999999999</v>
      </c>
      <c r="Q151" s="92">
        <v>0.15</v>
      </c>
      <c r="R151" s="92">
        <v>0.16500000000000001</v>
      </c>
    </row>
    <row r="152" spans="1:18" x14ac:dyDescent="0.25">
      <c r="A152" s="198">
        <v>1374</v>
      </c>
      <c r="B152" s="198" t="s">
        <v>174</v>
      </c>
      <c r="C152" s="198" t="s">
        <v>397</v>
      </c>
      <c r="D152" s="198" t="s">
        <v>474</v>
      </c>
      <c r="E152" s="198" t="s">
        <v>515</v>
      </c>
      <c r="F152" s="198" t="s">
        <v>521</v>
      </c>
      <c r="G152" s="198" t="s">
        <v>179</v>
      </c>
      <c r="H152" s="198" t="s">
        <v>474</v>
      </c>
      <c r="I152" s="198" t="s">
        <v>517</v>
      </c>
      <c r="J152" s="198" t="s">
        <v>522</v>
      </c>
      <c r="K152" s="198" t="s">
        <v>179</v>
      </c>
      <c r="L152" s="66">
        <v>0.14000000000000001</v>
      </c>
      <c r="M152" s="65">
        <v>0.16</v>
      </c>
      <c r="N152" s="92">
        <v>0.15</v>
      </c>
      <c r="O152" s="92">
        <v>5.0000000000000017E-2</v>
      </c>
      <c r="P152" s="92">
        <v>0.19</v>
      </c>
      <c r="Q152" s="92">
        <v>0.2</v>
      </c>
      <c r="R152" s="92">
        <v>0.22000000000000003</v>
      </c>
    </row>
    <row r="153" spans="1:18" x14ac:dyDescent="0.25">
      <c r="A153" s="198">
        <v>1375</v>
      </c>
      <c r="B153" s="198" t="s">
        <v>174</v>
      </c>
      <c r="C153" s="198" t="s">
        <v>397</v>
      </c>
      <c r="D153" s="198" t="s">
        <v>474</v>
      </c>
      <c r="E153" s="198" t="s">
        <v>515</v>
      </c>
      <c r="F153" s="198" t="s">
        <v>523</v>
      </c>
      <c r="G153" s="198" t="s">
        <v>179</v>
      </c>
      <c r="H153" s="198" t="s">
        <v>474</v>
      </c>
      <c r="I153" s="198" t="s">
        <v>517</v>
      </c>
      <c r="J153" s="198" t="s">
        <v>524</v>
      </c>
      <c r="K153" s="198" t="s">
        <v>179</v>
      </c>
      <c r="L153" s="66">
        <v>0.15</v>
      </c>
      <c r="M153" s="65">
        <v>0.17</v>
      </c>
      <c r="N153" s="92">
        <v>9.7500000000000003E-2</v>
      </c>
      <c r="O153" s="92">
        <v>0.10250000000000001</v>
      </c>
      <c r="P153" s="92">
        <v>0.19</v>
      </c>
      <c r="Q153" s="92">
        <v>0.2</v>
      </c>
      <c r="R153" s="92">
        <v>0.22000000000000003</v>
      </c>
    </row>
    <row r="154" spans="1:18" x14ac:dyDescent="0.25">
      <c r="A154" s="198">
        <v>1376</v>
      </c>
      <c r="B154" s="198" t="s">
        <v>174</v>
      </c>
      <c r="C154" s="198" t="s">
        <v>397</v>
      </c>
      <c r="D154" s="198" t="s">
        <v>474</v>
      </c>
      <c r="E154" s="198" t="s">
        <v>475</v>
      </c>
      <c r="F154" s="198" t="s">
        <v>487</v>
      </c>
      <c r="G154" s="198" t="s">
        <v>179</v>
      </c>
      <c r="H154" s="198" t="s">
        <v>474</v>
      </c>
      <c r="I154" s="198" t="s">
        <v>477</v>
      </c>
      <c r="J154" s="198" t="s">
        <v>488</v>
      </c>
      <c r="K154" s="198" t="s">
        <v>179</v>
      </c>
      <c r="L154" s="66">
        <v>0.14000000000000001</v>
      </c>
      <c r="M154" s="65">
        <v>0.16</v>
      </c>
      <c r="N154" s="92">
        <v>0.08</v>
      </c>
      <c r="O154" s="92">
        <v>0.12000000000000001</v>
      </c>
      <c r="P154" s="92">
        <v>0.19</v>
      </c>
      <c r="Q154" s="92">
        <v>0.2</v>
      </c>
      <c r="R154" s="92">
        <v>0.22000000000000003</v>
      </c>
    </row>
    <row r="155" spans="1:18" x14ac:dyDescent="0.25">
      <c r="A155" s="198">
        <v>1383</v>
      </c>
      <c r="B155" s="198" t="s">
        <v>174</v>
      </c>
      <c r="C155" s="198" t="s">
        <v>397</v>
      </c>
      <c r="D155" s="198" t="s">
        <v>474</v>
      </c>
      <c r="E155" s="198" t="s">
        <v>501</v>
      </c>
      <c r="F155" s="198" t="s">
        <v>507</v>
      </c>
      <c r="G155" s="198" t="s">
        <v>179</v>
      </c>
      <c r="H155" s="198" t="s">
        <v>474</v>
      </c>
      <c r="I155" s="198" t="s">
        <v>503</v>
      </c>
      <c r="J155" s="198" t="s">
        <v>508</v>
      </c>
      <c r="K155" s="198" t="s">
        <v>179</v>
      </c>
      <c r="L155" s="66">
        <v>0.15</v>
      </c>
      <c r="M155" s="65">
        <v>0.17</v>
      </c>
      <c r="N155" s="92">
        <v>0.08</v>
      </c>
      <c r="O155" s="92">
        <v>0.08</v>
      </c>
      <c r="P155" s="92">
        <v>0.15</v>
      </c>
      <c r="Q155" s="92">
        <v>0.16</v>
      </c>
      <c r="R155" s="92">
        <v>0.17600000000000002</v>
      </c>
    </row>
    <row r="156" spans="1:18" x14ac:dyDescent="0.25">
      <c r="A156" s="198">
        <v>1526</v>
      </c>
      <c r="B156" s="198" t="s">
        <v>174</v>
      </c>
      <c r="C156" s="198" t="s">
        <v>397</v>
      </c>
      <c r="D156" s="198" t="s">
        <v>474</v>
      </c>
      <c r="E156" s="198" t="s">
        <v>475</v>
      </c>
      <c r="F156" s="198" t="s">
        <v>499</v>
      </c>
      <c r="G156" s="198" t="s">
        <v>179</v>
      </c>
      <c r="H156" s="198" t="s">
        <v>474</v>
      </c>
      <c r="I156" s="198" t="s">
        <v>477</v>
      </c>
      <c r="J156" s="198" t="s">
        <v>500</v>
      </c>
      <c r="K156" s="198" t="s">
        <v>179</v>
      </c>
      <c r="L156" s="66">
        <v>0.16</v>
      </c>
      <c r="M156" s="65">
        <v>0.18</v>
      </c>
      <c r="N156" s="92">
        <v>0.15</v>
      </c>
      <c r="O156" s="92">
        <v>1.0000000000000009E-2</v>
      </c>
      <c r="P156" s="92">
        <v>0.15</v>
      </c>
      <c r="Q156" s="92">
        <v>0.15</v>
      </c>
      <c r="R156" s="92">
        <v>0.17600000000000002</v>
      </c>
    </row>
    <row r="157" spans="1:18" x14ac:dyDescent="0.25">
      <c r="A157" s="198">
        <v>2286</v>
      </c>
      <c r="B157" s="198" t="s">
        <v>174</v>
      </c>
      <c r="C157" s="198" t="s">
        <v>397</v>
      </c>
      <c r="D157" s="198" t="s">
        <v>474</v>
      </c>
      <c r="E157" s="198" t="s">
        <v>527</v>
      </c>
      <c r="F157" s="198" t="s">
        <v>533</v>
      </c>
      <c r="G157" s="198" t="s">
        <v>179</v>
      </c>
      <c r="H157" s="198" t="s">
        <v>474</v>
      </c>
      <c r="I157" s="198" t="s">
        <v>529</v>
      </c>
      <c r="J157" s="198" t="s">
        <v>534</v>
      </c>
      <c r="K157" s="198" t="s">
        <v>179</v>
      </c>
      <c r="L157" s="66">
        <v>0.17</v>
      </c>
      <c r="M157" s="65">
        <v>0.2</v>
      </c>
      <c r="N157" s="92">
        <v>0.15</v>
      </c>
      <c r="O157" s="92" t="s">
        <v>121</v>
      </c>
      <c r="P157" s="92">
        <v>0.15</v>
      </c>
      <c r="Q157" s="92">
        <v>0.15</v>
      </c>
      <c r="R157" s="92">
        <v>0.15</v>
      </c>
    </row>
    <row r="158" spans="1:18" x14ac:dyDescent="0.25">
      <c r="A158" s="198">
        <v>2332</v>
      </c>
      <c r="B158" s="198" t="s">
        <v>174</v>
      </c>
      <c r="C158" s="198" t="s">
        <v>397</v>
      </c>
      <c r="D158" s="198" t="s">
        <v>474</v>
      </c>
      <c r="E158" s="198" t="s">
        <v>501</v>
      </c>
      <c r="F158" s="198" t="s">
        <v>513</v>
      </c>
      <c r="G158" s="198" t="s">
        <v>179</v>
      </c>
      <c r="H158" s="198" t="s">
        <v>474</v>
      </c>
      <c r="I158" s="198" t="s">
        <v>503</v>
      </c>
      <c r="J158" s="198" t="s">
        <v>514</v>
      </c>
      <c r="K158" s="198" t="s">
        <v>179</v>
      </c>
      <c r="L158" s="66">
        <v>0.2</v>
      </c>
      <c r="M158" s="65">
        <v>0.23</v>
      </c>
      <c r="N158" s="92">
        <v>0.08</v>
      </c>
      <c r="O158" s="92">
        <v>6.9999999999999993E-2</v>
      </c>
      <c r="P158" s="92">
        <v>0.13999999999999999</v>
      </c>
      <c r="Q158" s="92">
        <v>0.15</v>
      </c>
      <c r="R158" s="92">
        <v>0.16500000000000001</v>
      </c>
    </row>
    <row r="159" spans="1:18" x14ac:dyDescent="0.25">
      <c r="A159" s="198">
        <v>2441</v>
      </c>
      <c r="B159" s="198" t="s">
        <v>174</v>
      </c>
      <c r="C159" s="198" t="s">
        <v>397</v>
      </c>
      <c r="D159" s="198" t="s">
        <v>474</v>
      </c>
      <c r="E159" s="198" t="s">
        <v>535</v>
      </c>
      <c r="F159" s="198" t="s">
        <v>541</v>
      </c>
      <c r="G159" s="198" t="s">
        <v>179</v>
      </c>
      <c r="H159" s="198" t="s">
        <v>474</v>
      </c>
      <c r="I159" s="198" t="s">
        <v>537</v>
      </c>
      <c r="J159" s="198" t="s">
        <v>542</v>
      </c>
      <c r="K159" s="198" t="s">
        <v>179</v>
      </c>
      <c r="L159" s="66">
        <v>0.16</v>
      </c>
      <c r="M159" s="65">
        <v>0.18</v>
      </c>
      <c r="N159" s="92">
        <v>0.15</v>
      </c>
      <c r="O159" s="92" t="s">
        <v>121</v>
      </c>
      <c r="P159" s="92">
        <v>0.15</v>
      </c>
      <c r="Q159" s="92">
        <v>0.15</v>
      </c>
      <c r="R159" s="92">
        <v>0.15</v>
      </c>
    </row>
    <row r="160" spans="1:18" x14ac:dyDescent="0.25">
      <c r="A160" s="198">
        <v>2443</v>
      </c>
      <c r="B160" s="198" t="s">
        <v>174</v>
      </c>
      <c r="C160" s="198" t="s">
        <v>397</v>
      </c>
      <c r="D160" s="198" t="s">
        <v>474</v>
      </c>
      <c r="E160" s="198" t="s">
        <v>515</v>
      </c>
      <c r="F160" s="198" t="s">
        <v>525</v>
      </c>
      <c r="G160" s="198" t="s">
        <v>179</v>
      </c>
      <c r="H160" s="198" t="s">
        <v>474</v>
      </c>
      <c r="I160" s="198" t="s">
        <v>517</v>
      </c>
      <c r="J160" s="198" t="s">
        <v>526</v>
      </c>
      <c r="K160" s="198" t="s">
        <v>179</v>
      </c>
      <c r="L160" s="66">
        <v>0.12</v>
      </c>
      <c r="M160" s="65">
        <v>0.14000000000000001</v>
      </c>
      <c r="N160" s="92">
        <v>0.08</v>
      </c>
      <c r="O160" s="92">
        <v>0.08</v>
      </c>
      <c r="P160" s="92">
        <v>0.15</v>
      </c>
      <c r="Q160" s="92">
        <v>0.16</v>
      </c>
      <c r="R160" s="92">
        <v>0.17600000000000002</v>
      </c>
    </row>
    <row r="161" spans="1:18" x14ac:dyDescent="0.25">
      <c r="A161" s="198">
        <v>2489</v>
      </c>
      <c r="B161" s="198" t="s">
        <v>174</v>
      </c>
      <c r="C161" s="198" t="s">
        <v>397</v>
      </c>
      <c r="D161" s="198" t="s">
        <v>474</v>
      </c>
      <c r="E161" s="198" t="s">
        <v>475</v>
      </c>
      <c r="F161" s="198" t="s">
        <v>497</v>
      </c>
      <c r="G161" s="198" t="s">
        <v>179</v>
      </c>
      <c r="H161" s="198" t="s">
        <v>474</v>
      </c>
      <c r="I161" s="198" t="s">
        <v>477</v>
      </c>
      <c r="J161" s="198" t="s">
        <v>498</v>
      </c>
      <c r="K161" s="198" t="s">
        <v>179</v>
      </c>
      <c r="L161" s="66">
        <v>0.16</v>
      </c>
      <c r="M161" s="65">
        <v>0.18</v>
      </c>
      <c r="N161" s="92">
        <v>0.08</v>
      </c>
      <c r="O161" s="92">
        <v>0.08</v>
      </c>
      <c r="P161" s="92">
        <v>0.15</v>
      </c>
      <c r="Q161" s="92">
        <v>0.16</v>
      </c>
      <c r="R161" s="92">
        <v>0.17600000000000002</v>
      </c>
    </row>
    <row r="162" spans="1:18" x14ac:dyDescent="0.25">
      <c r="A162" s="198">
        <v>2555</v>
      </c>
      <c r="B162" s="198" t="s">
        <v>174</v>
      </c>
      <c r="C162" s="198" t="s">
        <v>397</v>
      </c>
      <c r="D162" s="198" t="s">
        <v>474</v>
      </c>
      <c r="E162" s="198" t="s">
        <v>556</v>
      </c>
      <c r="F162" s="198" t="s">
        <v>560</v>
      </c>
      <c r="G162" s="198" t="s">
        <v>179</v>
      </c>
      <c r="H162" s="198" t="s">
        <v>474</v>
      </c>
      <c r="I162" s="198" t="s">
        <v>558</v>
      </c>
      <c r="J162" s="198" t="s">
        <v>561</v>
      </c>
      <c r="K162" s="198" t="s">
        <v>179</v>
      </c>
      <c r="L162" s="66">
        <v>0.16</v>
      </c>
      <c r="M162" s="65">
        <v>0.18</v>
      </c>
      <c r="N162" s="92">
        <v>0.08</v>
      </c>
      <c r="O162" s="92">
        <v>9.0000000000000011E-2</v>
      </c>
      <c r="P162" s="92">
        <v>0.16</v>
      </c>
      <c r="Q162" s="92">
        <v>0.17</v>
      </c>
      <c r="R162" s="92">
        <v>0.18700000000000003</v>
      </c>
    </row>
    <row r="163" spans="1:18" x14ac:dyDescent="0.25">
      <c r="A163" s="198">
        <v>3416</v>
      </c>
      <c r="B163" s="198" t="s">
        <v>174</v>
      </c>
      <c r="C163" s="198" t="s">
        <v>397</v>
      </c>
      <c r="D163" s="198" t="s">
        <v>474</v>
      </c>
      <c r="E163" s="198" t="s">
        <v>475</v>
      </c>
      <c r="F163" s="198" t="s">
        <v>481</v>
      </c>
      <c r="G163" s="198" t="s">
        <v>179</v>
      </c>
      <c r="H163" s="198" t="s">
        <v>474</v>
      </c>
      <c r="I163" s="198" t="s">
        <v>477</v>
      </c>
      <c r="J163" s="198" t="s">
        <v>482</v>
      </c>
      <c r="K163" s="198" t="s">
        <v>179</v>
      </c>
      <c r="L163" s="66">
        <v>0.16</v>
      </c>
      <c r="M163" s="65">
        <v>0.18</v>
      </c>
      <c r="N163" s="92">
        <v>0.15</v>
      </c>
      <c r="O163" s="92" t="s">
        <v>121</v>
      </c>
      <c r="P163" s="92">
        <v>0.15</v>
      </c>
      <c r="Q163" s="92">
        <v>0.15</v>
      </c>
      <c r="R163" s="92">
        <v>0.15</v>
      </c>
    </row>
    <row r="164" spans="1:18" x14ac:dyDescent="0.25">
      <c r="A164" s="198">
        <v>3419</v>
      </c>
      <c r="B164" s="198" t="s">
        <v>174</v>
      </c>
      <c r="C164" s="198" t="s">
        <v>397</v>
      </c>
      <c r="D164" s="198" t="s">
        <v>474</v>
      </c>
      <c r="E164" s="198" t="s">
        <v>515</v>
      </c>
      <c r="F164" s="198" t="s">
        <v>516</v>
      </c>
      <c r="G164" s="198" t="s">
        <v>179</v>
      </c>
      <c r="H164" s="198" t="s">
        <v>474</v>
      </c>
      <c r="I164" s="198" t="s">
        <v>517</v>
      </c>
      <c r="J164" s="198" t="s">
        <v>518</v>
      </c>
      <c r="K164" s="198" t="s">
        <v>179</v>
      </c>
      <c r="L164" s="66">
        <v>0.16</v>
      </c>
      <c r="M164" s="65">
        <v>0.18</v>
      </c>
      <c r="N164" s="92">
        <v>0.15</v>
      </c>
      <c r="O164" s="92" t="s">
        <v>121</v>
      </c>
      <c r="P164" s="92">
        <v>0.15</v>
      </c>
      <c r="Q164" s="92">
        <v>0.15</v>
      </c>
      <c r="R164" s="92">
        <v>0.15</v>
      </c>
    </row>
    <row r="165" spans="1:18" x14ac:dyDescent="0.25">
      <c r="A165" s="198">
        <v>3421</v>
      </c>
      <c r="B165" s="198" t="s">
        <v>174</v>
      </c>
      <c r="C165" s="198" t="s">
        <v>397</v>
      </c>
      <c r="D165" s="198" t="s">
        <v>474</v>
      </c>
      <c r="E165" s="198" t="s">
        <v>501</v>
      </c>
      <c r="F165" s="198" t="s">
        <v>509</v>
      </c>
      <c r="G165" s="198" t="s">
        <v>179</v>
      </c>
      <c r="H165" s="198" t="s">
        <v>474</v>
      </c>
      <c r="I165" s="198" t="s">
        <v>503</v>
      </c>
      <c r="J165" s="198" t="s">
        <v>510</v>
      </c>
      <c r="K165" s="198" t="s">
        <v>179</v>
      </c>
      <c r="L165" s="66">
        <v>0.2</v>
      </c>
      <c r="M165" s="65">
        <v>0.23</v>
      </c>
      <c r="N165" s="92">
        <v>0.15</v>
      </c>
      <c r="O165" s="92">
        <v>1.0000000000000009E-2</v>
      </c>
      <c r="P165" s="92">
        <v>0.15</v>
      </c>
      <c r="Q165" s="92">
        <v>0.15</v>
      </c>
      <c r="R165" s="92">
        <v>0.17600000000000002</v>
      </c>
    </row>
    <row r="166" spans="1:18" x14ac:dyDescent="0.25">
      <c r="A166" s="198">
        <v>3422</v>
      </c>
      <c r="B166" s="198" t="s">
        <v>174</v>
      </c>
      <c r="C166" s="198" t="s">
        <v>397</v>
      </c>
      <c r="D166" s="198" t="s">
        <v>474</v>
      </c>
      <c r="E166" s="198" t="s">
        <v>501</v>
      </c>
      <c r="F166" s="198" t="s">
        <v>511</v>
      </c>
      <c r="G166" s="198" t="s">
        <v>179</v>
      </c>
      <c r="H166" s="198" t="s">
        <v>474</v>
      </c>
      <c r="I166" s="198" t="s">
        <v>503</v>
      </c>
      <c r="J166" s="198" t="s">
        <v>512</v>
      </c>
      <c r="K166" s="198" t="s">
        <v>179</v>
      </c>
      <c r="L166" s="66">
        <v>0.2</v>
      </c>
      <c r="M166" s="65">
        <v>0.23</v>
      </c>
      <c r="N166" s="92">
        <v>0.14874999999999999</v>
      </c>
      <c r="O166" s="92">
        <v>1.2500000000000011E-3</v>
      </c>
      <c r="P166" s="92">
        <v>0.14874999999999999</v>
      </c>
      <c r="Q166" s="92">
        <v>0.14874999999999999</v>
      </c>
      <c r="R166" s="92">
        <v>0.16500000000000001</v>
      </c>
    </row>
    <row r="167" spans="1:18" x14ac:dyDescent="0.25">
      <c r="A167" s="198">
        <v>3450</v>
      </c>
      <c r="B167" s="198" t="s">
        <v>174</v>
      </c>
      <c r="C167" s="198" t="s">
        <v>397</v>
      </c>
      <c r="D167" s="198" t="s">
        <v>474</v>
      </c>
      <c r="E167" s="198" t="s">
        <v>475</v>
      </c>
      <c r="F167" s="198" t="s">
        <v>493</v>
      </c>
      <c r="G167" s="198" t="s">
        <v>179</v>
      </c>
      <c r="H167" s="198" t="s">
        <v>474</v>
      </c>
      <c r="I167" s="198" t="s">
        <v>477</v>
      </c>
      <c r="J167" s="198" t="s">
        <v>494</v>
      </c>
      <c r="K167" s="198" t="s">
        <v>179</v>
      </c>
      <c r="L167" s="66">
        <v>0.16</v>
      </c>
      <c r="M167" s="65">
        <v>0.18</v>
      </c>
      <c r="N167" s="92">
        <v>0.14000000000000001</v>
      </c>
      <c r="O167" s="92" t="s">
        <v>121</v>
      </c>
      <c r="P167" s="92">
        <v>0.14000000000000001</v>
      </c>
      <c r="Q167" s="92">
        <v>0.14000000000000001</v>
      </c>
      <c r="R167" s="92">
        <v>0.14000000000000001</v>
      </c>
    </row>
    <row r="168" spans="1:18" x14ac:dyDescent="0.25">
      <c r="A168" s="198">
        <v>3451</v>
      </c>
      <c r="B168" s="198" t="s">
        <v>174</v>
      </c>
      <c r="C168" s="198" t="s">
        <v>397</v>
      </c>
      <c r="D168" s="198" t="s">
        <v>474</v>
      </c>
      <c r="E168" s="198" t="s">
        <v>475</v>
      </c>
      <c r="F168" s="198" t="s">
        <v>495</v>
      </c>
      <c r="G168" s="198" t="s">
        <v>179</v>
      </c>
      <c r="H168" s="198" t="s">
        <v>474</v>
      </c>
      <c r="I168" s="198" t="s">
        <v>477</v>
      </c>
      <c r="J168" s="198" t="s">
        <v>496</v>
      </c>
      <c r="K168" s="198" t="s">
        <v>179</v>
      </c>
      <c r="L168" s="66">
        <v>0.2</v>
      </c>
      <c r="M168" s="65">
        <v>0.23</v>
      </c>
      <c r="N168" s="92">
        <v>0.15</v>
      </c>
      <c r="O168" s="92" t="s">
        <v>121</v>
      </c>
      <c r="P168" s="92">
        <v>0.15</v>
      </c>
      <c r="Q168" s="92">
        <v>0.15</v>
      </c>
      <c r="R168" s="92">
        <v>0.15</v>
      </c>
    </row>
    <row r="169" spans="1:18" x14ac:dyDescent="0.25">
      <c r="A169" s="198">
        <v>1353</v>
      </c>
      <c r="B169" s="198" t="s">
        <v>174</v>
      </c>
      <c r="C169" s="198" t="s">
        <v>397</v>
      </c>
      <c r="D169" s="198" t="s">
        <v>564</v>
      </c>
      <c r="E169" s="198" t="s">
        <v>566</v>
      </c>
      <c r="F169" s="198" t="s">
        <v>179</v>
      </c>
      <c r="G169" s="198" t="s">
        <v>179</v>
      </c>
      <c r="H169" s="198" t="s">
        <v>564</v>
      </c>
      <c r="I169" s="198" t="s">
        <v>567</v>
      </c>
      <c r="J169" s="198" t="s">
        <v>179</v>
      </c>
      <c r="K169" s="198" t="s">
        <v>179</v>
      </c>
      <c r="L169" s="66">
        <v>0.1</v>
      </c>
      <c r="M169" s="65">
        <v>0.12</v>
      </c>
      <c r="N169" s="92">
        <v>0.15</v>
      </c>
      <c r="O169" s="92" t="s">
        <v>121</v>
      </c>
      <c r="P169" s="92">
        <v>0.15</v>
      </c>
      <c r="Q169" s="92">
        <v>0.15</v>
      </c>
      <c r="R169" s="92">
        <v>0.15</v>
      </c>
    </row>
    <row r="170" spans="1:18" x14ac:dyDescent="0.25">
      <c r="A170" s="198">
        <v>2964</v>
      </c>
      <c r="B170" s="198" t="s">
        <v>174</v>
      </c>
      <c r="C170" s="198" t="s">
        <v>397</v>
      </c>
      <c r="D170" s="198" t="s">
        <v>564</v>
      </c>
      <c r="E170" s="198" t="s">
        <v>667</v>
      </c>
      <c r="F170" s="198" t="s">
        <v>179</v>
      </c>
      <c r="G170" s="198" t="s">
        <v>179</v>
      </c>
      <c r="H170" s="198" t="s">
        <v>564</v>
      </c>
      <c r="I170" s="198" t="s">
        <v>668</v>
      </c>
      <c r="J170" s="198" t="s">
        <v>179</v>
      </c>
      <c r="K170" s="198" t="s">
        <v>179</v>
      </c>
      <c r="L170" s="66">
        <v>0.14000000000000001</v>
      </c>
      <c r="M170" s="65">
        <v>0.16</v>
      </c>
      <c r="N170" s="92">
        <v>0.15</v>
      </c>
      <c r="O170" s="92" t="s">
        <v>121</v>
      </c>
      <c r="P170" s="92">
        <v>0.15</v>
      </c>
      <c r="Q170" s="92">
        <v>0.15</v>
      </c>
      <c r="R170" s="92">
        <v>0.15</v>
      </c>
    </row>
    <row r="171" spans="1:18" x14ac:dyDescent="0.25">
      <c r="A171" s="198">
        <v>3556</v>
      </c>
      <c r="B171" s="198" t="s">
        <v>174</v>
      </c>
      <c r="C171" s="198" t="s">
        <v>175</v>
      </c>
      <c r="D171" s="198" t="s">
        <v>4621</v>
      </c>
      <c r="E171" s="198" t="s">
        <v>4622</v>
      </c>
      <c r="F171" s="198" t="s">
        <v>4623</v>
      </c>
      <c r="G171" s="198" t="s">
        <v>179</v>
      </c>
      <c r="H171" s="198" t="s">
        <v>4621</v>
      </c>
      <c r="I171" s="198" t="s">
        <v>4624</v>
      </c>
      <c r="J171" s="198" t="s">
        <v>4625</v>
      </c>
      <c r="K171" s="198" t="s">
        <v>179</v>
      </c>
      <c r="L171" s="66">
        <v>0.16</v>
      </c>
      <c r="M171" s="65">
        <v>0.18</v>
      </c>
      <c r="N171" s="92">
        <v>0.14874999999999999</v>
      </c>
      <c r="O171" s="92" t="s">
        <v>121</v>
      </c>
      <c r="P171" s="92">
        <v>0.14874999999999999</v>
      </c>
      <c r="Q171" s="92">
        <v>0.14874999999999999</v>
      </c>
      <c r="R171" s="92">
        <v>0.14874999999999999</v>
      </c>
    </row>
    <row r="172" spans="1:18" x14ac:dyDescent="0.25">
      <c r="A172" s="198">
        <v>3557</v>
      </c>
      <c r="B172" s="198" t="s">
        <v>174</v>
      </c>
      <c r="C172" s="198" t="s">
        <v>175</v>
      </c>
      <c r="D172" s="198" t="s">
        <v>4621</v>
      </c>
      <c r="E172" s="198" t="s">
        <v>4622</v>
      </c>
      <c r="F172" s="198" t="s">
        <v>4626</v>
      </c>
      <c r="G172" s="198" t="s">
        <v>179</v>
      </c>
      <c r="H172" s="198" t="s">
        <v>4621</v>
      </c>
      <c r="I172" s="198" t="s">
        <v>4624</v>
      </c>
      <c r="J172" s="198" t="s">
        <v>4627</v>
      </c>
      <c r="K172" s="198" t="s">
        <v>179</v>
      </c>
      <c r="L172" s="66">
        <v>0.16</v>
      </c>
      <c r="M172" s="65">
        <v>0.18</v>
      </c>
      <c r="N172" s="92">
        <v>0.15</v>
      </c>
      <c r="O172" s="92" t="s">
        <v>121</v>
      </c>
      <c r="P172" s="92">
        <v>0.15</v>
      </c>
      <c r="Q172" s="92">
        <v>0.15</v>
      </c>
      <c r="R172" s="92">
        <v>0.15</v>
      </c>
    </row>
    <row r="173" spans="1:18" x14ac:dyDescent="0.25">
      <c r="A173" s="198">
        <v>3558</v>
      </c>
      <c r="B173" s="198" t="s">
        <v>174</v>
      </c>
      <c r="C173" s="198" t="s">
        <v>175</v>
      </c>
      <c r="D173" s="198" t="s">
        <v>4621</v>
      </c>
      <c r="E173" s="198" t="s">
        <v>4622</v>
      </c>
      <c r="F173" s="198" t="s">
        <v>4628</v>
      </c>
      <c r="G173" s="198" t="s">
        <v>179</v>
      </c>
      <c r="H173" s="198" t="s">
        <v>4621</v>
      </c>
      <c r="I173" s="198" t="s">
        <v>4624</v>
      </c>
      <c r="J173" s="198" t="s">
        <v>4629</v>
      </c>
      <c r="K173" s="198" t="s">
        <v>179</v>
      </c>
      <c r="L173" s="66">
        <v>0.16</v>
      </c>
      <c r="M173" s="65">
        <v>0.18</v>
      </c>
      <c r="N173" s="92">
        <v>0.11499999999999999</v>
      </c>
      <c r="O173" s="92">
        <v>4.5000000000000012E-2</v>
      </c>
      <c r="P173" s="92">
        <v>0.15</v>
      </c>
      <c r="Q173" s="92">
        <v>0.16</v>
      </c>
      <c r="R173" s="92">
        <v>0.17600000000000002</v>
      </c>
    </row>
    <row r="174" spans="1:18" x14ac:dyDescent="0.25">
      <c r="A174" s="198">
        <v>3570</v>
      </c>
      <c r="B174" s="198" t="s">
        <v>174</v>
      </c>
      <c r="C174" s="198" t="s">
        <v>175</v>
      </c>
      <c r="D174" s="198" t="s">
        <v>4621</v>
      </c>
      <c r="E174" s="198" t="s">
        <v>4622</v>
      </c>
      <c r="F174" s="198" t="s">
        <v>4630</v>
      </c>
      <c r="G174" s="198" t="s">
        <v>4631</v>
      </c>
      <c r="H174" s="198" t="s">
        <v>4621</v>
      </c>
      <c r="I174" s="198" t="s">
        <v>4624</v>
      </c>
      <c r="J174" s="198" t="s">
        <v>4632</v>
      </c>
      <c r="K174" s="198" t="s">
        <v>4633</v>
      </c>
      <c r="L174" s="66">
        <v>0.16</v>
      </c>
      <c r="M174" s="65">
        <v>0.18</v>
      </c>
      <c r="N174" s="92">
        <v>0.08</v>
      </c>
      <c r="O174" s="92">
        <v>0.08</v>
      </c>
      <c r="P174" s="92">
        <v>0.15</v>
      </c>
      <c r="Q174" s="92">
        <v>0.16</v>
      </c>
      <c r="R174" s="92">
        <v>0.17600000000000002</v>
      </c>
    </row>
    <row r="175" spans="1:18" x14ac:dyDescent="0.25">
      <c r="A175" s="198">
        <v>3571</v>
      </c>
      <c r="B175" s="198" t="s">
        <v>174</v>
      </c>
      <c r="C175" s="198" t="s">
        <v>175</v>
      </c>
      <c r="D175" s="198" t="s">
        <v>4621</v>
      </c>
      <c r="E175" s="198" t="s">
        <v>4622</v>
      </c>
      <c r="F175" s="198" t="s">
        <v>4630</v>
      </c>
      <c r="G175" s="198" t="s">
        <v>4634</v>
      </c>
      <c r="H175" s="198" t="s">
        <v>4621</v>
      </c>
      <c r="I175" s="198" t="s">
        <v>4624</v>
      </c>
      <c r="J175" s="198" t="s">
        <v>4632</v>
      </c>
      <c r="K175" s="198" t="s">
        <v>4635</v>
      </c>
      <c r="L175" s="66">
        <v>0.16</v>
      </c>
      <c r="M175" s="65">
        <v>0.18</v>
      </c>
      <c r="N175" s="92">
        <v>0.15</v>
      </c>
      <c r="O175" s="92">
        <v>1.0000000000000009E-2</v>
      </c>
      <c r="P175" s="92">
        <v>0.15</v>
      </c>
      <c r="Q175" s="92">
        <v>0.15</v>
      </c>
      <c r="R175" s="92">
        <v>0.17600000000000002</v>
      </c>
    </row>
    <row r="176" spans="1:18" x14ac:dyDescent="0.25">
      <c r="A176" s="198">
        <v>3572</v>
      </c>
      <c r="B176" s="198" t="s">
        <v>174</v>
      </c>
      <c r="C176" s="198" t="s">
        <v>175</v>
      </c>
      <c r="D176" s="198" t="s">
        <v>4621</v>
      </c>
      <c r="E176" s="198" t="s">
        <v>4622</v>
      </c>
      <c r="F176" s="198" t="s">
        <v>4630</v>
      </c>
      <c r="G176" s="198" t="s">
        <v>4636</v>
      </c>
      <c r="H176" s="198" t="s">
        <v>4621</v>
      </c>
      <c r="I176" s="198" t="s">
        <v>4624</v>
      </c>
      <c r="J176" s="198" t="s">
        <v>4632</v>
      </c>
      <c r="K176" s="198" t="s">
        <v>4637</v>
      </c>
      <c r="L176" s="66">
        <v>0.16</v>
      </c>
      <c r="M176" s="65">
        <v>0.18</v>
      </c>
      <c r="N176" s="92">
        <v>0.15</v>
      </c>
      <c r="O176" s="92" t="s">
        <v>121</v>
      </c>
      <c r="P176" s="92">
        <v>0.15</v>
      </c>
      <c r="Q176" s="92">
        <v>0.15</v>
      </c>
      <c r="R176" s="92">
        <v>0.15</v>
      </c>
    </row>
    <row r="177" spans="1:18" x14ac:dyDescent="0.25">
      <c r="A177" s="198">
        <v>3573</v>
      </c>
      <c r="B177" s="198" t="s">
        <v>174</v>
      </c>
      <c r="C177" s="198" t="s">
        <v>175</v>
      </c>
      <c r="D177" s="198" t="s">
        <v>4621</v>
      </c>
      <c r="E177" s="198" t="s">
        <v>4622</v>
      </c>
      <c r="F177" s="198" t="s">
        <v>4630</v>
      </c>
      <c r="G177" s="198" t="s">
        <v>4638</v>
      </c>
      <c r="H177" s="198" t="s">
        <v>4621</v>
      </c>
      <c r="I177" s="198" t="s">
        <v>4624</v>
      </c>
      <c r="J177" s="198" t="s">
        <v>4632</v>
      </c>
      <c r="K177" s="198" t="s">
        <v>4639</v>
      </c>
      <c r="L177" s="66">
        <v>0.16</v>
      </c>
      <c r="M177" s="65">
        <v>0.18</v>
      </c>
      <c r="N177" s="92">
        <v>0.15</v>
      </c>
      <c r="O177" s="92" t="s">
        <v>121</v>
      </c>
      <c r="P177" s="92">
        <v>0.15</v>
      </c>
      <c r="Q177" s="92">
        <v>0.15</v>
      </c>
      <c r="R177" s="92">
        <v>0.15</v>
      </c>
    </row>
    <row r="178" spans="1:18" x14ac:dyDescent="0.25">
      <c r="A178" s="198">
        <v>3574</v>
      </c>
      <c r="B178" s="198" t="s">
        <v>174</v>
      </c>
      <c r="C178" s="198" t="s">
        <v>175</v>
      </c>
      <c r="D178" s="198" t="s">
        <v>4621</v>
      </c>
      <c r="E178" s="198" t="s">
        <v>4622</v>
      </c>
      <c r="F178" s="198" t="s">
        <v>4630</v>
      </c>
      <c r="G178" s="198" t="s">
        <v>4640</v>
      </c>
      <c r="H178" s="198" t="s">
        <v>4621</v>
      </c>
      <c r="I178" s="198" t="s">
        <v>4624</v>
      </c>
      <c r="J178" s="198" t="s">
        <v>4632</v>
      </c>
      <c r="K178" s="198" t="s">
        <v>4641</v>
      </c>
      <c r="L178" s="66">
        <v>0.16</v>
      </c>
      <c r="M178" s="65">
        <v>0.18</v>
      </c>
      <c r="N178" s="92">
        <v>0.08</v>
      </c>
      <c r="O178" s="92">
        <v>3.9999999999999994E-2</v>
      </c>
      <c r="P178" s="92">
        <v>0.11</v>
      </c>
      <c r="Q178" s="92">
        <v>0.12</v>
      </c>
      <c r="R178" s="92">
        <v>0.13200000000000001</v>
      </c>
    </row>
    <row r="179" spans="1:18" x14ac:dyDescent="0.25">
      <c r="A179" s="198">
        <v>3575</v>
      </c>
      <c r="B179" s="198" t="s">
        <v>174</v>
      </c>
      <c r="C179" s="198" t="s">
        <v>175</v>
      </c>
      <c r="D179" s="198" t="s">
        <v>4621</v>
      </c>
      <c r="E179" s="198" t="s">
        <v>4622</v>
      </c>
      <c r="F179" s="198" t="s">
        <v>4630</v>
      </c>
      <c r="G179" s="198" t="s">
        <v>4642</v>
      </c>
      <c r="H179" s="198" t="s">
        <v>4621</v>
      </c>
      <c r="I179" s="198" t="s">
        <v>4624</v>
      </c>
      <c r="J179" s="198" t="s">
        <v>4632</v>
      </c>
      <c r="K179" s="198" t="s">
        <v>4642</v>
      </c>
      <c r="L179" s="66">
        <v>0.16</v>
      </c>
      <c r="M179" s="65">
        <v>0.18</v>
      </c>
      <c r="N179" s="92">
        <v>0.15</v>
      </c>
      <c r="O179" s="92" t="s">
        <v>121</v>
      </c>
      <c r="P179" s="92">
        <v>0.15</v>
      </c>
      <c r="Q179" s="92">
        <v>0.15</v>
      </c>
      <c r="R179" s="92">
        <v>0.15</v>
      </c>
    </row>
    <row r="180" spans="1:18" x14ac:dyDescent="0.25">
      <c r="A180" s="198">
        <v>3576</v>
      </c>
      <c r="B180" s="198" t="s">
        <v>174</v>
      </c>
      <c r="C180" s="198" t="s">
        <v>175</v>
      </c>
      <c r="D180" s="198" t="s">
        <v>4621</v>
      </c>
      <c r="E180" s="198" t="s">
        <v>4622</v>
      </c>
      <c r="F180" s="198" t="s">
        <v>4630</v>
      </c>
      <c r="G180" s="198" t="s">
        <v>4643</v>
      </c>
      <c r="H180" s="198" t="s">
        <v>4621</v>
      </c>
      <c r="I180" s="198" t="s">
        <v>4624</v>
      </c>
      <c r="J180" s="198" t="s">
        <v>4632</v>
      </c>
      <c r="K180" s="198" t="s">
        <v>4643</v>
      </c>
      <c r="L180" s="66">
        <v>0.16</v>
      </c>
      <c r="M180" s="65">
        <v>0.18</v>
      </c>
      <c r="N180" s="92">
        <v>0.08</v>
      </c>
      <c r="O180" s="92">
        <v>6.0000000000000012E-2</v>
      </c>
      <c r="P180" s="92">
        <v>0.13</v>
      </c>
      <c r="Q180" s="92">
        <v>0.14000000000000001</v>
      </c>
      <c r="R180" s="92">
        <v>0.15400000000000003</v>
      </c>
    </row>
    <row r="181" spans="1:18" x14ac:dyDescent="0.25">
      <c r="A181" s="198">
        <v>3577</v>
      </c>
      <c r="B181" s="198" t="s">
        <v>174</v>
      </c>
      <c r="C181" s="198" t="s">
        <v>175</v>
      </c>
      <c r="D181" s="198" t="s">
        <v>4621</v>
      </c>
      <c r="E181" s="198" t="s">
        <v>4622</v>
      </c>
      <c r="F181" s="198" t="s">
        <v>4630</v>
      </c>
      <c r="G181" s="198" t="s">
        <v>4644</v>
      </c>
      <c r="H181" s="198" t="s">
        <v>4621</v>
      </c>
      <c r="I181" s="198" t="s">
        <v>4624</v>
      </c>
      <c r="J181" s="198" t="s">
        <v>4632</v>
      </c>
      <c r="K181" s="198" t="s">
        <v>4645</v>
      </c>
      <c r="L181" s="66">
        <v>0.16</v>
      </c>
      <c r="M181" s="65">
        <v>0.18</v>
      </c>
      <c r="N181" s="92">
        <v>0.11499999999999999</v>
      </c>
      <c r="O181" s="92">
        <v>2.5000000000000022E-2</v>
      </c>
      <c r="P181" s="92">
        <v>0.13</v>
      </c>
      <c r="Q181" s="92">
        <v>0.14000000000000001</v>
      </c>
      <c r="R181" s="92">
        <v>0.15400000000000003</v>
      </c>
    </row>
    <row r="182" spans="1:18" x14ac:dyDescent="0.25">
      <c r="A182" s="198">
        <v>3578</v>
      </c>
      <c r="B182" s="198" t="s">
        <v>174</v>
      </c>
      <c r="C182" s="198" t="s">
        <v>175</v>
      </c>
      <c r="D182" s="198" t="s">
        <v>4621</v>
      </c>
      <c r="E182" s="198" t="s">
        <v>4622</v>
      </c>
      <c r="F182" s="198" t="s">
        <v>4630</v>
      </c>
      <c r="G182" s="198" t="s">
        <v>4646</v>
      </c>
      <c r="H182" s="198" t="s">
        <v>4621</v>
      </c>
      <c r="I182" s="198" t="s">
        <v>4624</v>
      </c>
      <c r="J182" s="198" t="s">
        <v>4632</v>
      </c>
      <c r="K182" s="198" t="s">
        <v>4646</v>
      </c>
      <c r="L182" s="66">
        <v>0.16</v>
      </c>
      <c r="M182" s="65">
        <v>0.18</v>
      </c>
      <c r="N182" s="92">
        <v>0.11499999999999999</v>
      </c>
      <c r="O182" s="92">
        <v>2.5000000000000022E-2</v>
      </c>
      <c r="P182" s="92">
        <v>0.13</v>
      </c>
      <c r="Q182" s="92">
        <v>0.14000000000000001</v>
      </c>
      <c r="R182" s="92">
        <v>0.15400000000000003</v>
      </c>
    </row>
    <row r="183" spans="1:18" x14ac:dyDescent="0.25">
      <c r="A183" s="198">
        <v>3579</v>
      </c>
      <c r="B183" s="198" t="s">
        <v>174</v>
      </c>
      <c r="C183" s="198" t="s">
        <v>175</v>
      </c>
      <c r="D183" s="198" t="s">
        <v>4621</v>
      </c>
      <c r="E183" s="198" t="s">
        <v>4622</v>
      </c>
      <c r="F183" s="198" t="s">
        <v>4630</v>
      </c>
      <c r="G183" s="198" t="s">
        <v>4647</v>
      </c>
      <c r="H183" s="198" t="s">
        <v>4621</v>
      </c>
      <c r="I183" s="198" t="s">
        <v>4624</v>
      </c>
      <c r="J183" s="198" t="s">
        <v>4632</v>
      </c>
      <c r="K183" s="198" t="s">
        <v>4648</v>
      </c>
      <c r="L183" s="66">
        <v>0.16</v>
      </c>
      <c r="M183" s="65">
        <v>0.18</v>
      </c>
      <c r="N183" s="92">
        <v>0.11499999999999999</v>
      </c>
      <c r="O183" s="92">
        <v>2.5000000000000022E-2</v>
      </c>
      <c r="P183" s="92">
        <v>0.13</v>
      </c>
      <c r="Q183" s="92">
        <v>0.14000000000000001</v>
      </c>
      <c r="R183" s="92">
        <v>0.15400000000000003</v>
      </c>
    </row>
    <row r="184" spans="1:18" x14ac:dyDescent="0.25">
      <c r="A184" s="198">
        <v>3580</v>
      </c>
      <c r="B184" s="198" t="s">
        <v>174</v>
      </c>
      <c r="C184" s="198" t="s">
        <v>175</v>
      </c>
      <c r="D184" s="198" t="s">
        <v>4621</v>
      </c>
      <c r="E184" s="198" t="s">
        <v>4622</v>
      </c>
      <c r="F184" s="198" t="s">
        <v>4630</v>
      </c>
      <c r="G184" s="198" t="s">
        <v>4649</v>
      </c>
      <c r="H184" s="198" t="s">
        <v>4621</v>
      </c>
      <c r="I184" s="198" t="s">
        <v>4624</v>
      </c>
      <c r="J184" s="198" t="s">
        <v>4632</v>
      </c>
      <c r="K184" s="198" t="s">
        <v>4650</v>
      </c>
      <c r="L184" s="66">
        <v>0.16</v>
      </c>
      <c r="M184" s="65">
        <v>0.18</v>
      </c>
      <c r="N184" s="92">
        <v>0.15</v>
      </c>
      <c r="O184" s="92" t="s">
        <v>121</v>
      </c>
      <c r="P184" s="92">
        <v>0.15</v>
      </c>
      <c r="Q184" s="92">
        <v>0.15</v>
      </c>
      <c r="R184" s="92">
        <v>0.15</v>
      </c>
    </row>
    <row r="185" spans="1:18" x14ac:dyDescent="0.25">
      <c r="A185" s="198">
        <v>3582</v>
      </c>
      <c r="B185" s="198" t="s">
        <v>174</v>
      </c>
      <c r="C185" s="198" t="s">
        <v>175</v>
      </c>
      <c r="D185" s="198" t="s">
        <v>4621</v>
      </c>
      <c r="E185" s="198" t="s">
        <v>4622</v>
      </c>
      <c r="F185" s="198" t="s">
        <v>4651</v>
      </c>
      <c r="G185" s="198" t="s">
        <v>179</v>
      </c>
      <c r="H185" s="198" t="s">
        <v>4621</v>
      </c>
      <c r="I185" s="198" t="s">
        <v>4624</v>
      </c>
      <c r="J185" s="198" t="s">
        <v>4652</v>
      </c>
      <c r="K185" s="198" t="s">
        <v>179</v>
      </c>
      <c r="L185" s="66">
        <v>0.16</v>
      </c>
      <c r="M185" s="65">
        <v>0.18</v>
      </c>
      <c r="N185" s="92">
        <v>0.08</v>
      </c>
      <c r="O185" s="92">
        <v>0.08</v>
      </c>
      <c r="P185" s="92">
        <v>0.15</v>
      </c>
      <c r="Q185" s="92">
        <v>0.16</v>
      </c>
      <c r="R185" s="92">
        <v>0.17600000000000002</v>
      </c>
    </row>
    <row r="186" spans="1:18" x14ac:dyDescent="0.25">
      <c r="A186" s="198">
        <v>3586</v>
      </c>
      <c r="B186" s="198" t="s">
        <v>174</v>
      </c>
      <c r="C186" s="198" t="s">
        <v>175</v>
      </c>
      <c r="D186" s="198" t="s">
        <v>4621</v>
      </c>
      <c r="E186" s="198" t="s">
        <v>4653</v>
      </c>
      <c r="F186" s="198" t="s">
        <v>4654</v>
      </c>
      <c r="G186" s="198" t="s">
        <v>179</v>
      </c>
      <c r="H186" s="198" t="s">
        <v>4621</v>
      </c>
      <c r="I186" s="198" t="s">
        <v>4655</v>
      </c>
      <c r="J186" s="198" t="s">
        <v>4656</v>
      </c>
      <c r="K186" s="198" t="s">
        <v>179</v>
      </c>
      <c r="L186" s="66">
        <v>0.16</v>
      </c>
      <c r="M186" s="65">
        <v>0.18</v>
      </c>
      <c r="N186" s="92">
        <v>0.15</v>
      </c>
      <c r="O186" s="92">
        <v>1.0000000000000009E-2</v>
      </c>
      <c r="P186" s="92">
        <v>0.15</v>
      </c>
      <c r="Q186" s="92">
        <v>0.15</v>
      </c>
      <c r="R186" s="92">
        <v>0.17600000000000002</v>
      </c>
    </row>
    <row r="187" spans="1:18" x14ac:dyDescent="0.25">
      <c r="A187" s="198">
        <v>3587</v>
      </c>
      <c r="B187" s="198" t="s">
        <v>174</v>
      </c>
      <c r="C187" s="198" t="s">
        <v>175</v>
      </c>
      <c r="D187" s="198" t="s">
        <v>4621</v>
      </c>
      <c r="E187" s="198" t="s">
        <v>4653</v>
      </c>
      <c r="F187" s="198" t="s">
        <v>4657</v>
      </c>
      <c r="G187" s="198" t="s">
        <v>179</v>
      </c>
      <c r="H187" s="198" t="s">
        <v>4621</v>
      </c>
      <c r="I187" s="198" t="s">
        <v>4655</v>
      </c>
      <c r="J187" s="198" t="s">
        <v>4658</v>
      </c>
      <c r="K187" s="198" t="s">
        <v>179</v>
      </c>
      <c r="L187" s="66">
        <v>0.16</v>
      </c>
      <c r="M187" s="65">
        <v>0.18</v>
      </c>
      <c r="N187" s="92">
        <v>0.15</v>
      </c>
      <c r="O187" s="92">
        <v>1.0000000000000009E-2</v>
      </c>
      <c r="P187" s="92">
        <v>0.15</v>
      </c>
      <c r="Q187" s="92">
        <v>0.15</v>
      </c>
      <c r="R187" s="92">
        <v>0.17600000000000002</v>
      </c>
    </row>
    <row r="188" spans="1:18" x14ac:dyDescent="0.25">
      <c r="A188" s="198">
        <v>3588</v>
      </c>
      <c r="B188" s="198" t="s">
        <v>174</v>
      </c>
      <c r="C188" s="198" t="s">
        <v>175</v>
      </c>
      <c r="D188" s="198" t="s">
        <v>4621</v>
      </c>
      <c r="E188" s="198" t="s">
        <v>4653</v>
      </c>
      <c r="F188" s="198" t="s">
        <v>4659</v>
      </c>
      <c r="G188" s="198" t="s">
        <v>179</v>
      </c>
      <c r="H188" s="198" t="s">
        <v>4621</v>
      </c>
      <c r="I188" s="198" t="s">
        <v>4655</v>
      </c>
      <c r="J188" s="198" t="s">
        <v>4660</v>
      </c>
      <c r="K188" s="198" t="s">
        <v>179</v>
      </c>
      <c r="L188" s="66">
        <v>0.16</v>
      </c>
      <c r="M188" s="65">
        <v>0.18</v>
      </c>
      <c r="N188" s="92">
        <v>0.15</v>
      </c>
      <c r="O188" s="92">
        <v>1.0000000000000009E-2</v>
      </c>
      <c r="P188" s="92">
        <v>0.15</v>
      </c>
      <c r="Q188" s="92">
        <v>0.15</v>
      </c>
      <c r="R188" s="92">
        <v>0.17600000000000002</v>
      </c>
    </row>
    <row r="189" spans="1:18" x14ac:dyDescent="0.25">
      <c r="A189" s="198">
        <v>3589</v>
      </c>
      <c r="B189" s="198" t="s">
        <v>174</v>
      </c>
      <c r="C189" s="198" t="s">
        <v>175</v>
      </c>
      <c r="D189" s="198" t="s">
        <v>4621</v>
      </c>
      <c r="E189" s="198" t="s">
        <v>4653</v>
      </c>
      <c r="F189" s="198" t="s">
        <v>4661</v>
      </c>
      <c r="G189" s="198" t="s">
        <v>179</v>
      </c>
      <c r="H189" s="198" t="s">
        <v>4621</v>
      </c>
      <c r="I189" s="198" t="s">
        <v>4655</v>
      </c>
      <c r="J189" s="198" t="s">
        <v>4662</v>
      </c>
      <c r="K189" s="198" t="s">
        <v>179</v>
      </c>
      <c r="L189" s="66">
        <v>0.16</v>
      </c>
      <c r="M189" s="65">
        <v>0.18</v>
      </c>
      <c r="N189" s="92">
        <v>0.13833333333333334</v>
      </c>
      <c r="O189" s="92">
        <v>2.1666666666666667E-2</v>
      </c>
      <c r="P189" s="92">
        <v>0.15</v>
      </c>
      <c r="Q189" s="92">
        <v>0.16</v>
      </c>
      <c r="R189" s="92">
        <v>0.17600000000000002</v>
      </c>
    </row>
    <row r="190" spans="1:18" x14ac:dyDescent="0.25">
      <c r="A190" s="198">
        <v>3590</v>
      </c>
      <c r="B190" s="198" t="s">
        <v>174</v>
      </c>
      <c r="C190" s="198" t="s">
        <v>175</v>
      </c>
      <c r="D190" s="198" t="s">
        <v>4621</v>
      </c>
      <c r="E190" s="198" t="s">
        <v>4653</v>
      </c>
      <c r="F190" s="198" t="s">
        <v>4663</v>
      </c>
      <c r="G190" s="198" t="s">
        <v>179</v>
      </c>
      <c r="H190" s="198" t="s">
        <v>4621</v>
      </c>
      <c r="I190" s="198" t="s">
        <v>4655</v>
      </c>
      <c r="J190" s="198" t="s">
        <v>4664</v>
      </c>
      <c r="K190" s="198" t="s">
        <v>179</v>
      </c>
      <c r="L190" s="66">
        <v>0.16</v>
      </c>
      <c r="M190" s="65">
        <v>0.18</v>
      </c>
      <c r="N190" s="92">
        <v>0.15</v>
      </c>
      <c r="O190" s="92">
        <v>1.0000000000000009E-2</v>
      </c>
      <c r="P190" s="92">
        <v>0.15</v>
      </c>
      <c r="Q190" s="92">
        <v>0.15</v>
      </c>
      <c r="R190" s="92">
        <v>0.17600000000000002</v>
      </c>
    </row>
    <row r="191" spans="1:18" x14ac:dyDescent="0.25">
      <c r="A191" s="198">
        <v>123</v>
      </c>
      <c r="B191" s="198" t="s">
        <v>174</v>
      </c>
      <c r="C191" s="198" t="s">
        <v>175</v>
      </c>
      <c r="D191" s="198" t="s">
        <v>568</v>
      </c>
      <c r="E191" s="198" t="s">
        <v>651</v>
      </c>
      <c r="F191" s="198" t="s">
        <v>655</v>
      </c>
      <c r="G191" s="198" t="s">
        <v>179</v>
      </c>
      <c r="H191" s="198" t="s">
        <v>571</v>
      </c>
      <c r="I191" s="198" t="s">
        <v>653</v>
      </c>
      <c r="J191" s="198" t="s">
        <v>656</v>
      </c>
      <c r="K191" s="198" t="s">
        <v>179</v>
      </c>
      <c r="L191" s="66">
        <v>0.14000000000000001</v>
      </c>
      <c r="M191" s="65">
        <v>0.16</v>
      </c>
      <c r="N191" s="92">
        <v>0.15</v>
      </c>
      <c r="O191" s="92">
        <v>1.0000000000000009E-2</v>
      </c>
      <c r="P191" s="92">
        <v>0.15</v>
      </c>
      <c r="Q191" s="92">
        <v>0.15</v>
      </c>
      <c r="R191" s="92">
        <v>0.17600000000000002</v>
      </c>
    </row>
    <row r="192" spans="1:18" x14ac:dyDescent="0.25">
      <c r="A192" s="198">
        <v>1172</v>
      </c>
      <c r="B192" s="198" t="s">
        <v>174</v>
      </c>
      <c r="C192" s="198" t="s">
        <v>175</v>
      </c>
      <c r="D192" s="198" t="s">
        <v>568</v>
      </c>
      <c r="E192" s="198" t="s">
        <v>633</v>
      </c>
      <c r="F192" s="198" t="s">
        <v>639</v>
      </c>
      <c r="G192" s="198" t="s">
        <v>179</v>
      </c>
      <c r="H192" s="198" t="s">
        <v>571</v>
      </c>
      <c r="I192" s="198" t="s">
        <v>635</v>
      </c>
      <c r="J192" s="198" t="s">
        <v>640</v>
      </c>
      <c r="K192" s="198" t="s">
        <v>179</v>
      </c>
      <c r="L192" s="66">
        <v>0.1</v>
      </c>
      <c r="M192" s="65">
        <v>0.12</v>
      </c>
      <c r="N192" s="92">
        <v>0.15</v>
      </c>
      <c r="O192" s="92">
        <v>0.03</v>
      </c>
      <c r="P192" s="92">
        <v>0.16999999999999998</v>
      </c>
      <c r="Q192" s="92">
        <v>0.18</v>
      </c>
      <c r="R192" s="92">
        <v>0.19800000000000001</v>
      </c>
    </row>
    <row r="193" spans="1:18" x14ac:dyDescent="0.25">
      <c r="A193" s="198">
        <v>1200</v>
      </c>
      <c r="B193" s="198" t="s">
        <v>174</v>
      </c>
      <c r="C193" s="198" t="s">
        <v>175</v>
      </c>
      <c r="D193" s="198" t="s">
        <v>568</v>
      </c>
      <c r="E193" s="198" t="s">
        <v>651</v>
      </c>
      <c r="F193" s="198" t="s">
        <v>652</v>
      </c>
      <c r="G193" s="198" t="s">
        <v>179</v>
      </c>
      <c r="H193" s="198" t="s">
        <v>571</v>
      </c>
      <c r="I193" s="198" t="s">
        <v>653</v>
      </c>
      <c r="J193" s="198" t="s">
        <v>654</v>
      </c>
      <c r="K193" s="198" t="s">
        <v>179</v>
      </c>
      <c r="L193" s="66">
        <v>0.14000000000000001</v>
      </c>
      <c r="M193" s="65">
        <v>0.16</v>
      </c>
      <c r="N193" s="92">
        <v>0.15</v>
      </c>
      <c r="O193" s="92">
        <v>5.0000000000000017E-2</v>
      </c>
      <c r="P193" s="92">
        <v>0.19</v>
      </c>
      <c r="Q193" s="92">
        <v>0.2</v>
      </c>
      <c r="R193" s="92">
        <v>0.22000000000000003</v>
      </c>
    </row>
    <row r="194" spans="1:18" x14ac:dyDescent="0.25">
      <c r="A194" s="198">
        <v>1307</v>
      </c>
      <c r="B194" s="198" t="s">
        <v>174</v>
      </c>
      <c r="C194" s="198" t="s">
        <v>175</v>
      </c>
      <c r="D194" s="198" t="s">
        <v>568</v>
      </c>
      <c r="E194" s="198" t="s">
        <v>586</v>
      </c>
      <c r="F194" s="198" t="s">
        <v>600</v>
      </c>
      <c r="G194" s="198" t="s">
        <v>179</v>
      </c>
      <c r="H194" s="198" t="s">
        <v>571</v>
      </c>
      <c r="I194" s="198" t="s">
        <v>588</v>
      </c>
      <c r="J194" s="198" t="s">
        <v>601</v>
      </c>
      <c r="K194" s="198" t="s">
        <v>179</v>
      </c>
      <c r="L194" s="66">
        <v>0.16</v>
      </c>
      <c r="M194" s="65">
        <v>0.18</v>
      </c>
      <c r="N194" s="92">
        <v>0.15</v>
      </c>
      <c r="O194" s="92">
        <v>5.0000000000000017E-2</v>
      </c>
      <c r="P194" s="92">
        <v>0.19</v>
      </c>
      <c r="Q194" s="92">
        <v>0.2</v>
      </c>
      <c r="R194" s="92">
        <v>0.22000000000000003</v>
      </c>
    </row>
    <row r="195" spans="1:18" x14ac:dyDescent="0.25">
      <c r="A195" s="198">
        <v>1404</v>
      </c>
      <c r="B195" s="198" t="s">
        <v>174</v>
      </c>
      <c r="C195" s="198" t="s">
        <v>175</v>
      </c>
      <c r="D195" s="198" t="s">
        <v>568</v>
      </c>
      <c r="E195" s="198" t="s">
        <v>691</v>
      </c>
      <c r="F195" s="198" t="s">
        <v>702</v>
      </c>
      <c r="G195" s="198" t="s">
        <v>179</v>
      </c>
      <c r="H195" s="198" t="s">
        <v>571</v>
      </c>
      <c r="I195" s="198" t="s">
        <v>693</v>
      </c>
      <c r="J195" s="198" t="s">
        <v>703</v>
      </c>
      <c r="K195" s="198" t="s">
        <v>179</v>
      </c>
      <c r="L195" s="66">
        <v>0.16</v>
      </c>
      <c r="M195" s="65">
        <v>0.18</v>
      </c>
      <c r="N195" s="92">
        <v>0.15</v>
      </c>
      <c r="O195" s="92">
        <v>1.0000000000000009E-2</v>
      </c>
      <c r="P195" s="92">
        <v>0.15</v>
      </c>
      <c r="Q195" s="92">
        <v>0.15</v>
      </c>
      <c r="R195" s="92">
        <v>0.17600000000000002</v>
      </c>
    </row>
    <row r="196" spans="1:18" x14ac:dyDescent="0.25">
      <c r="A196" s="198">
        <v>1405</v>
      </c>
      <c r="B196" s="198" t="s">
        <v>174</v>
      </c>
      <c r="C196" s="198" t="s">
        <v>175</v>
      </c>
      <c r="D196" s="198" t="s">
        <v>568</v>
      </c>
      <c r="E196" s="198" t="s">
        <v>691</v>
      </c>
      <c r="F196" s="198" t="s">
        <v>704</v>
      </c>
      <c r="G196" s="198" t="s">
        <v>179</v>
      </c>
      <c r="H196" s="198" t="s">
        <v>571</v>
      </c>
      <c r="I196" s="198" t="s">
        <v>693</v>
      </c>
      <c r="J196" s="198" t="s">
        <v>705</v>
      </c>
      <c r="K196" s="198" t="s">
        <v>179</v>
      </c>
      <c r="L196" s="66">
        <v>0.14000000000000001</v>
      </c>
      <c r="M196" s="65">
        <v>0.16</v>
      </c>
      <c r="N196" s="92">
        <v>0.15</v>
      </c>
      <c r="O196" s="92">
        <v>0.03</v>
      </c>
      <c r="P196" s="92">
        <v>0.16999999999999998</v>
      </c>
      <c r="Q196" s="92">
        <v>0.18</v>
      </c>
      <c r="R196" s="92">
        <v>0.19800000000000001</v>
      </c>
    </row>
    <row r="197" spans="1:18" x14ac:dyDescent="0.25">
      <c r="A197" s="198">
        <v>1408</v>
      </c>
      <c r="B197" s="198" t="s">
        <v>174</v>
      </c>
      <c r="C197" s="198" t="s">
        <v>175</v>
      </c>
      <c r="D197" s="198" t="s">
        <v>568</v>
      </c>
      <c r="E197" s="198" t="s">
        <v>651</v>
      </c>
      <c r="F197" s="198" t="s">
        <v>657</v>
      </c>
      <c r="G197" s="198" t="s">
        <v>179</v>
      </c>
      <c r="H197" s="198" t="s">
        <v>571</v>
      </c>
      <c r="I197" s="198" t="s">
        <v>653</v>
      </c>
      <c r="J197" s="198" t="s">
        <v>658</v>
      </c>
      <c r="K197" s="198" t="s">
        <v>179</v>
      </c>
      <c r="L197" s="66">
        <v>0.16</v>
      </c>
      <c r="M197" s="65">
        <v>0.18</v>
      </c>
      <c r="N197" s="92">
        <v>0.15</v>
      </c>
      <c r="O197" s="92" t="s">
        <v>121</v>
      </c>
      <c r="P197" s="92">
        <v>0.15</v>
      </c>
      <c r="Q197" s="92">
        <v>0.15</v>
      </c>
      <c r="R197" s="92">
        <v>0.15</v>
      </c>
    </row>
    <row r="198" spans="1:18" x14ac:dyDescent="0.25">
      <c r="A198" s="198">
        <v>1410</v>
      </c>
      <c r="B198" s="198" t="s">
        <v>174</v>
      </c>
      <c r="C198" s="198" t="s">
        <v>175</v>
      </c>
      <c r="D198" s="198" t="s">
        <v>568</v>
      </c>
      <c r="E198" s="198" t="s">
        <v>706</v>
      </c>
      <c r="F198" s="198" t="s">
        <v>707</v>
      </c>
      <c r="G198" s="198" t="s">
        <v>179</v>
      </c>
      <c r="H198" s="198" t="s">
        <v>571</v>
      </c>
      <c r="I198" s="198" t="s">
        <v>708</v>
      </c>
      <c r="J198" s="198" t="s">
        <v>709</v>
      </c>
      <c r="K198" s="198" t="s">
        <v>179</v>
      </c>
      <c r="L198" s="66">
        <v>0.14000000000000001</v>
      </c>
      <c r="M198" s="65">
        <v>0.16</v>
      </c>
      <c r="N198" s="92">
        <v>0.15</v>
      </c>
      <c r="O198" s="92">
        <v>1.0000000000000009E-2</v>
      </c>
      <c r="P198" s="92">
        <v>0.15</v>
      </c>
      <c r="Q198" s="92">
        <v>0.15</v>
      </c>
      <c r="R198" s="92">
        <v>0.17600000000000002</v>
      </c>
    </row>
    <row r="199" spans="1:18" x14ac:dyDescent="0.25">
      <c r="A199" s="198">
        <v>1411</v>
      </c>
      <c r="B199" s="198" t="s">
        <v>174</v>
      </c>
      <c r="C199" s="198" t="s">
        <v>175</v>
      </c>
      <c r="D199" s="198" t="s">
        <v>568</v>
      </c>
      <c r="E199" s="198" t="s">
        <v>602</v>
      </c>
      <c r="F199" s="198" t="s">
        <v>610</v>
      </c>
      <c r="G199" s="198" t="s">
        <v>179</v>
      </c>
      <c r="H199" s="198" t="s">
        <v>571</v>
      </c>
      <c r="I199" s="198" t="s">
        <v>604</v>
      </c>
      <c r="J199" s="198" t="s">
        <v>611</v>
      </c>
      <c r="K199" s="198" t="s">
        <v>179</v>
      </c>
      <c r="L199" s="66">
        <v>0.16</v>
      </c>
      <c r="M199" s="65">
        <v>0.18</v>
      </c>
      <c r="N199" s="92">
        <v>0.15</v>
      </c>
      <c r="O199" s="92" t="s">
        <v>121</v>
      </c>
      <c r="P199" s="92">
        <v>0.15</v>
      </c>
      <c r="Q199" s="92">
        <v>0.15</v>
      </c>
      <c r="R199" s="92">
        <v>0.15</v>
      </c>
    </row>
    <row r="200" spans="1:18" x14ac:dyDescent="0.25">
      <c r="A200" s="198">
        <v>1412</v>
      </c>
      <c r="B200" s="198" t="s">
        <v>174</v>
      </c>
      <c r="C200" s="198" t="s">
        <v>175</v>
      </c>
      <c r="D200" s="198" t="s">
        <v>568</v>
      </c>
      <c r="E200" s="198" t="s">
        <v>602</v>
      </c>
      <c r="F200" s="198" t="s">
        <v>612</v>
      </c>
      <c r="G200" s="198" t="s">
        <v>179</v>
      </c>
      <c r="H200" s="198" t="s">
        <v>571</v>
      </c>
      <c r="I200" s="198" t="s">
        <v>604</v>
      </c>
      <c r="J200" s="198" t="s">
        <v>613</v>
      </c>
      <c r="K200" s="198" t="s">
        <v>179</v>
      </c>
      <c r="L200" s="66">
        <v>0.18</v>
      </c>
      <c r="M200" s="65">
        <v>0.21</v>
      </c>
      <c r="N200" s="92">
        <v>0.15</v>
      </c>
      <c r="O200" s="92">
        <v>1.0000000000000009E-2</v>
      </c>
      <c r="P200" s="92">
        <v>0.15</v>
      </c>
      <c r="Q200" s="92">
        <v>0.15</v>
      </c>
      <c r="R200" s="92">
        <v>0.17600000000000002</v>
      </c>
    </row>
    <row r="201" spans="1:18" x14ac:dyDescent="0.25">
      <c r="A201" s="198">
        <v>1416</v>
      </c>
      <c r="B201" s="198" t="s">
        <v>174</v>
      </c>
      <c r="C201" s="198" t="s">
        <v>175</v>
      </c>
      <c r="D201" s="198" t="s">
        <v>568</v>
      </c>
      <c r="E201" s="198" t="s">
        <v>621</v>
      </c>
      <c r="F201" s="198" t="s">
        <v>625</v>
      </c>
      <c r="G201" s="198" t="s">
        <v>179</v>
      </c>
      <c r="H201" s="198" t="s">
        <v>571</v>
      </c>
      <c r="I201" s="198" t="s">
        <v>623</v>
      </c>
      <c r="J201" s="198" t="s">
        <v>626</v>
      </c>
      <c r="K201" s="198" t="s">
        <v>179</v>
      </c>
      <c r="L201" s="66">
        <v>0.18</v>
      </c>
      <c r="M201" s="65">
        <v>0.21</v>
      </c>
      <c r="N201" s="92">
        <v>0.15</v>
      </c>
      <c r="O201" s="92">
        <v>0.03</v>
      </c>
      <c r="P201" s="92">
        <v>0.16999999999999998</v>
      </c>
      <c r="Q201" s="92">
        <v>0.18</v>
      </c>
      <c r="R201" s="92">
        <v>0.19800000000000001</v>
      </c>
    </row>
    <row r="202" spans="1:18" x14ac:dyDescent="0.25">
      <c r="A202" s="198">
        <v>1417</v>
      </c>
      <c r="B202" s="198" t="s">
        <v>174</v>
      </c>
      <c r="C202" s="198" t="s">
        <v>175</v>
      </c>
      <c r="D202" s="198" t="s">
        <v>568</v>
      </c>
      <c r="E202" s="198" t="s">
        <v>621</v>
      </c>
      <c r="F202" s="198" t="s">
        <v>627</v>
      </c>
      <c r="G202" s="198" t="s">
        <v>179</v>
      </c>
      <c r="H202" s="198" t="s">
        <v>571</v>
      </c>
      <c r="I202" s="198" t="s">
        <v>623</v>
      </c>
      <c r="J202" s="198" t="s">
        <v>628</v>
      </c>
      <c r="K202" s="198" t="s">
        <v>179</v>
      </c>
      <c r="L202" s="66">
        <v>0.18</v>
      </c>
      <c r="M202" s="65">
        <v>0.21</v>
      </c>
      <c r="N202" s="92">
        <v>0.15</v>
      </c>
      <c r="O202" s="92">
        <v>0.03</v>
      </c>
      <c r="P202" s="92">
        <v>0.16999999999999998</v>
      </c>
      <c r="Q202" s="92">
        <v>0.18</v>
      </c>
      <c r="R202" s="92">
        <v>0.19800000000000001</v>
      </c>
    </row>
    <row r="203" spans="1:18" x14ac:dyDescent="0.25">
      <c r="A203" s="198">
        <v>1418</v>
      </c>
      <c r="B203" s="198" t="s">
        <v>174</v>
      </c>
      <c r="C203" s="198" t="s">
        <v>175</v>
      </c>
      <c r="D203" s="198" t="s">
        <v>568</v>
      </c>
      <c r="E203" s="198" t="s">
        <v>621</v>
      </c>
      <c r="F203" s="198" t="s">
        <v>629</v>
      </c>
      <c r="G203" s="198" t="s">
        <v>179</v>
      </c>
      <c r="H203" s="198" t="s">
        <v>571</v>
      </c>
      <c r="I203" s="198" t="s">
        <v>623</v>
      </c>
      <c r="J203" s="198" t="s">
        <v>630</v>
      </c>
      <c r="K203" s="198" t="s">
        <v>179</v>
      </c>
      <c r="L203" s="66">
        <v>0.14000000000000001</v>
      </c>
      <c r="M203" s="65">
        <v>0.16</v>
      </c>
      <c r="N203" s="92">
        <v>0.15</v>
      </c>
      <c r="O203" s="92">
        <v>0.03</v>
      </c>
      <c r="P203" s="92">
        <v>0.16999999999999998</v>
      </c>
      <c r="Q203" s="92">
        <v>0.18</v>
      </c>
      <c r="R203" s="92">
        <v>0.19800000000000001</v>
      </c>
    </row>
    <row r="204" spans="1:18" x14ac:dyDescent="0.25">
      <c r="A204" s="198">
        <v>1421</v>
      </c>
      <c r="B204" s="198" t="s">
        <v>174</v>
      </c>
      <c r="C204" s="198" t="s">
        <v>175</v>
      </c>
      <c r="D204" s="198" t="s">
        <v>568</v>
      </c>
      <c r="E204" s="198" t="s">
        <v>633</v>
      </c>
      <c r="F204" s="198" t="s">
        <v>634</v>
      </c>
      <c r="G204" s="198" t="s">
        <v>179</v>
      </c>
      <c r="H204" s="198" t="s">
        <v>571</v>
      </c>
      <c r="I204" s="198" t="s">
        <v>635</v>
      </c>
      <c r="J204" s="198" t="s">
        <v>636</v>
      </c>
      <c r="K204" s="198" t="s">
        <v>179</v>
      </c>
      <c r="L204" s="66">
        <v>0.18</v>
      </c>
      <c r="M204" s="65">
        <v>0.21</v>
      </c>
      <c r="N204" s="92">
        <v>0.15</v>
      </c>
      <c r="O204" s="92" t="s">
        <v>121</v>
      </c>
      <c r="P204" s="92">
        <v>0.15</v>
      </c>
      <c r="Q204" s="92">
        <v>0.15</v>
      </c>
      <c r="R204" s="92">
        <v>0.15</v>
      </c>
    </row>
    <row r="205" spans="1:18" x14ac:dyDescent="0.25">
      <c r="A205" s="198">
        <v>1428</v>
      </c>
      <c r="B205" s="198" t="s">
        <v>174</v>
      </c>
      <c r="C205" s="198" t="s">
        <v>175</v>
      </c>
      <c r="D205" s="198" t="s">
        <v>568</v>
      </c>
      <c r="E205" s="198" t="s">
        <v>651</v>
      </c>
      <c r="F205" s="198" t="s">
        <v>659</v>
      </c>
      <c r="G205" s="198" t="s">
        <v>179</v>
      </c>
      <c r="H205" s="198" t="s">
        <v>571</v>
      </c>
      <c r="I205" s="198" t="s">
        <v>653</v>
      </c>
      <c r="J205" s="198" t="s">
        <v>660</v>
      </c>
      <c r="K205" s="198" t="s">
        <v>179</v>
      </c>
      <c r="L205" s="66">
        <v>0.14000000000000001</v>
      </c>
      <c r="M205" s="65">
        <v>0.16</v>
      </c>
      <c r="N205" s="92">
        <v>0.15</v>
      </c>
      <c r="O205" s="92">
        <v>5.0000000000000017E-2</v>
      </c>
      <c r="P205" s="92">
        <v>0.19</v>
      </c>
      <c r="Q205" s="92">
        <v>0.2</v>
      </c>
      <c r="R205" s="92">
        <v>0.22000000000000003</v>
      </c>
    </row>
    <row r="206" spans="1:18" x14ac:dyDescent="0.25">
      <c r="A206" s="198">
        <v>1429</v>
      </c>
      <c r="B206" s="198" t="s">
        <v>174</v>
      </c>
      <c r="C206" s="198" t="s">
        <v>175</v>
      </c>
      <c r="D206" s="198" t="s">
        <v>568</v>
      </c>
      <c r="E206" s="198" t="s">
        <v>661</v>
      </c>
      <c r="F206" s="198" t="s">
        <v>662</v>
      </c>
      <c r="G206" s="198" t="s">
        <v>179</v>
      </c>
      <c r="H206" s="198" t="s">
        <v>571</v>
      </c>
      <c r="I206" s="198" t="s">
        <v>663</v>
      </c>
      <c r="J206" s="198" t="s">
        <v>664</v>
      </c>
      <c r="K206" s="198" t="s">
        <v>179</v>
      </c>
      <c r="L206" s="66">
        <v>0.14000000000000001</v>
      </c>
      <c r="M206" s="65">
        <v>0.16</v>
      </c>
      <c r="N206" s="92">
        <v>0.15</v>
      </c>
      <c r="O206" s="92">
        <v>0.03</v>
      </c>
      <c r="P206" s="92">
        <v>0.16999999999999998</v>
      </c>
      <c r="Q206" s="92">
        <v>0.18</v>
      </c>
      <c r="R206" s="92">
        <v>0.19800000000000001</v>
      </c>
    </row>
    <row r="207" spans="1:18" x14ac:dyDescent="0.25">
      <c r="A207" s="198">
        <v>2746</v>
      </c>
      <c r="B207" s="198" t="s">
        <v>174</v>
      </c>
      <c r="C207" s="198" t="s">
        <v>175</v>
      </c>
      <c r="D207" s="198" t="s">
        <v>568</v>
      </c>
      <c r="E207" s="198" t="s">
        <v>569</v>
      </c>
      <c r="F207" s="198" t="s">
        <v>570</v>
      </c>
      <c r="G207" s="198" t="s">
        <v>179</v>
      </c>
      <c r="H207" s="198" t="s">
        <v>571</v>
      </c>
      <c r="I207" s="198" t="s">
        <v>572</v>
      </c>
      <c r="J207" s="198" t="s">
        <v>573</v>
      </c>
      <c r="K207" s="198" t="s">
        <v>179</v>
      </c>
      <c r="L207" s="66">
        <v>0.12</v>
      </c>
      <c r="M207" s="65">
        <v>0.14000000000000001</v>
      </c>
      <c r="N207" s="92">
        <v>0.15</v>
      </c>
      <c r="O207" s="92">
        <v>0.03</v>
      </c>
      <c r="P207" s="92">
        <v>0.16999999999999998</v>
      </c>
      <c r="Q207" s="92">
        <v>0.18</v>
      </c>
      <c r="R207" s="92">
        <v>0.19800000000000001</v>
      </c>
    </row>
    <row r="208" spans="1:18" x14ac:dyDescent="0.25">
      <c r="A208" s="198">
        <v>2747</v>
      </c>
      <c r="B208" s="198" t="s">
        <v>174</v>
      </c>
      <c r="C208" s="198" t="s">
        <v>175</v>
      </c>
      <c r="D208" s="198" t="s">
        <v>568</v>
      </c>
      <c r="E208" s="198" t="s">
        <v>569</v>
      </c>
      <c r="F208" s="198" t="s">
        <v>574</v>
      </c>
      <c r="G208" s="198" t="s">
        <v>179</v>
      </c>
      <c r="H208" s="198" t="s">
        <v>571</v>
      </c>
      <c r="I208" s="198" t="s">
        <v>572</v>
      </c>
      <c r="J208" s="198" t="s">
        <v>575</v>
      </c>
      <c r="K208" s="198" t="s">
        <v>179</v>
      </c>
      <c r="L208" s="66">
        <v>0.14000000000000001</v>
      </c>
      <c r="M208" s="65">
        <v>0.16</v>
      </c>
      <c r="N208" s="92">
        <v>0.15</v>
      </c>
      <c r="O208" s="92" t="s">
        <v>121</v>
      </c>
      <c r="P208" s="92">
        <v>0.15</v>
      </c>
      <c r="Q208" s="92">
        <v>0.15</v>
      </c>
      <c r="R208" s="92">
        <v>0.15</v>
      </c>
    </row>
    <row r="209" spans="1:18" x14ac:dyDescent="0.25">
      <c r="A209" s="198">
        <v>2748</v>
      </c>
      <c r="B209" s="198" t="s">
        <v>174</v>
      </c>
      <c r="C209" s="198" t="s">
        <v>175</v>
      </c>
      <c r="D209" s="198" t="s">
        <v>568</v>
      </c>
      <c r="E209" s="198" t="s">
        <v>569</v>
      </c>
      <c r="F209" s="198" t="s">
        <v>576</v>
      </c>
      <c r="G209" s="198" t="s">
        <v>179</v>
      </c>
      <c r="H209" s="198" t="s">
        <v>571</v>
      </c>
      <c r="I209" s="198" t="s">
        <v>572</v>
      </c>
      <c r="J209" s="198" t="s">
        <v>577</v>
      </c>
      <c r="K209" s="198" t="s">
        <v>179</v>
      </c>
      <c r="L209" s="66">
        <v>0.14000000000000001</v>
      </c>
      <c r="M209" s="65">
        <v>0.16</v>
      </c>
      <c r="N209" s="92">
        <v>0.15</v>
      </c>
      <c r="O209" s="92" t="s">
        <v>121</v>
      </c>
      <c r="P209" s="92">
        <v>0.15</v>
      </c>
      <c r="Q209" s="92">
        <v>0.15</v>
      </c>
      <c r="R209" s="92">
        <v>0.15</v>
      </c>
    </row>
    <row r="210" spans="1:18" x14ac:dyDescent="0.25">
      <c r="A210" s="198">
        <v>2749</v>
      </c>
      <c r="B210" s="198" t="s">
        <v>174</v>
      </c>
      <c r="C210" s="198" t="s">
        <v>175</v>
      </c>
      <c r="D210" s="198" t="s">
        <v>568</v>
      </c>
      <c r="E210" s="198" t="s">
        <v>569</v>
      </c>
      <c r="F210" s="198" t="s">
        <v>578</v>
      </c>
      <c r="G210" s="198" t="s">
        <v>179</v>
      </c>
      <c r="H210" s="198" t="s">
        <v>571</v>
      </c>
      <c r="I210" s="198" t="s">
        <v>572</v>
      </c>
      <c r="J210" s="198" t="s">
        <v>579</v>
      </c>
      <c r="K210" s="198" t="s">
        <v>179</v>
      </c>
      <c r="L210" s="66">
        <v>0.14000000000000001</v>
      </c>
      <c r="M210" s="65">
        <v>0.16</v>
      </c>
      <c r="N210" s="92">
        <v>0.15</v>
      </c>
      <c r="O210" s="92">
        <v>0.03</v>
      </c>
      <c r="P210" s="92">
        <v>0.16999999999999998</v>
      </c>
      <c r="Q210" s="92">
        <v>0.18</v>
      </c>
      <c r="R210" s="92">
        <v>0.19800000000000001</v>
      </c>
    </row>
    <row r="211" spans="1:18" x14ac:dyDescent="0.25">
      <c r="A211" s="198">
        <v>2750</v>
      </c>
      <c r="B211" s="198" t="s">
        <v>174</v>
      </c>
      <c r="C211" s="198" t="s">
        <v>175</v>
      </c>
      <c r="D211" s="198" t="s">
        <v>568</v>
      </c>
      <c r="E211" s="198" t="s">
        <v>569</v>
      </c>
      <c r="F211" s="198" t="s">
        <v>580</v>
      </c>
      <c r="G211" s="198" t="s">
        <v>179</v>
      </c>
      <c r="H211" s="198" t="s">
        <v>571</v>
      </c>
      <c r="I211" s="198" t="s">
        <v>572</v>
      </c>
      <c r="J211" s="198" t="s">
        <v>581</v>
      </c>
      <c r="K211" s="198" t="s">
        <v>179</v>
      </c>
      <c r="L211" s="66">
        <v>0.14000000000000001</v>
      </c>
      <c r="M211" s="65">
        <v>0.16</v>
      </c>
      <c r="N211" s="92">
        <v>0.15</v>
      </c>
      <c r="O211" s="92">
        <v>0.03</v>
      </c>
      <c r="P211" s="92">
        <v>0.16999999999999998</v>
      </c>
      <c r="Q211" s="92">
        <v>0.18</v>
      </c>
      <c r="R211" s="92">
        <v>0.19800000000000001</v>
      </c>
    </row>
    <row r="212" spans="1:18" x14ac:dyDescent="0.25">
      <c r="A212" s="198">
        <v>2751</v>
      </c>
      <c r="B212" s="198" t="s">
        <v>174</v>
      </c>
      <c r="C212" s="198" t="s">
        <v>175</v>
      </c>
      <c r="D212" s="198" t="s">
        <v>568</v>
      </c>
      <c r="E212" s="198" t="s">
        <v>569</v>
      </c>
      <c r="F212" s="198" t="s">
        <v>582</v>
      </c>
      <c r="G212" s="198" t="s">
        <v>179</v>
      </c>
      <c r="H212" s="198" t="s">
        <v>571</v>
      </c>
      <c r="I212" s="198" t="s">
        <v>572</v>
      </c>
      <c r="J212" s="198" t="s">
        <v>583</v>
      </c>
      <c r="K212" s="198" t="s">
        <v>179</v>
      </c>
      <c r="L212" s="66">
        <v>0.14000000000000001</v>
      </c>
      <c r="M212" s="65">
        <v>0.16</v>
      </c>
      <c r="N212" s="92">
        <v>0.15</v>
      </c>
      <c r="O212" s="92">
        <v>0.03</v>
      </c>
      <c r="P212" s="92">
        <v>0.16999999999999998</v>
      </c>
      <c r="Q212" s="92">
        <v>0.18</v>
      </c>
      <c r="R212" s="92">
        <v>0.19800000000000001</v>
      </c>
    </row>
    <row r="213" spans="1:18" x14ac:dyDescent="0.25">
      <c r="A213" s="198">
        <v>2752</v>
      </c>
      <c r="B213" s="198" t="s">
        <v>174</v>
      </c>
      <c r="C213" s="198" t="s">
        <v>175</v>
      </c>
      <c r="D213" s="198" t="s">
        <v>568</v>
      </c>
      <c r="E213" s="198" t="s">
        <v>569</v>
      </c>
      <c r="F213" s="198" t="s">
        <v>584</v>
      </c>
      <c r="G213" s="198" t="s">
        <v>179</v>
      </c>
      <c r="H213" s="198" t="s">
        <v>571</v>
      </c>
      <c r="I213" s="198" t="s">
        <v>572</v>
      </c>
      <c r="J213" s="198" t="s">
        <v>585</v>
      </c>
      <c r="K213" s="198" t="s">
        <v>179</v>
      </c>
      <c r="L213" s="66">
        <v>0.14000000000000001</v>
      </c>
      <c r="M213" s="65">
        <v>0.16</v>
      </c>
      <c r="N213" s="92">
        <v>0.15</v>
      </c>
      <c r="O213" s="92" t="s">
        <v>121</v>
      </c>
      <c r="P213" s="92">
        <v>0.15</v>
      </c>
      <c r="Q213" s="92">
        <v>0.15</v>
      </c>
      <c r="R213" s="92">
        <v>0.15</v>
      </c>
    </row>
    <row r="214" spans="1:18" x14ac:dyDescent="0.25">
      <c r="A214" s="198">
        <v>2781</v>
      </c>
      <c r="B214" s="198" t="s">
        <v>174</v>
      </c>
      <c r="C214" s="198" t="s">
        <v>175</v>
      </c>
      <c r="D214" s="198" t="s">
        <v>568</v>
      </c>
      <c r="E214" s="198" t="s">
        <v>633</v>
      </c>
      <c r="F214" s="198" t="s">
        <v>641</v>
      </c>
      <c r="G214" s="198" t="s">
        <v>179</v>
      </c>
      <c r="H214" s="198" t="s">
        <v>571</v>
      </c>
      <c r="I214" s="198" t="s">
        <v>635</v>
      </c>
      <c r="J214" s="198" t="s">
        <v>642</v>
      </c>
      <c r="K214" s="198" t="s">
        <v>179</v>
      </c>
      <c r="L214" s="66">
        <v>0.14000000000000001</v>
      </c>
      <c r="M214" s="65">
        <v>0.16</v>
      </c>
      <c r="N214" s="92">
        <v>0.15</v>
      </c>
      <c r="O214" s="92" t="s">
        <v>121</v>
      </c>
      <c r="P214" s="92">
        <v>0.15</v>
      </c>
      <c r="Q214" s="92">
        <v>0.15</v>
      </c>
      <c r="R214" s="92">
        <v>0.15</v>
      </c>
    </row>
    <row r="215" spans="1:18" x14ac:dyDescent="0.25">
      <c r="A215" s="198">
        <v>2783</v>
      </c>
      <c r="B215" s="198" t="s">
        <v>174</v>
      </c>
      <c r="C215" s="198" t="s">
        <v>175</v>
      </c>
      <c r="D215" s="198" t="s">
        <v>568</v>
      </c>
      <c r="E215" s="198" t="s">
        <v>586</v>
      </c>
      <c r="F215" s="198" t="s">
        <v>587</v>
      </c>
      <c r="G215" s="198" t="s">
        <v>179</v>
      </c>
      <c r="H215" s="198" t="s">
        <v>571</v>
      </c>
      <c r="I215" s="198" t="s">
        <v>588</v>
      </c>
      <c r="J215" s="198" t="s">
        <v>589</v>
      </c>
      <c r="K215" s="198" t="s">
        <v>179</v>
      </c>
      <c r="L215" s="66">
        <v>0.16</v>
      </c>
      <c r="M215" s="65">
        <v>0.18</v>
      </c>
      <c r="N215" s="92">
        <v>0.15</v>
      </c>
      <c r="O215" s="92">
        <v>1.0000000000000009E-2</v>
      </c>
      <c r="P215" s="92">
        <v>0.15</v>
      </c>
      <c r="Q215" s="92">
        <v>0.15</v>
      </c>
      <c r="R215" s="92">
        <v>0.17600000000000002</v>
      </c>
    </row>
    <row r="216" spans="1:18" x14ac:dyDescent="0.25">
      <c r="A216" s="198">
        <v>2784</v>
      </c>
      <c r="B216" s="198" t="s">
        <v>174</v>
      </c>
      <c r="C216" s="198" t="s">
        <v>175</v>
      </c>
      <c r="D216" s="198" t="s">
        <v>568</v>
      </c>
      <c r="E216" s="198" t="s">
        <v>586</v>
      </c>
      <c r="F216" s="198" t="s">
        <v>590</v>
      </c>
      <c r="G216" s="198" t="s">
        <v>179</v>
      </c>
      <c r="H216" s="198" t="s">
        <v>571</v>
      </c>
      <c r="I216" s="198" t="s">
        <v>588</v>
      </c>
      <c r="J216" s="198" t="s">
        <v>591</v>
      </c>
      <c r="K216" s="198" t="s">
        <v>179</v>
      </c>
      <c r="L216" s="66">
        <v>0.16</v>
      </c>
      <c r="M216" s="65">
        <v>0.18</v>
      </c>
      <c r="N216" s="92">
        <v>0.15</v>
      </c>
      <c r="O216" s="92" t="s">
        <v>121</v>
      </c>
      <c r="P216" s="92">
        <v>0.15</v>
      </c>
      <c r="Q216" s="92">
        <v>0.15</v>
      </c>
      <c r="R216" s="92">
        <v>0.15</v>
      </c>
    </row>
    <row r="217" spans="1:18" x14ac:dyDescent="0.25">
      <c r="A217" s="198">
        <v>2785</v>
      </c>
      <c r="B217" s="198" t="s">
        <v>174</v>
      </c>
      <c r="C217" s="198" t="s">
        <v>175</v>
      </c>
      <c r="D217" s="198" t="s">
        <v>568</v>
      </c>
      <c r="E217" s="198" t="s">
        <v>586</v>
      </c>
      <c r="F217" s="198" t="s">
        <v>592</v>
      </c>
      <c r="G217" s="198" t="s">
        <v>179</v>
      </c>
      <c r="H217" s="198" t="s">
        <v>571</v>
      </c>
      <c r="I217" s="198" t="s">
        <v>588</v>
      </c>
      <c r="J217" s="198" t="s">
        <v>593</v>
      </c>
      <c r="K217" s="198" t="s">
        <v>179</v>
      </c>
      <c r="L217" s="66">
        <v>0.16</v>
      </c>
      <c r="M217" s="65">
        <v>0.18</v>
      </c>
      <c r="N217" s="92">
        <v>0.15</v>
      </c>
      <c r="O217" s="92" t="s">
        <v>121</v>
      </c>
      <c r="P217" s="92">
        <v>0.15</v>
      </c>
      <c r="Q217" s="92">
        <v>0.15</v>
      </c>
      <c r="R217" s="92">
        <v>0.15</v>
      </c>
    </row>
    <row r="218" spans="1:18" x14ac:dyDescent="0.25">
      <c r="A218" s="198">
        <v>2786</v>
      </c>
      <c r="B218" s="198" t="s">
        <v>174</v>
      </c>
      <c r="C218" s="198" t="s">
        <v>175</v>
      </c>
      <c r="D218" s="198" t="s">
        <v>568</v>
      </c>
      <c r="E218" s="198" t="s">
        <v>586</v>
      </c>
      <c r="F218" s="198" t="s">
        <v>594</v>
      </c>
      <c r="G218" s="198" t="s">
        <v>179</v>
      </c>
      <c r="H218" s="198" t="s">
        <v>571</v>
      </c>
      <c r="I218" s="198" t="s">
        <v>588</v>
      </c>
      <c r="J218" s="198" t="s">
        <v>595</v>
      </c>
      <c r="K218" s="198" t="s">
        <v>179</v>
      </c>
      <c r="L218" s="66">
        <v>0.16</v>
      </c>
      <c r="M218" s="65">
        <v>0.18</v>
      </c>
      <c r="N218" s="92">
        <v>0.15</v>
      </c>
      <c r="O218" s="92">
        <v>1.0000000000000009E-2</v>
      </c>
      <c r="P218" s="92">
        <v>0.15</v>
      </c>
      <c r="Q218" s="92">
        <v>0.15</v>
      </c>
      <c r="R218" s="92">
        <v>0.17600000000000002</v>
      </c>
    </row>
    <row r="219" spans="1:18" x14ac:dyDescent="0.25">
      <c r="A219" s="198">
        <v>2787</v>
      </c>
      <c r="B219" s="198" t="s">
        <v>174</v>
      </c>
      <c r="C219" s="198" t="s">
        <v>175</v>
      </c>
      <c r="D219" s="198" t="s">
        <v>568</v>
      </c>
      <c r="E219" s="198" t="s">
        <v>586</v>
      </c>
      <c r="F219" s="198" t="s">
        <v>596</v>
      </c>
      <c r="G219" s="198" t="s">
        <v>179</v>
      </c>
      <c r="H219" s="198" t="s">
        <v>571</v>
      </c>
      <c r="I219" s="198" t="s">
        <v>588</v>
      </c>
      <c r="J219" s="198" t="s">
        <v>597</v>
      </c>
      <c r="K219" s="198" t="s">
        <v>179</v>
      </c>
      <c r="L219" s="66">
        <v>0.16</v>
      </c>
      <c r="M219" s="65">
        <v>0.18</v>
      </c>
      <c r="N219" s="92">
        <v>0.15</v>
      </c>
      <c r="O219" s="92" t="s">
        <v>121</v>
      </c>
      <c r="P219" s="92">
        <v>0.15</v>
      </c>
      <c r="Q219" s="92">
        <v>0.15</v>
      </c>
      <c r="R219" s="92">
        <v>0.15</v>
      </c>
    </row>
    <row r="220" spans="1:18" x14ac:dyDescent="0.25">
      <c r="A220" s="198">
        <v>2788</v>
      </c>
      <c r="B220" s="198" t="s">
        <v>174</v>
      </c>
      <c r="C220" s="198" t="s">
        <v>175</v>
      </c>
      <c r="D220" s="198" t="s">
        <v>568</v>
      </c>
      <c r="E220" s="198" t="s">
        <v>586</v>
      </c>
      <c r="F220" s="198" t="s">
        <v>598</v>
      </c>
      <c r="G220" s="198" t="s">
        <v>179</v>
      </c>
      <c r="H220" s="198" t="s">
        <v>571</v>
      </c>
      <c r="I220" s="198" t="s">
        <v>588</v>
      </c>
      <c r="J220" s="198" t="s">
        <v>599</v>
      </c>
      <c r="K220" s="198" t="s">
        <v>179</v>
      </c>
      <c r="L220" s="66">
        <v>0.16</v>
      </c>
      <c r="M220" s="65">
        <v>0.18</v>
      </c>
      <c r="N220" s="92">
        <v>0.12666666666666668</v>
      </c>
      <c r="O220" s="92">
        <v>1.3333333333333336E-2</v>
      </c>
      <c r="P220" s="92">
        <v>0.13</v>
      </c>
      <c r="Q220" s="92">
        <v>0.14000000000000001</v>
      </c>
      <c r="R220" s="92">
        <v>0.15400000000000003</v>
      </c>
    </row>
    <row r="221" spans="1:18" x14ac:dyDescent="0.25">
      <c r="A221" s="198">
        <v>2818</v>
      </c>
      <c r="B221" s="198" t="s">
        <v>174</v>
      </c>
      <c r="C221" s="198" t="s">
        <v>175</v>
      </c>
      <c r="D221" s="198" t="s">
        <v>568</v>
      </c>
      <c r="E221" s="198" t="s">
        <v>602</v>
      </c>
      <c r="F221" s="198" t="s">
        <v>614</v>
      </c>
      <c r="G221" s="198" t="s">
        <v>179</v>
      </c>
      <c r="H221" s="198" t="s">
        <v>571</v>
      </c>
      <c r="I221" s="198" t="s">
        <v>604</v>
      </c>
      <c r="J221" s="198" t="s">
        <v>4665</v>
      </c>
      <c r="K221" s="198" t="s">
        <v>179</v>
      </c>
      <c r="L221" s="66">
        <v>0.14000000000000001</v>
      </c>
      <c r="M221" s="65">
        <v>0.16</v>
      </c>
      <c r="N221" s="92">
        <v>0.12666666666666668</v>
      </c>
      <c r="O221" s="92">
        <v>1.3333333333333336E-2</v>
      </c>
      <c r="P221" s="92">
        <v>0.13</v>
      </c>
      <c r="Q221" s="92">
        <v>0.14000000000000001</v>
      </c>
      <c r="R221" s="92">
        <v>0.15400000000000003</v>
      </c>
    </row>
    <row r="222" spans="1:18" x14ac:dyDescent="0.25">
      <c r="A222" s="198">
        <v>2819</v>
      </c>
      <c r="B222" s="198" t="s">
        <v>174</v>
      </c>
      <c r="C222" s="198" t="s">
        <v>175</v>
      </c>
      <c r="D222" s="198" t="s">
        <v>568</v>
      </c>
      <c r="E222" s="198" t="s">
        <v>602</v>
      </c>
      <c r="F222" s="198" t="s">
        <v>615</v>
      </c>
      <c r="G222" s="198" t="s">
        <v>179</v>
      </c>
      <c r="H222" s="198" t="s">
        <v>571</v>
      </c>
      <c r="I222" s="198" t="s">
        <v>604</v>
      </c>
      <c r="J222" s="198" t="s">
        <v>616</v>
      </c>
      <c r="K222" s="198" t="s">
        <v>179</v>
      </c>
      <c r="L222" s="66">
        <v>0.16</v>
      </c>
      <c r="M222" s="65">
        <v>0.18</v>
      </c>
      <c r="N222" s="92">
        <v>0.08</v>
      </c>
      <c r="O222" s="92">
        <v>6.0000000000000012E-2</v>
      </c>
      <c r="P222" s="92">
        <v>0.13</v>
      </c>
      <c r="Q222" s="92">
        <v>0.14000000000000001</v>
      </c>
      <c r="R222" s="92">
        <v>0.15400000000000003</v>
      </c>
    </row>
    <row r="223" spans="1:18" x14ac:dyDescent="0.25">
      <c r="A223" s="198">
        <v>2820</v>
      </c>
      <c r="B223" s="198" t="s">
        <v>174</v>
      </c>
      <c r="C223" s="198" t="s">
        <v>175</v>
      </c>
      <c r="D223" s="198" t="s">
        <v>568</v>
      </c>
      <c r="E223" s="198" t="s">
        <v>602</v>
      </c>
      <c r="F223" s="198" t="s">
        <v>617</v>
      </c>
      <c r="G223" s="198" t="s">
        <v>179</v>
      </c>
      <c r="H223" s="198" t="s">
        <v>571</v>
      </c>
      <c r="I223" s="198" t="s">
        <v>604</v>
      </c>
      <c r="J223" s="198" t="s">
        <v>618</v>
      </c>
      <c r="K223" s="198" t="s">
        <v>179</v>
      </c>
      <c r="L223" s="66">
        <v>0.14000000000000001</v>
      </c>
      <c r="M223" s="65">
        <v>0.16</v>
      </c>
      <c r="N223" s="92">
        <v>0.12666666666666668</v>
      </c>
      <c r="O223" s="92">
        <v>1.3333333333333336E-2</v>
      </c>
      <c r="P223" s="92">
        <v>0.13</v>
      </c>
      <c r="Q223" s="92">
        <v>0.14000000000000001</v>
      </c>
      <c r="R223" s="92">
        <v>0.15400000000000003</v>
      </c>
    </row>
    <row r="224" spans="1:18" x14ac:dyDescent="0.25">
      <c r="A224" s="198">
        <v>2821</v>
      </c>
      <c r="B224" s="198" t="s">
        <v>174</v>
      </c>
      <c r="C224" s="198" t="s">
        <v>175</v>
      </c>
      <c r="D224" s="198" t="s">
        <v>568</v>
      </c>
      <c r="E224" s="198" t="s">
        <v>602</v>
      </c>
      <c r="F224" s="198" t="s">
        <v>619</v>
      </c>
      <c r="G224" s="198" t="s">
        <v>179</v>
      </c>
      <c r="H224" s="198" t="s">
        <v>571</v>
      </c>
      <c r="I224" s="198" t="s">
        <v>604</v>
      </c>
      <c r="J224" s="198" t="s">
        <v>620</v>
      </c>
      <c r="K224" s="198" t="s">
        <v>179</v>
      </c>
      <c r="L224" s="66">
        <v>0.16</v>
      </c>
      <c r="M224" s="65">
        <v>0.18</v>
      </c>
      <c r="N224" s="92">
        <v>0.08</v>
      </c>
      <c r="O224" s="92">
        <v>6.0000000000000012E-2</v>
      </c>
      <c r="P224" s="92">
        <v>0.13</v>
      </c>
      <c r="Q224" s="92">
        <v>0.14000000000000001</v>
      </c>
      <c r="R224" s="92">
        <v>0.15400000000000003</v>
      </c>
    </row>
    <row r="225" spans="1:18" x14ac:dyDescent="0.25">
      <c r="A225" s="198">
        <v>2829</v>
      </c>
      <c r="B225" s="198" t="s">
        <v>174</v>
      </c>
      <c r="C225" s="198" t="s">
        <v>175</v>
      </c>
      <c r="D225" s="198" t="s">
        <v>568</v>
      </c>
      <c r="E225" s="198" t="s">
        <v>681</v>
      </c>
      <c r="F225" s="198" t="s">
        <v>682</v>
      </c>
      <c r="G225" s="198" t="s">
        <v>179</v>
      </c>
      <c r="H225" s="198" t="s">
        <v>571</v>
      </c>
      <c r="I225" s="198" t="s">
        <v>683</v>
      </c>
      <c r="J225" s="198" t="s">
        <v>684</v>
      </c>
      <c r="K225" s="198" t="s">
        <v>179</v>
      </c>
      <c r="L225" s="66">
        <v>0.18</v>
      </c>
      <c r="M225" s="65">
        <v>0.21</v>
      </c>
      <c r="N225" s="92">
        <v>0.15</v>
      </c>
      <c r="O225" s="92" t="s">
        <v>121</v>
      </c>
      <c r="P225" s="92">
        <v>0.15</v>
      </c>
      <c r="Q225" s="92">
        <v>0.15</v>
      </c>
      <c r="R225" s="92">
        <v>0.15</v>
      </c>
    </row>
    <row r="226" spans="1:18" x14ac:dyDescent="0.25">
      <c r="A226" s="198">
        <v>2830</v>
      </c>
      <c r="B226" s="198" t="s">
        <v>174</v>
      </c>
      <c r="C226" s="198" t="s">
        <v>175</v>
      </c>
      <c r="D226" s="198" t="s">
        <v>568</v>
      </c>
      <c r="E226" s="198" t="s">
        <v>681</v>
      </c>
      <c r="F226" s="198" t="s">
        <v>685</v>
      </c>
      <c r="G226" s="198" t="s">
        <v>179</v>
      </c>
      <c r="H226" s="198" t="s">
        <v>571</v>
      </c>
      <c r="I226" s="198" t="s">
        <v>683</v>
      </c>
      <c r="J226" s="198" t="s">
        <v>686</v>
      </c>
      <c r="K226" s="198" t="s">
        <v>179</v>
      </c>
      <c r="L226" s="66">
        <v>0.18</v>
      </c>
      <c r="M226" s="65">
        <v>0.21</v>
      </c>
      <c r="N226" s="92">
        <v>0.15</v>
      </c>
      <c r="O226" s="92">
        <v>0.03</v>
      </c>
      <c r="P226" s="92">
        <v>0.16999999999999998</v>
      </c>
      <c r="Q226" s="92">
        <v>0.18</v>
      </c>
      <c r="R226" s="92">
        <v>0.19800000000000001</v>
      </c>
    </row>
    <row r="227" spans="1:18" x14ac:dyDescent="0.25">
      <c r="A227" s="198">
        <v>2831</v>
      </c>
      <c r="B227" s="198" t="s">
        <v>174</v>
      </c>
      <c r="C227" s="198" t="s">
        <v>175</v>
      </c>
      <c r="D227" s="198" t="s">
        <v>568</v>
      </c>
      <c r="E227" s="198" t="s">
        <v>681</v>
      </c>
      <c r="F227" s="198" t="s">
        <v>687</v>
      </c>
      <c r="G227" s="198" t="s">
        <v>179</v>
      </c>
      <c r="H227" s="198" t="s">
        <v>571</v>
      </c>
      <c r="I227" s="198" t="s">
        <v>683</v>
      </c>
      <c r="J227" s="198" t="s">
        <v>688</v>
      </c>
      <c r="K227" s="198" t="s">
        <v>179</v>
      </c>
      <c r="L227" s="66">
        <v>0.18</v>
      </c>
      <c r="M227" s="65">
        <v>0.21</v>
      </c>
      <c r="N227" s="92">
        <v>0.15</v>
      </c>
      <c r="O227" s="92">
        <v>0.03</v>
      </c>
      <c r="P227" s="92">
        <v>0.16999999999999998</v>
      </c>
      <c r="Q227" s="92">
        <v>0.18</v>
      </c>
      <c r="R227" s="92">
        <v>0.19800000000000001</v>
      </c>
    </row>
    <row r="228" spans="1:18" x14ac:dyDescent="0.25">
      <c r="A228" s="198">
        <v>2832</v>
      </c>
      <c r="B228" s="198" t="s">
        <v>174</v>
      </c>
      <c r="C228" s="198" t="s">
        <v>175</v>
      </c>
      <c r="D228" s="198" t="s">
        <v>568</v>
      </c>
      <c r="E228" s="198" t="s">
        <v>681</v>
      </c>
      <c r="F228" s="198" t="s">
        <v>689</v>
      </c>
      <c r="G228" s="198" t="s">
        <v>179</v>
      </c>
      <c r="H228" s="198" t="s">
        <v>571</v>
      </c>
      <c r="I228" s="198" t="s">
        <v>683</v>
      </c>
      <c r="J228" s="198" t="s">
        <v>690</v>
      </c>
      <c r="K228" s="198" t="s">
        <v>179</v>
      </c>
      <c r="L228" s="66">
        <v>0.18</v>
      </c>
      <c r="M228" s="65">
        <v>0.21</v>
      </c>
      <c r="N228" s="92">
        <v>0.15</v>
      </c>
      <c r="O228" s="92">
        <v>0.03</v>
      </c>
      <c r="P228" s="92">
        <v>0.16999999999999998</v>
      </c>
      <c r="Q228" s="92">
        <v>0.18</v>
      </c>
      <c r="R228" s="92">
        <v>0.19800000000000001</v>
      </c>
    </row>
    <row r="229" spans="1:18" x14ac:dyDescent="0.25">
      <c r="A229" s="198">
        <v>2833</v>
      </c>
      <c r="B229" s="198" t="s">
        <v>174</v>
      </c>
      <c r="C229" s="198" t="s">
        <v>175</v>
      </c>
      <c r="D229" s="198" t="s">
        <v>568</v>
      </c>
      <c r="E229" s="198" t="s">
        <v>706</v>
      </c>
      <c r="F229" s="198" t="s">
        <v>710</v>
      </c>
      <c r="G229" s="198" t="s">
        <v>179</v>
      </c>
      <c r="H229" s="198" t="s">
        <v>571</v>
      </c>
      <c r="I229" s="198" t="s">
        <v>708</v>
      </c>
      <c r="J229" s="198" t="s">
        <v>711</v>
      </c>
      <c r="K229" s="198" t="s">
        <v>179</v>
      </c>
      <c r="L229" s="66">
        <v>0.14000000000000001</v>
      </c>
      <c r="M229" s="65">
        <v>0.16</v>
      </c>
      <c r="N229" s="92">
        <v>0.15</v>
      </c>
      <c r="O229" s="92">
        <v>0.03</v>
      </c>
      <c r="P229" s="92">
        <v>0.16999999999999998</v>
      </c>
      <c r="Q229" s="92">
        <v>0.18</v>
      </c>
      <c r="R229" s="92">
        <v>0.19800000000000001</v>
      </c>
    </row>
    <row r="230" spans="1:18" x14ac:dyDescent="0.25">
      <c r="A230" s="198">
        <v>2834</v>
      </c>
      <c r="B230" s="198" t="s">
        <v>174</v>
      </c>
      <c r="C230" s="198" t="s">
        <v>175</v>
      </c>
      <c r="D230" s="198" t="s">
        <v>568</v>
      </c>
      <c r="E230" s="198" t="s">
        <v>706</v>
      </c>
      <c r="F230" s="198" t="s">
        <v>712</v>
      </c>
      <c r="G230" s="198" t="s">
        <v>179</v>
      </c>
      <c r="H230" s="198" t="s">
        <v>571</v>
      </c>
      <c r="I230" s="198" t="s">
        <v>708</v>
      </c>
      <c r="J230" s="198" t="s">
        <v>713</v>
      </c>
      <c r="K230" s="198" t="s">
        <v>179</v>
      </c>
      <c r="L230" s="66">
        <v>0.14000000000000001</v>
      </c>
      <c r="M230" s="65">
        <v>0.16</v>
      </c>
      <c r="N230" s="92">
        <v>0.14249999999999999</v>
      </c>
      <c r="O230" s="92">
        <v>5.7500000000000023E-2</v>
      </c>
      <c r="P230" s="92">
        <v>0.19</v>
      </c>
      <c r="Q230" s="92">
        <v>0.2</v>
      </c>
      <c r="R230" s="92">
        <v>0.22000000000000003</v>
      </c>
    </row>
    <row r="231" spans="1:18" x14ac:dyDescent="0.25">
      <c r="A231" s="198">
        <v>2835</v>
      </c>
      <c r="B231" s="198" t="s">
        <v>174</v>
      </c>
      <c r="C231" s="198" t="s">
        <v>175</v>
      </c>
      <c r="D231" s="198" t="s">
        <v>568</v>
      </c>
      <c r="E231" s="198" t="s">
        <v>706</v>
      </c>
      <c r="F231" s="198" t="s">
        <v>714</v>
      </c>
      <c r="G231" s="198" t="s">
        <v>179</v>
      </c>
      <c r="H231" s="198" t="s">
        <v>571</v>
      </c>
      <c r="I231" s="198" t="s">
        <v>708</v>
      </c>
      <c r="J231" s="198" t="s">
        <v>715</v>
      </c>
      <c r="K231" s="198" t="s">
        <v>179</v>
      </c>
      <c r="L231" s="66">
        <v>0.14000000000000001</v>
      </c>
      <c r="M231" s="65">
        <v>0.16</v>
      </c>
      <c r="N231" s="92">
        <v>0.15</v>
      </c>
      <c r="O231" s="92">
        <v>5.0000000000000017E-2</v>
      </c>
      <c r="P231" s="92">
        <v>0.19</v>
      </c>
      <c r="Q231" s="92">
        <v>0.2</v>
      </c>
      <c r="R231" s="92">
        <v>0.22000000000000003</v>
      </c>
    </row>
    <row r="232" spans="1:18" x14ac:dyDescent="0.25">
      <c r="A232" s="198">
        <v>2836</v>
      </c>
      <c r="B232" s="198" t="s">
        <v>174</v>
      </c>
      <c r="C232" s="198" t="s">
        <v>175</v>
      </c>
      <c r="D232" s="198" t="s">
        <v>568</v>
      </c>
      <c r="E232" s="198" t="s">
        <v>706</v>
      </c>
      <c r="F232" s="198" t="s">
        <v>716</v>
      </c>
      <c r="G232" s="198" t="s">
        <v>179</v>
      </c>
      <c r="H232" s="198" t="s">
        <v>571</v>
      </c>
      <c r="I232" s="198" t="s">
        <v>708</v>
      </c>
      <c r="J232" s="198" t="s">
        <v>717</v>
      </c>
      <c r="K232" s="198" t="s">
        <v>179</v>
      </c>
      <c r="L232" s="66">
        <v>0.18</v>
      </c>
      <c r="M232" s="65">
        <v>0.21</v>
      </c>
      <c r="N232" s="92">
        <v>0.14000000000000001</v>
      </c>
      <c r="O232" s="92">
        <v>0.06</v>
      </c>
      <c r="P232" s="92">
        <v>0.19</v>
      </c>
      <c r="Q232" s="92">
        <v>0.2</v>
      </c>
      <c r="R232" s="92">
        <v>0.22000000000000003</v>
      </c>
    </row>
    <row r="233" spans="1:18" x14ac:dyDescent="0.25">
      <c r="A233" s="198">
        <v>2837</v>
      </c>
      <c r="B233" s="198" t="s">
        <v>174</v>
      </c>
      <c r="C233" s="198" t="s">
        <v>175</v>
      </c>
      <c r="D233" s="198" t="s">
        <v>568</v>
      </c>
      <c r="E233" s="198" t="s">
        <v>706</v>
      </c>
      <c r="F233" s="198" t="s">
        <v>718</v>
      </c>
      <c r="G233" s="198" t="s">
        <v>179</v>
      </c>
      <c r="H233" s="198" t="s">
        <v>571</v>
      </c>
      <c r="I233" s="198" t="s">
        <v>708</v>
      </c>
      <c r="J233" s="198" t="s">
        <v>719</v>
      </c>
      <c r="K233" s="198" t="s">
        <v>179</v>
      </c>
      <c r="L233" s="66">
        <v>0.14000000000000001</v>
      </c>
      <c r="M233" s="65">
        <v>0.16</v>
      </c>
      <c r="N233" s="92">
        <v>0.15</v>
      </c>
      <c r="O233" s="92">
        <v>5.0000000000000017E-2</v>
      </c>
      <c r="P233" s="92">
        <v>0.19</v>
      </c>
      <c r="Q233" s="92">
        <v>0.2</v>
      </c>
      <c r="R233" s="92">
        <v>0.22000000000000003</v>
      </c>
    </row>
    <row r="234" spans="1:18" x14ac:dyDescent="0.25">
      <c r="A234" s="198">
        <v>2839</v>
      </c>
      <c r="B234" s="198" t="s">
        <v>174</v>
      </c>
      <c r="C234" s="198" t="s">
        <v>175</v>
      </c>
      <c r="D234" s="198" t="s">
        <v>568</v>
      </c>
      <c r="E234" s="198" t="s">
        <v>661</v>
      </c>
      <c r="F234" s="198" t="s">
        <v>669</v>
      </c>
      <c r="G234" s="198" t="s">
        <v>179</v>
      </c>
      <c r="H234" s="198" t="s">
        <v>571</v>
      </c>
      <c r="I234" s="198" t="s">
        <v>663</v>
      </c>
      <c r="J234" s="198" t="s">
        <v>670</v>
      </c>
      <c r="K234" s="198" t="s">
        <v>179</v>
      </c>
      <c r="L234" s="66">
        <v>0.14000000000000001</v>
      </c>
      <c r="M234" s="65">
        <v>0.16</v>
      </c>
      <c r="N234" s="92">
        <v>0.1</v>
      </c>
      <c r="O234" s="92">
        <v>0.1</v>
      </c>
      <c r="P234" s="92">
        <v>0.19</v>
      </c>
      <c r="Q234" s="92">
        <v>0.2</v>
      </c>
      <c r="R234" s="92">
        <v>0.22000000000000003</v>
      </c>
    </row>
    <row r="235" spans="1:18" x14ac:dyDescent="0.25">
      <c r="A235" s="198">
        <v>2840</v>
      </c>
      <c r="B235" s="198" t="s">
        <v>174</v>
      </c>
      <c r="C235" s="198" t="s">
        <v>175</v>
      </c>
      <c r="D235" s="198" t="s">
        <v>568</v>
      </c>
      <c r="E235" s="198" t="s">
        <v>661</v>
      </c>
      <c r="F235" s="198" t="s">
        <v>671</v>
      </c>
      <c r="G235" s="198" t="s">
        <v>179</v>
      </c>
      <c r="H235" s="198" t="s">
        <v>571</v>
      </c>
      <c r="I235" s="198" t="s">
        <v>663</v>
      </c>
      <c r="J235" s="198" t="s">
        <v>672</v>
      </c>
      <c r="K235" s="198" t="s">
        <v>179</v>
      </c>
      <c r="L235" s="66">
        <v>0.14000000000000001</v>
      </c>
      <c r="M235" s="65">
        <v>0.16</v>
      </c>
      <c r="N235" s="92">
        <v>0.14249999999999999</v>
      </c>
      <c r="O235" s="92">
        <v>5.7500000000000023E-2</v>
      </c>
      <c r="P235" s="92">
        <v>0.19</v>
      </c>
      <c r="Q235" s="92">
        <v>0.2</v>
      </c>
      <c r="R235" s="92">
        <v>0.22000000000000003</v>
      </c>
    </row>
    <row r="236" spans="1:18" x14ac:dyDescent="0.25">
      <c r="A236" s="198">
        <v>2841</v>
      </c>
      <c r="B236" s="198" t="s">
        <v>174</v>
      </c>
      <c r="C236" s="198" t="s">
        <v>175</v>
      </c>
      <c r="D236" s="198" t="s">
        <v>568</v>
      </c>
      <c r="E236" s="198" t="s">
        <v>661</v>
      </c>
      <c r="F236" s="198" t="s">
        <v>673</v>
      </c>
      <c r="G236" s="198" t="s">
        <v>179</v>
      </c>
      <c r="H236" s="198" t="s">
        <v>571</v>
      </c>
      <c r="I236" s="198" t="s">
        <v>663</v>
      </c>
      <c r="J236" s="198" t="s">
        <v>674</v>
      </c>
      <c r="K236" s="198" t="s">
        <v>179</v>
      </c>
      <c r="L236" s="66">
        <v>0.14000000000000001</v>
      </c>
      <c r="M236" s="65">
        <v>0.16</v>
      </c>
      <c r="N236" s="92">
        <v>0.15</v>
      </c>
      <c r="O236" s="92">
        <v>0.03</v>
      </c>
      <c r="P236" s="92">
        <v>0.16999999999999998</v>
      </c>
      <c r="Q236" s="92">
        <v>0.18</v>
      </c>
      <c r="R236" s="92">
        <v>0.19800000000000001</v>
      </c>
    </row>
    <row r="237" spans="1:18" x14ac:dyDescent="0.25">
      <c r="A237" s="198">
        <v>2842</v>
      </c>
      <c r="B237" s="198" t="s">
        <v>174</v>
      </c>
      <c r="C237" s="198" t="s">
        <v>175</v>
      </c>
      <c r="D237" s="198" t="s">
        <v>568</v>
      </c>
      <c r="E237" s="198" t="s">
        <v>661</v>
      </c>
      <c r="F237" s="198" t="s">
        <v>675</v>
      </c>
      <c r="G237" s="198" t="s">
        <v>179</v>
      </c>
      <c r="H237" s="198" t="s">
        <v>571</v>
      </c>
      <c r="I237" s="198" t="s">
        <v>663</v>
      </c>
      <c r="J237" s="198" t="s">
        <v>676</v>
      </c>
      <c r="K237" s="198" t="s">
        <v>179</v>
      </c>
      <c r="L237" s="66">
        <v>0.14000000000000001</v>
      </c>
      <c r="M237" s="65">
        <v>0.16</v>
      </c>
      <c r="N237" s="92">
        <v>0.15</v>
      </c>
      <c r="O237" s="92">
        <v>5.0000000000000017E-2</v>
      </c>
      <c r="P237" s="92">
        <v>0.19</v>
      </c>
      <c r="Q237" s="92">
        <v>0.2</v>
      </c>
      <c r="R237" s="92">
        <v>0.22000000000000003</v>
      </c>
    </row>
    <row r="238" spans="1:18" x14ac:dyDescent="0.25">
      <c r="A238" s="198">
        <v>2844</v>
      </c>
      <c r="B238" s="198" t="s">
        <v>174</v>
      </c>
      <c r="C238" s="198" t="s">
        <v>175</v>
      </c>
      <c r="D238" s="198" t="s">
        <v>568</v>
      </c>
      <c r="E238" s="198" t="s">
        <v>621</v>
      </c>
      <c r="F238" s="198" t="s">
        <v>622</v>
      </c>
      <c r="G238" s="198" t="s">
        <v>179</v>
      </c>
      <c r="H238" s="198" t="s">
        <v>571</v>
      </c>
      <c r="I238" s="198" t="s">
        <v>623</v>
      </c>
      <c r="J238" s="198" t="s">
        <v>624</v>
      </c>
      <c r="K238" s="198" t="s">
        <v>179</v>
      </c>
      <c r="L238" s="66">
        <v>0.18</v>
      </c>
      <c r="M238" s="65">
        <v>0.21</v>
      </c>
      <c r="N238" s="92">
        <v>0.15</v>
      </c>
      <c r="O238" s="92">
        <v>1.0000000000000009E-2</v>
      </c>
      <c r="P238" s="92">
        <v>0.15</v>
      </c>
      <c r="Q238" s="92">
        <v>0.15</v>
      </c>
      <c r="R238" s="92">
        <v>0.17600000000000002</v>
      </c>
    </row>
    <row r="239" spans="1:18" x14ac:dyDescent="0.25">
      <c r="A239" s="198">
        <v>2846</v>
      </c>
      <c r="B239" s="198" t="s">
        <v>174</v>
      </c>
      <c r="C239" s="198" t="s">
        <v>175</v>
      </c>
      <c r="D239" s="198" t="s">
        <v>568</v>
      </c>
      <c r="E239" s="198" t="s">
        <v>643</v>
      </c>
      <c r="F239" s="198" t="s">
        <v>649</v>
      </c>
      <c r="G239" s="198" t="s">
        <v>179</v>
      </c>
      <c r="H239" s="198" t="s">
        <v>571</v>
      </c>
      <c r="I239" s="198" t="s">
        <v>645</v>
      </c>
      <c r="J239" s="198" t="s">
        <v>650</v>
      </c>
      <c r="K239" s="198" t="s">
        <v>179</v>
      </c>
      <c r="L239" s="66">
        <v>0.18</v>
      </c>
      <c r="M239" s="65">
        <v>0.21</v>
      </c>
      <c r="N239" s="92">
        <v>0.15</v>
      </c>
      <c r="O239" s="92" t="s">
        <v>121</v>
      </c>
      <c r="P239" s="92">
        <v>0.15</v>
      </c>
      <c r="Q239" s="92">
        <v>0.15</v>
      </c>
      <c r="R239" s="92">
        <v>0.15</v>
      </c>
    </row>
    <row r="240" spans="1:18" x14ac:dyDescent="0.25">
      <c r="A240" s="198">
        <v>2854</v>
      </c>
      <c r="B240" s="198" t="s">
        <v>174</v>
      </c>
      <c r="C240" s="198" t="s">
        <v>175</v>
      </c>
      <c r="D240" s="198" t="s">
        <v>568</v>
      </c>
      <c r="E240" s="198" t="s">
        <v>661</v>
      </c>
      <c r="F240" s="198" t="s">
        <v>679</v>
      </c>
      <c r="G240" s="198" t="s">
        <v>179</v>
      </c>
      <c r="H240" s="198" t="s">
        <v>571</v>
      </c>
      <c r="I240" s="198" t="s">
        <v>663</v>
      </c>
      <c r="J240" s="198" t="s">
        <v>680</v>
      </c>
      <c r="K240" s="198" t="s">
        <v>179</v>
      </c>
      <c r="L240" s="66">
        <v>0.14000000000000001</v>
      </c>
      <c r="M240" s="65">
        <v>0.16</v>
      </c>
      <c r="N240" s="92">
        <v>0.15</v>
      </c>
      <c r="O240" s="92" t="s">
        <v>121</v>
      </c>
      <c r="P240" s="92">
        <v>0.15</v>
      </c>
      <c r="Q240" s="92">
        <v>0.15</v>
      </c>
      <c r="R240" s="92">
        <v>0.15</v>
      </c>
    </row>
    <row r="241" spans="1:18" x14ac:dyDescent="0.25">
      <c r="A241" s="198">
        <v>2960</v>
      </c>
      <c r="B241" s="198" t="s">
        <v>174</v>
      </c>
      <c r="C241" s="198" t="s">
        <v>175</v>
      </c>
      <c r="D241" s="198" t="s">
        <v>568</v>
      </c>
      <c r="E241" s="198" t="s">
        <v>633</v>
      </c>
      <c r="F241" s="198" t="s">
        <v>637</v>
      </c>
      <c r="G241" s="198" t="s">
        <v>179</v>
      </c>
      <c r="H241" s="198" t="s">
        <v>571</v>
      </c>
      <c r="I241" s="198" t="s">
        <v>635</v>
      </c>
      <c r="J241" s="198" t="s">
        <v>638</v>
      </c>
      <c r="K241" s="198" t="s">
        <v>179</v>
      </c>
      <c r="L241" s="66">
        <v>0.18</v>
      </c>
      <c r="M241" s="65">
        <v>0.21</v>
      </c>
      <c r="N241" s="92">
        <v>0.15</v>
      </c>
      <c r="O241" s="92" t="s">
        <v>121</v>
      </c>
      <c r="P241" s="92">
        <v>0.15</v>
      </c>
      <c r="Q241" s="92">
        <v>0.15</v>
      </c>
      <c r="R241" s="92">
        <v>0.15</v>
      </c>
    </row>
    <row r="242" spans="1:18" x14ac:dyDescent="0.25">
      <c r="A242" s="198">
        <v>2965</v>
      </c>
      <c r="B242" s="198" t="s">
        <v>174</v>
      </c>
      <c r="C242" s="198" t="s">
        <v>175</v>
      </c>
      <c r="D242" s="198" t="s">
        <v>568</v>
      </c>
      <c r="E242" s="198" t="s">
        <v>643</v>
      </c>
      <c r="F242" s="198" t="s">
        <v>644</v>
      </c>
      <c r="G242" s="198" t="s">
        <v>179</v>
      </c>
      <c r="H242" s="198" t="s">
        <v>571</v>
      </c>
      <c r="I242" s="198" t="s">
        <v>645</v>
      </c>
      <c r="J242" s="198" t="s">
        <v>646</v>
      </c>
      <c r="K242" s="198" t="s">
        <v>179</v>
      </c>
      <c r="L242" s="66">
        <v>0.18</v>
      </c>
      <c r="M242" s="65">
        <v>0.21</v>
      </c>
      <c r="N242" s="92">
        <v>0.15</v>
      </c>
      <c r="O242" s="92" t="s">
        <v>121</v>
      </c>
      <c r="P242" s="92">
        <v>0.15</v>
      </c>
      <c r="Q242" s="92">
        <v>0.15</v>
      </c>
      <c r="R242" s="92">
        <v>0.15</v>
      </c>
    </row>
    <row r="243" spans="1:18" x14ac:dyDescent="0.25">
      <c r="A243" s="198">
        <v>2970</v>
      </c>
      <c r="B243" s="198" t="s">
        <v>174</v>
      </c>
      <c r="C243" s="198" t="s">
        <v>175</v>
      </c>
      <c r="D243" s="198" t="s">
        <v>568</v>
      </c>
      <c r="E243" s="198" t="s">
        <v>691</v>
      </c>
      <c r="F243" s="198" t="s">
        <v>699</v>
      </c>
      <c r="G243" s="198" t="s">
        <v>179</v>
      </c>
      <c r="H243" s="198" t="s">
        <v>571</v>
      </c>
      <c r="I243" s="198" t="s">
        <v>693</v>
      </c>
      <c r="J243" s="198" t="s">
        <v>700</v>
      </c>
      <c r="K243" s="198" t="s">
        <v>179</v>
      </c>
      <c r="L243" s="66">
        <v>0.18</v>
      </c>
      <c r="M243" s="65">
        <v>0.21</v>
      </c>
      <c r="N243" s="92">
        <v>0.15</v>
      </c>
      <c r="O243" s="92" t="s">
        <v>121</v>
      </c>
      <c r="P243" s="92">
        <v>0.15</v>
      </c>
      <c r="Q243" s="92">
        <v>0.15</v>
      </c>
      <c r="R243" s="92">
        <v>0.15</v>
      </c>
    </row>
    <row r="244" spans="1:18" x14ac:dyDescent="0.25">
      <c r="A244" s="198">
        <v>2994</v>
      </c>
      <c r="B244" s="198" t="s">
        <v>174</v>
      </c>
      <c r="C244" s="198" t="s">
        <v>175</v>
      </c>
      <c r="D244" s="198" t="s">
        <v>568</v>
      </c>
      <c r="E244" s="198" t="s">
        <v>643</v>
      </c>
      <c r="F244" s="198" t="s">
        <v>647</v>
      </c>
      <c r="G244" s="198" t="s">
        <v>179</v>
      </c>
      <c r="H244" s="198" t="s">
        <v>571</v>
      </c>
      <c r="I244" s="198" t="s">
        <v>645</v>
      </c>
      <c r="J244" s="198" t="s">
        <v>648</v>
      </c>
      <c r="K244" s="198" t="s">
        <v>179</v>
      </c>
      <c r="L244" s="66">
        <v>0.18</v>
      </c>
      <c r="M244" s="65">
        <v>0.21</v>
      </c>
      <c r="N244" s="92">
        <v>0.15</v>
      </c>
      <c r="O244" s="92">
        <v>0.03</v>
      </c>
      <c r="P244" s="92">
        <v>0.16999999999999998</v>
      </c>
      <c r="Q244" s="92">
        <v>0.18</v>
      </c>
      <c r="R244" s="92">
        <v>0.19800000000000001</v>
      </c>
    </row>
    <row r="245" spans="1:18" x14ac:dyDescent="0.25">
      <c r="A245" s="198">
        <v>2995</v>
      </c>
      <c r="B245" s="198" t="s">
        <v>174</v>
      </c>
      <c r="C245" s="198" t="s">
        <v>175</v>
      </c>
      <c r="D245" s="198" t="s">
        <v>568</v>
      </c>
      <c r="E245" s="198" t="s">
        <v>602</v>
      </c>
      <c r="F245" s="198" t="s">
        <v>603</v>
      </c>
      <c r="G245" s="198" t="s">
        <v>179</v>
      </c>
      <c r="H245" s="198" t="s">
        <v>571</v>
      </c>
      <c r="I245" s="198" t="s">
        <v>604</v>
      </c>
      <c r="J245" s="198" t="s">
        <v>605</v>
      </c>
      <c r="K245" s="198" t="s">
        <v>179</v>
      </c>
      <c r="L245" s="66">
        <v>0.18</v>
      </c>
      <c r="M245" s="65">
        <v>0.21</v>
      </c>
      <c r="N245" s="92">
        <v>0.15</v>
      </c>
      <c r="O245" s="92" t="s">
        <v>121</v>
      </c>
      <c r="P245" s="92">
        <v>0.15</v>
      </c>
      <c r="Q245" s="92">
        <v>0.15</v>
      </c>
      <c r="R245" s="92">
        <v>0.15</v>
      </c>
    </row>
    <row r="246" spans="1:18" x14ac:dyDescent="0.25">
      <c r="A246" s="198">
        <v>2996</v>
      </c>
      <c r="B246" s="198" t="s">
        <v>174</v>
      </c>
      <c r="C246" s="198" t="s">
        <v>175</v>
      </c>
      <c r="D246" s="198" t="s">
        <v>568</v>
      </c>
      <c r="E246" s="198" t="s">
        <v>602</v>
      </c>
      <c r="F246" s="198" t="s">
        <v>606</v>
      </c>
      <c r="G246" s="198" t="s">
        <v>179</v>
      </c>
      <c r="H246" s="198" t="s">
        <v>571</v>
      </c>
      <c r="I246" s="198" t="s">
        <v>604</v>
      </c>
      <c r="J246" s="198" t="s">
        <v>607</v>
      </c>
      <c r="K246" s="198" t="s">
        <v>179</v>
      </c>
      <c r="L246" s="66">
        <v>0.2</v>
      </c>
      <c r="M246" s="65">
        <v>0.23</v>
      </c>
      <c r="N246" s="92">
        <v>0.13844117647058815</v>
      </c>
      <c r="O246" s="92">
        <v>4.1558823529411842E-2</v>
      </c>
      <c r="P246" s="92">
        <v>0.16999999999999998</v>
      </c>
      <c r="Q246" s="92">
        <v>0.18</v>
      </c>
      <c r="R246" s="92">
        <v>0.19800000000000001</v>
      </c>
    </row>
    <row r="247" spans="1:18" x14ac:dyDescent="0.25">
      <c r="A247" s="198">
        <v>3231</v>
      </c>
      <c r="B247" s="198" t="s">
        <v>174</v>
      </c>
      <c r="C247" s="198" t="s">
        <v>175</v>
      </c>
      <c r="D247" s="198" t="s">
        <v>568</v>
      </c>
      <c r="E247" s="198" t="s">
        <v>602</v>
      </c>
      <c r="F247" s="198" t="s">
        <v>608</v>
      </c>
      <c r="G247" s="198" t="s">
        <v>179</v>
      </c>
      <c r="H247" s="198" t="s">
        <v>571</v>
      </c>
      <c r="I247" s="198" t="s">
        <v>604</v>
      </c>
      <c r="J247" s="198" t="s">
        <v>609</v>
      </c>
      <c r="K247" s="198" t="s">
        <v>179</v>
      </c>
      <c r="L247" s="66">
        <v>0.2</v>
      </c>
      <c r="M247" s="65">
        <v>0.23</v>
      </c>
      <c r="N247" s="92">
        <v>0.08</v>
      </c>
      <c r="O247" s="92">
        <v>9.9999999999999992E-2</v>
      </c>
      <c r="P247" s="92">
        <v>0.16999999999999998</v>
      </c>
      <c r="Q247" s="92">
        <v>0.18</v>
      </c>
      <c r="R247" s="92">
        <v>0.19800000000000001</v>
      </c>
    </row>
    <row r="248" spans="1:18" x14ac:dyDescent="0.25">
      <c r="A248" s="198">
        <v>3264</v>
      </c>
      <c r="B248" s="198" t="s">
        <v>174</v>
      </c>
      <c r="C248" s="198" t="s">
        <v>175</v>
      </c>
      <c r="D248" s="198" t="s">
        <v>568</v>
      </c>
      <c r="E248" s="198" t="s">
        <v>661</v>
      </c>
      <c r="F248" s="198" t="s">
        <v>665</v>
      </c>
      <c r="G248" s="198" t="s">
        <v>179</v>
      </c>
      <c r="H248" s="198" t="s">
        <v>571</v>
      </c>
      <c r="I248" s="198" t="s">
        <v>663</v>
      </c>
      <c r="J248" s="198" t="s">
        <v>666</v>
      </c>
      <c r="K248" s="198" t="s">
        <v>179</v>
      </c>
      <c r="L248" s="66">
        <v>0.16</v>
      </c>
      <c r="M248" s="65">
        <v>0.18</v>
      </c>
      <c r="N248" s="92" t="e">
        <v>#N/A</v>
      </c>
      <c r="O248" s="92" t="e">
        <v>#N/A</v>
      </c>
      <c r="P248" s="92" t="e">
        <v>#N/A</v>
      </c>
      <c r="Q248" s="92" t="e">
        <v>#N/A</v>
      </c>
      <c r="R248" s="92" t="e">
        <v>#N/A</v>
      </c>
    </row>
    <row r="249" spans="1:18" x14ac:dyDescent="0.25">
      <c r="A249" s="198">
        <v>3383</v>
      </c>
      <c r="B249" s="198" t="s">
        <v>174</v>
      </c>
      <c r="C249" s="198" t="s">
        <v>175</v>
      </c>
      <c r="D249" s="198" t="s">
        <v>568</v>
      </c>
      <c r="E249" s="198" t="s">
        <v>621</v>
      </c>
      <c r="F249" s="198" t="s">
        <v>631</v>
      </c>
      <c r="G249" s="198" t="s">
        <v>179</v>
      </c>
      <c r="H249" s="198" t="s">
        <v>571</v>
      </c>
      <c r="I249" s="198" t="s">
        <v>623</v>
      </c>
      <c r="J249" s="198" t="s">
        <v>632</v>
      </c>
      <c r="K249" s="198" t="s">
        <v>179</v>
      </c>
      <c r="L249" s="66">
        <v>0.2</v>
      </c>
      <c r="M249" s="65">
        <v>0.23</v>
      </c>
      <c r="N249" s="92">
        <v>0.13844117647058815</v>
      </c>
      <c r="O249" s="92">
        <v>6.155882352941186E-2</v>
      </c>
      <c r="P249" s="92">
        <v>0.19</v>
      </c>
      <c r="Q249" s="92">
        <v>0.2</v>
      </c>
      <c r="R249" s="92">
        <v>0.22000000000000003</v>
      </c>
    </row>
    <row r="250" spans="1:18" x14ac:dyDescent="0.25">
      <c r="A250" s="198">
        <v>2535</v>
      </c>
      <c r="B250" s="198" t="s">
        <v>174</v>
      </c>
      <c r="C250" s="198" t="s">
        <v>175</v>
      </c>
      <c r="D250" s="198" t="s">
        <v>4666</v>
      </c>
      <c r="E250" s="198" t="s">
        <v>767</v>
      </c>
      <c r="F250" s="198" t="s">
        <v>179</v>
      </c>
      <c r="G250" s="198" t="s">
        <v>179</v>
      </c>
      <c r="H250" s="198" t="s">
        <v>4667</v>
      </c>
      <c r="I250" s="198" t="s">
        <v>768</v>
      </c>
      <c r="J250" s="198" t="s">
        <v>179</v>
      </c>
      <c r="K250" s="198" t="s">
        <v>179</v>
      </c>
      <c r="L250" s="66">
        <v>0.18</v>
      </c>
      <c r="M250" s="65">
        <v>0.21</v>
      </c>
      <c r="N250" s="92">
        <v>0.12</v>
      </c>
      <c r="O250" s="92" t="s">
        <v>121</v>
      </c>
      <c r="P250" s="92">
        <v>0.12</v>
      </c>
      <c r="Q250" s="92">
        <v>0.12</v>
      </c>
      <c r="R250" s="92">
        <v>0.12</v>
      </c>
    </row>
    <row r="251" spans="1:18" x14ac:dyDescent="0.25">
      <c r="A251" s="198">
        <v>2565</v>
      </c>
      <c r="B251" s="198" t="s">
        <v>174</v>
      </c>
      <c r="C251" s="198" t="s">
        <v>175</v>
      </c>
      <c r="D251" s="198" t="s">
        <v>4666</v>
      </c>
      <c r="E251" s="198" t="s">
        <v>761</v>
      </c>
      <c r="F251" s="198" t="s">
        <v>179</v>
      </c>
      <c r="G251" s="198" t="s">
        <v>179</v>
      </c>
      <c r="H251" s="198" t="s">
        <v>4667</v>
      </c>
      <c r="I251" s="198" t="s">
        <v>762</v>
      </c>
      <c r="J251" s="198" t="s">
        <v>179</v>
      </c>
      <c r="K251" s="198" t="s">
        <v>179</v>
      </c>
      <c r="L251" s="66">
        <v>0.2</v>
      </c>
      <c r="M251" s="65">
        <v>0.23</v>
      </c>
      <c r="N251" s="92">
        <v>0.15</v>
      </c>
      <c r="O251" s="92">
        <v>5.0000000000000017E-2</v>
      </c>
      <c r="P251" s="92">
        <v>0.19</v>
      </c>
      <c r="Q251" s="92">
        <v>0.2</v>
      </c>
      <c r="R251" s="92">
        <v>0.22000000000000003</v>
      </c>
    </row>
    <row r="252" spans="1:18" x14ac:dyDescent="0.25">
      <c r="A252" s="198">
        <v>2566</v>
      </c>
      <c r="B252" s="198" t="s">
        <v>174</v>
      </c>
      <c r="C252" s="198" t="s">
        <v>175</v>
      </c>
      <c r="D252" s="198" t="s">
        <v>4666</v>
      </c>
      <c r="E252" s="198" t="s">
        <v>763</v>
      </c>
      <c r="F252" s="198" t="s">
        <v>179</v>
      </c>
      <c r="G252" s="198" t="s">
        <v>179</v>
      </c>
      <c r="H252" s="198" t="s">
        <v>4667</v>
      </c>
      <c r="I252" s="198" t="s">
        <v>764</v>
      </c>
      <c r="J252" s="198" t="s">
        <v>179</v>
      </c>
      <c r="K252" s="198" t="s">
        <v>179</v>
      </c>
      <c r="L252" s="66">
        <v>0.18</v>
      </c>
      <c r="M252" s="65">
        <v>0.21</v>
      </c>
      <c r="N252" s="92">
        <v>0</v>
      </c>
      <c r="O252" s="92">
        <v>8.5000000000000006E-2</v>
      </c>
      <c r="P252" s="92">
        <v>7.5000000000000011E-2</v>
      </c>
      <c r="Q252" s="92">
        <v>8.5000000000000006E-2</v>
      </c>
      <c r="R252" s="92">
        <v>9.3500000000000014E-2</v>
      </c>
    </row>
    <row r="253" spans="1:18" x14ac:dyDescent="0.25">
      <c r="A253" s="198">
        <v>2673</v>
      </c>
      <c r="B253" s="198" t="s">
        <v>174</v>
      </c>
      <c r="C253" s="198" t="s">
        <v>175</v>
      </c>
      <c r="D253" s="198" t="s">
        <v>4666</v>
      </c>
      <c r="E253" s="198" t="s">
        <v>776</v>
      </c>
      <c r="F253" s="198" t="s">
        <v>179</v>
      </c>
      <c r="G253" s="198" t="s">
        <v>179</v>
      </c>
      <c r="H253" s="198" t="s">
        <v>4667</v>
      </c>
      <c r="I253" s="198" t="s">
        <v>4668</v>
      </c>
      <c r="J253" s="198" t="s">
        <v>179</v>
      </c>
      <c r="K253" s="198" t="s">
        <v>179</v>
      </c>
      <c r="L253" s="66">
        <v>0.18</v>
      </c>
      <c r="M253" s="65">
        <v>0.21</v>
      </c>
      <c r="N253" s="92">
        <v>0.15</v>
      </c>
      <c r="O253" s="92" t="s">
        <v>121</v>
      </c>
      <c r="P253" s="92">
        <v>0.15</v>
      </c>
      <c r="Q253" s="92">
        <v>0.15</v>
      </c>
      <c r="R253" s="92">
        <v>0.15</v>
      </c>
    </row>
    <row r="254" spans="1:18" x14ac:dyDescent="0.25">
      <c r="A254" s="198">
        <v>2724</v>
      </c>
      <c r="B254" s="198" t="s">
        <v>174</v>
      </c>
      <c r="C254" s="198" t="s">
        <v>175</v>
      </c>
      <c r="D254" s="198" t="s">
        <v>4666</v>
      </c>
      <c r="E254" s="198" t="s">
        <v>777</v>
      </c>
      <c r="F254" s="198" t="s">
        <v>179</v>
      </c>
      <c r="G254" s="198" t="s">
        <v>179</v>
      </c>
      <c r="H254" s="198" t="s">
        <v>4667</v>
      </c>
      <c r="I254" s="198" t="s">
        <v>778</v>
      </c>
      <c r="J254" s="198" t="s">
        <v>179</v>
      </c>
      <c r="K254" s="198" t="s">
        <v>179</v>
      </c>
      <c r="L254" s="66">
        <v>0.18</v>
      </c>
      <c r="M254" s="65">
        <v>0.21</v>
      </c>
      <c r="N254" s="92">
        <v>0.15</v>
      </c>
      <c r="O254" s="92">
        <v>5.0000000000000017E-2</v>
      </c>
      <c r="P254" s="92">
        <v>0.19</v>
      </c>
      <c r="Q254" s="92">
        <v>0.2</v>
      </c>
      <c r="R254" s="92">
        <v>0.22000000000000003</v>
      </c>
    </row>
    <row r="255" spans="1:18" x14ac:dyDescent="0.25">
      <c r="A255" s="198">
        <v>3584</v>
      </c>
      <c r="B255" s="198" t="s">
        <v>174</v>
      </c>
      <c r="C255" s="198" t="s">
        <v>175</v>
      </c>
      <c r="D255" s="198" t="s">
        <v>4666</v>
      </c>
      <c r="E255" s="198" t="s">
        <v>178</v>
      </c>
      <c r="F255" s="198" t="s">
        <v>179</v>
      </c>
      <c r="G255" s="198" t="s">
        <v>179</v>
      </c>
      <c r="H255" s="198" t="s">
        <v>4667</v>
      </c>
      <c r="I255" s="198" t="s">
        <v>180</v>
      </c>
      <c r="J255" s="198" t="s">
        <v>179</v>
      </c>
      <c r="K255" s="198" t="s">
        <v>179</v>
      </c>
      <c r="L255" s="66">
        <v>0.18</v>
      </c>
      <c r="M255" s="65">
        <v>0.21</v>
      </c>
      <c r="N255" s="92">
        <v>0.15</v>
      </c>
      <c r="O255" s="92">
        <v>5.0000000000000017E-2</v>
      </c>
      <c r="P255" s="92">
        <v>0.19</v>
      </c>
      <c r="Q255" s="92">
        <v>0.2</v>
      </c>
      <c r="R255" s="92">
        <v>0.22000000000000003</v>
      </c>
    </row>
    <row r="256" spans="1:18" x14ac:dyDescent="0.25">
      <c r="A256" s="198">
        <v>1166</v>
      </c>
      <c r="B256" s="198" t="s">
        <v>174</v>
      </c>
      <c r="C256" s="198" t="s">
        <v>175</v>
      </c>
      <c r="D256" s="198" t="s">
        <v>720</v>
      </c>
      <c r="E256" s="198" t="s">
        <v>721</v>
      </c>
      <c r="F256" s="198" t="s">
        <v>179</v>
      </c>
      <c r="G256" s="198" t="s">
        <v>179</v>
      </c>
      <c r="H256" s="198" t="s">
        <v>722</v>
      </c>
      <c r="I256" s="198" t="s">
        <v>723</v>
      </c>
      <c r="J256" s="198" t="s">
        <v>179</v>
      </c>
      <c r="K256" s="198" t="s">
        <v>179</v>
      </c>
      <c r="L256" s="66">
        <v>0.18</v>
      </c>
      <c r="M256" s="65">
        <v>0.21</v>
      </c>
      <c r="N256" s="92">
        <v>0.15</v>
      </c>
      <c r="O256" s="92">
        <v>5.0000000000000017E-2</v>
      </c>
      <c r="P256" s="92">
        <v>0.19</v>
      </c>
      <c r="Q256" s="92">
        <v>0.2</v>
      </c>
      <c r="R256" s="92">
        <v>0.22000000000000003</v>
      </c>
    </row>
    <row r="257" spans="1:18" x14ac:dyDescent="0.25">
      <c r="A257" s="198">
        <v>2334</v>
      </c>
      <c r="B257" s="198" t="s">
        <v>174</v>
      </c>
      <c r="C257" s="198" t="s">
        <v>175</v>
      </c>
      <c r="D257" s="198" t="s">
        <v>720</v>
      </c>
      <c r="E257" s="198" t="s">
        <v>724</v>
      </c>
      <c r="F257" s="198" t="s">
        <v>179</v>
      </c>
      <c r="G257" s="198" t="s">
        <v>179</v>
      </c>
      <c r="H257" s="198" t="s">
        <v>722</v>
      </c>
      <c r="I257" s="198" t="s">
        <v>725</v>
      </c>
      <c r="J257" s="198" t="s">
        <v>179</v>
      </c>
      <c r="K257" s="198" t="s">
        <v>179</v>
      </c>
      <c r="L257" s="66">
        <v>0.18</v>
      </c>
      <c r="M257" s="65">
        <v>0.21</v>
      </c>
      <c r="N257" s="92">
        <v>0.15</v>
      </c>
      <c r="O257" s="92">
        <v>5.0000000000000017E-2</v>
      </c>
      <c r="P257" s="92">
        <v>0.19</v>
      </c>
      <c r="Q257" s="92">
        <v>0.2</v>
      </c>
      <c r="R257" s="92">
        <v>0.22000000000000003</v>
      </c>
    </row>
    <row r="258" spans="1:18" x14ac:dyDescent="0.25">
      <c r="A258" s="198">
        <v>2671</v>
      </c>
      <c r="B258" s="198" t="s">
        <v>174</v>
      </c>
      <c r="C258" s="198" t="s">
        <v>175</v>
      </c>
      <c r="D258" s="198" t="s">
        <v>726</v>
      </c>
      <c r="E258" s="198" t="s">
        <v>727</v>
      </c>
      <c r="F258" s="198" t="s">
        <v>773</v>
      </c>
      <c r="G258" s="198" t="s">
        <v>179</v>
      </c>
      <c r="H258" s="198" t="s">
        <v>726</v>
      </c>
      <c r="I258" s="198" t="s">
        <v>729</v>
      </c>
      <c r="J258" s="198" t="s">
        <v>774</v>
      </c>
      <c r="K258" s="198" t="s">
        <v>179</v>
      </c>
      <c r="L258" s="66">
        <v>0.16</v>
      </c>
      <c r="M258" s="65">
        <v>0.18</v>
      </c>
      <c r="N258" s="92">
        <v>0.15</v>
      </c>
      <c r="O258" s="92">
        <v>5.0000000000000017E-2</v>
      </c>
      <c r="P258" s="92">
        <v>0.19</v>
      </c>
      <c r="Q258" s="92">
        <v>0.2</v>
      </c>
      <c r="R258" s="92">
        <v>0.22000000000000003</v>
      </c>
    </row>
    <row r="259" spans="1:18" x14ac:dyDescent="0.25">
      <c r="A259" s="198">
        <v>2674</v>
      </c>
      <c r="B259" s="198" t="s">
        <v>174</v>
      </c>
      <c r="C259" s="198" t="s">
        <v>175</v>
      </c>
      <c r="D259" s="198" t="s">
        <v>726</v>
      </c>
      <c r="E259" s="198" t="s">
        <v>727</v>
      </c>
      <c r="F259" s="198" t="s">
        <v>728</v>
      </c>
      <c r="G259" s="198" t="s">
        <v>179</v>
      </c>
      <c r="H259" s="198" t="s">
        <v>726</v>
      </c>
      <c r="I259" s="198" t="s">
        <v>729</v>
      </c>
      <c r="J259" s="198" t="s">
        <v>730</v>
      </c>
      <c r="K259" s="198" t="s">
        <v>179</v>
      </c>
      <c r="L259" s="66">
        <v>0.16</v>
      </c>
      <c r="M259" s="65">
        <v>0.18</v>
      </c>
      <c r="N259" s="92">
        <v>0.15</v>
      </c>
      <c r="O259" s="92">
        <v>5.0000000000000017E-2</v>
      </c>
      <c r="P259" s="92">
        <v>0.19</v>
      </c>
      <c r="Q259" s="92">
        <v>0.2</v>
      </c>
      <c r="R259" s="92">
        <v>0.22000000000000003</v>
      </c>
    </row>
    <row r="260" spans="1:18" x14ac:dyDescent="0.25">
      <c r="A260" s="198">
        <v>2754</v>
      </c>
      <c r="B260" s="198" t="s">
        <v>174</v>
      </c>
      <c r="C260" s="198" t="s">
        <v>175</v>
      </c>
      <c r="D260" s="198" t="s">
        <v>726</v>
      </c>
      <c r="E260" s="198" t="s">
        <v>727</v>
      </c>
      <c r="F260" s="198" t="s">
        <v>753</v>
      </c>
      <c r="G260" s="198" t="s">
        <v>179</v>
      </c>
      <c r="H260" s="198" t="s">
        <v>726</v>
      </c>
      <c r="I260" s="198" t="s">
        <v>729</v>
      </c>
      <c r="J260" s="198" t="s">
        <v>754</v>
      </c>
      <c r="K260" s="198" t="s">
        <v>179</v>
      </c>
      <c r="L260" s="66">
        <v>0.18</v>
      </c>
      <c r="M260" s="65">
        <v>0.21</v>
      </c>
      <c r="N260" s="92">
        <v>0.08</v>
      </c>
      <c r="O260" s="92">
        <v>9.9999999999999992E-2</v>
      </c>
      <c r="P260" s="92">
        <v>0.16999999999999998</v>
      </c>
      <c r="Q260" s="92">
        <v>0.18</v>
      </c>
      <c r="R260" s="92">
        <v>0.19800000000000001</v>
      </c>
    </row>
    <row r="261" spans="1:18" x14ac:dyDescent="0.25">
      <c r="A261" s="198">
        <v>3429</v>
      </c>
      <c r="B261" s="198" t="s">
        <v>174</v>
      </c>
      <c r="C261" s="198" t="s">
        <v>175</v>
      </c>
      <c r="D261" s="198" t="s">
        <v>726</v>
      </c>
      <c r="E261" s="198" t="s">
        <v>727</v>
      </c>
      <c r="F261" s="198" t="s">
        <v>757</v>
      </c>
      <c r="G261" s="198" t="s">
        <v>179</v>
      </c>
      <c r="H261" s="198" t="s">
        <v>726</v>
      </c>
      <c r="I261" s="198" t="s">
        <v>729</v>
      </c>
      <c r="J261" s="198" t="s">
        <v>758</v>
      </c>
      <c r="K261" s="198" t="s">
        <v>179</v>
      </c>
      <c r="L261" s="66">
        <v>7.0000000000000007E-2</v>
      </c>
      <c r="M261" s="65">
        <v>0.08</v>
      </c>
      <c r="N261" s="92">
        <v>0.14333333333333328</v>
      </c>
      <c r="O261" s="92" t="s">
        <v>121</v>
      </c>
      <c r="P261" s="92">
        <v>0.14333333333333328</v>
      </c>
      <c r="Q261" s="92">
        <v>0.14333333333333328</v>
      </c>
      <c r="R261" s="92">
        <v>0.14333333333333328</v>
      </c>
    </row>
    <row r="262" spans="1:18" x14ac:dyDescent="0.25">
      <c r="A262" s="198">
        <v>3560</v>
      </c>
      <c r="B262" s="198" t="s">
        <v>174</v>
      </c>
      <c r="C262" s="198" t="s">
        <v>175</v>
      </c>
      <c r="D262" s="198" t="s">
        <v>726</v>
      </c>
      <c r="E262" s="198" t="s">
        <v>727</v>
      </c>
      <c r="F262" s="198" t="s">
        <v>4669</v>
      </c>
      <c r="G262" s="198" t="s">
        <v>179</v>
      </c>
      <c r="H262" s="198" t="s">
        <v>726</v>
      </c>
      <c r="I262" s="198" t="s">
        <v>729</v>
      </c>
      <c r="J262" s="198" t="s">
        <v>4670</v>
      </c>
      <c r="K262" s="198" t="s">
        <v>179</v>
      </c>
      <c r="L262" s="66">
        <v>0.1</v>
      </c>
      <c r="M262" s="65">
        <v>0.12</v>
      </c>
      <c r="N262" s="92">
        <v>0.15</v>
      </c>
      <c r="O262" s="92" t="s">
        <v>121</v>
      </c>
      <c r="P262" s="92">
        <v>0.15</v>
      </c>
      <c r="Q262" s="92">
        <v>0.15</v>
      </c>
      <c r="R262" s="92">
        <v>0.15</v>
      </c>
    </row>
    <row r="263" spans="1:18" x14ac:dyDescent="0.25">
      <c r="A263" s="198">
        <v>3561</v>
      </c>
      <c r="B263" s="198" t="s">
        <v>174</v>
      </c>
      <c r="C263" s="198" t="s">
        <v>175</v>
      </c>
      <c r="D263" s="198" t="s">
        <v>726</v>
      </c>
      <c r="E263" s="198" t="s">
        <v>727</v>
      </c>
      <c r="F263" s="198" t="s">
        <v>4671</v>
      </c>
      <c r="G263" s="198" t="s">
        <v>179</v>
      </c>
      <c r="H263" s="198" t="s">
        <v>726</v>
      </c>
      <c r="I263" s="198" t="s">
        <v>729</v>
      </c>
      <c r="J263" s="198" t="s">
        <v>4672</v>
      </c>
      <c r="K263" s="198" t="s">
        <v>179</v>
      </c>
      <c r="L263" s="66">
        <v>0.16</v>
      </c>
      <c r="M263" s="65">
        <v>0.18</v>
      </c>
      <c r="N263" s="92">
        <v>0.15</v>
      </c>
      <c r="O263" s="92">
        <v>5.0000000000000017E-2</v>
      </c>
      <c r="P263" s="92">
        <v>0.19</v>
      </c>
      <c r="Q263" s="92">
        <v>0.2</v>
      </c>
      <c r="R263" s="92">
        <v>0.22000000000000003</v>
      </c>
    </row>
    <row r="264" spans="1:18" x14ac:dyDescent="0.25">
      <c r="A264" s="198">
        <v>3562</v>
      </c>
      <c r="B264" s="198" t="s">
        <v>174</v>
      </c>
      <c r="C264" s="198" t="s">
        <v>175</v>
      </c>
      <c r="D264" s="198" t="s">
        <v>726</v>
      </c>
      <c r="E264" s="198" t="s">
        <v>727</v>
      </c>
      <c r="F264" s="198" t="s">
        <v>4673</v>
      </c>
      <c r="G264" s="198" t="s">
        <v>179</v>
      </c>
      <c r="H264" s="198" t="s">
        <v>726</v>
      </c>
      <c r="I264" s="198" t="s">
        <v>729</v>
      </c>
      <c r="J264" s="198" t="s">
        <v>4674</v>
      </c>
      <c r="K264" s="198" t="s">
        <v>179</v>
      </c>
      <c r="L264" s="66">
        <v>0.16</v>
      </c>
      <c r="M264" s="65">
        <v>0.18</v>
      </c>
      <c r="N264" s="92">
        <v>0.14333333333333328</v>
      </c>
      <c r="O264" s="92">
        <v>5.6666666666666726E-2</v>
      </c>
      <c r="P264" s="92">
        <v>0.19</v>
      </c>
      <c r="Q264" s="92">
        <v>0.2</v>
      </c>
      <c r="R264" s="92">
        <v>0.22000000000000003</v>
      </c>
    </row>
    <row r="265" spans="1:18" x14ac:dyDescent="0.25">
      <c r="A265" s="198">
        <v>3563</v>
      </c>
      <c r="B265" s="198" t="s">
        <v>174</v>
      </c>
      <c r="C265" s="198" t="s">
        <v>175</v>
      </c>
      <c r="D265" s="198" t="s">
        <v>726</v>
      </c>
      <c r="E265" s="198" t="s">
        <v>727</v>
      </c>
      <c r="F265" s="198" t="s">
        <v>4675</v>
      </c>
      <c r="G265" s="198" t="s">
        <v>179</v>
      </c>
      <c r="H265" s="198" t="s">
        <v>726</v>
      </c>
      <c r="I265" s="198" t="s">
        <v>729</v>
      </c>
      <c r="J265" s="198" t="s">
        <v>4676</v>
      </c>
      <c r="K265" s="198" t="s">
        <v>179</v>
      </c>
      <c r="L265" s="66">
        <v>0.16</v>
      </c>
      <c r="M265" s="65">
        <v>0.18</v>
      </c>
      <c r="N265" s="92">
        <v>0.14333333333333328</v>
      </c>
      <c r="O265" s="92">
        <v>3.6666666666666708E-2</v>
      </c>
      <c r="P265" s="92">
        <v>0.16999999999999998</v>
      </c>
      <c r="Q265" s="92">
        <v>0.18</v>
      </c>
      <c r="R265" s="92">
        <v>0.19800000000000001</v>
      </c>
    </row>
    <row r="266" spans="1:18" x14ac:dyDescent="0.25">
      <c r="A266" s="198">
        <v>3564</v>
      </c>
      <c r="B266" s="198" t="s">
        <v>174</v>
      </c>
      <c r="C266" s="198" t="s">
        <v>175</v>
      </c>
      <c r="D266" s="198" t="s">
        <v>726</v>
      </c>
      <c r="E266" s="198" t="s">
        <v>727</v>
      </c>
      <c r="F266" s="198" t="s">
        <v>4677</v>
      </c>
      <c r="G266" s="198" t="s">
        <v>179</v>
      </c>
      <c r="H266" s="198" t="s">
        <v>726</v>
      </c>
      <c r="I266" s="198" t="s">
        <v>729</v>
      </c>
      <c r="J266" s="198" t="s">
        <v>4678</v>
      </c>
      <c r="K266" s="198" t="s">
        <v>179</v>
      </c>
      <c r="L266" s="66">
        <v>0.16</v>
      </c>
      <c r="M266" s="65">
        <v>0.18</v>
      </c>
      <c r="N266" s="92">
        <v>0.15</v>
      </c>
      <c r="O266" s="92">
        <v>5.0000000000000017E-2</v>
      </c>
      <c r="P266" s="92">
        <v>0.19</v>
      </c>
      <c r="Q266" s="92">
        <v>0.2</v>
      </c>
      <c r="R266" s="92">
        <v>0.22000000000000003</v>
      </c>
    </row>
    <row r="267" spans="1:18" x14ac:dyDescent="0.25">
      <c r="A267" s="198">
        <v>3565</v>
      </c>
      <c r="B267" s="198" t="s">
        <v>174</v>
      </c>
      <c r="C267" s="198" t="s">
        <v>175</v>
      </c>
      <c r="D267" s="198" t="s">
        <v>726</v>
      </c>
      <c r="E267" s="198" t="s">
        <v>727</v>
      </c>
      <c r="F267" s="198" t="s">
        <v>4679</v>
      </c>
      <c r="G267" s="198" t="s">
        <v>179</v>
      </c>
      <c r="H267" s="198" t="s">
        <v>726</v>
      </c>
      <c r="I267" s="198" t="s">
        <v>729</v>
      </c>
      <c r="J267" s="198" t="s">
        <v>4680</v>
      </c>
      <c r="K267" s="198" t="s">
        <v>179</v>
      </c>
      <c r="L267" s="66">
        <v>0.16</v>
      </c>
      <c r="M267" s="65">
        <v>0.18</v>
      </c>
      <c r="N267" s="92">
        <v>0.15</v>
      </c>
      <c r="O267" s="92">
        <v>0.03</v>
      </c>
      <c r="P267" s="92">
        <v>0.16999999999999998</v>
      </c>
      <c r="Q267" s="92">
        <v>0.18</v>
      </c>
      <c r="R267" s="92">
        <v>0.19800000000000001</v>
      </c>
    </row>
    <row r="268" spans="1:18" x14ac:dyDescent="0.25">
      <c r="A268" s="198">
        <v>3566</v>
      </c>
      <c r="B268" s="198" t="s">
        <v>174</v>
      </c>
      <c r="C268" s="198" t="s">
        <v>175</v>
      </c>
      <c r="D268" s="198" t="s">
        <v>726</v>
      </c>
      <c r="E268" s="198" t="s">
        <v>727</v>
      </c>
      <c r="F268" s="198" t="s">
        <v>4681</v>
      </c>
      <c r="G268" s="198" t="s">
        <v>179</v>
      </c>
      <c r="H268" s="198" t="s">
        <v>726</v>
      </c>
      <c r="I268" s="198" t="s">
        <v>729</v>
      </c>
      <c r="J268" s="198" t="s">
        <v>4682</v>
      </c>
      <c r="K268" s="198" t="s">
        <v>179</v>
      </c>
      <c r="L268" s="66">
        <v>0.16</v>
      </c>
      <c r="M268" s="65">
        <v>0.18</v>
      </c>
      <c r="N268" s="92">
        <v>0.15</v>
      </c>
      <c r="O268" s="92">
        <v>5.0000000000000017E-2</v>
      </c>
      <c r="P268" s="92">
        <v>0.19</v>
      </c>
      <c r="Q268" s="92">
        <v>0.2</v>
      </c>
      <c r="R268" s="92">
        <v>0.22000000000000003</v>
      </c>
    </row>
    <row r="269" spans="1:18" x14ac:dyDescent="0.25">
      <c r="A269" s="198">
        <v>3568</v>
      </c>
      <c r="B269" s="198" t="s">
        <v>174</v>
      </c>
      <c r="C269" s="198" t="s">
        <v>175</v>
      </c>
      <c r="D269" s="198" t="s">
        <v>726</v>
      </c>
      <c r="E269" s="198" t="s">
        <v>727</v>
      </c>
      <c r="F269" s="198" t="s">
        <v>4683</v>
      </c>
      <c r="G269" s="198" t="s">
        <v>179</v>
      </c>
      <c r="H269" s="198" t="s">
        <v>726</v>
      </c>
      <c r="I269" s="198" t="s">
        <v>729</v>
      </c>
      <c r="J269" s="198" t="s">
        <v>4684</v>
      </c>
      <c r="K269" s="198" t="s">
        <v>179</v>
      </c>
      <c r="L269" s="66">
        <v>0.16</v>
      </c>
      <c r="M269" s="65">
        <v>0.18</v>
      </c>
      <c r="N269" s="92">
        <v>0.15</v>
      </c>
      <c r="O269" s="92">
        <v>5.0000000000000017E-2</v>
      </c>
      <c r="P269" s="92">
        <v>0.19</v>
      </c>
      <c r="Q269" s="92">
        <v>0.2</v>
      </c>
      <c r="R269" s="92">
        <v>0.22000000000000003</v>
      </c>
    </row>
    <row r="270" spans="1:18" x14ac:dyDescent="0.25">
      <c r="A270" s="198">
        <v>3569</v>
      </c>
      <c r="B270" s="198" t="s">
        <v>174</v>
      </c>
      <c r="C270" s="198" t="s">
        <v>175</v>
      </c>
      <c r="D270" s="198" t="s">
        <v>726</v>
      </c>
      <c r="E270" s="198" t="s">
        <v>727</v>
      </c>
      <c r="F270" s="198" t="s">
        <v>4685</v>
      </c>
      <c r="G270" s="198" t="s">
        <v>179</v>
      </c>
      <c r="H270" s="198" t="s">
        <v>726</v>
      </c>
      <c r="I270" s="198" t="s">
        <v>729</v>
      </c>
      <c r="J270" s="198" t="s">
        <v>4686</v>
      </c>
      <c r="K270" s="198" t="s">
        <v>179</v>
      </c>
      <c r="L270" s="66">
        <v>0.16</v>
      </c>
      <c r="M270" s="65">
        <v>0.18</v>
      </c>
      <c r="N270" s="92">
        <v>0.15</v>
      </c>
      <c r="O270" s="92">
        <v>1.0000000000000009E-2</v>
      </c>
      <c r="P270" s="92">
        <v>0.15</v>
      </c>
      <c r="Q270" s="92">
        <v>0.15</v>
      </c>
      <c r="R270" s="92">
        <v>0.17600000000000002</v>
      </c>
    </row>
    <row r="271" spans="1:18" x14ac:dyDescent="0.25">
      <c r="A271" s="198">
        <v>300</v>
      </c>
      <c r="B271" s="198" t="s">
        <v>174</v>
      </c>
      <c r="C271" s="198" t="s">
        <v>175</v>
      </c>
      <c r="D271" s="198" t="s">
        <v>4687</v>
      </c>
      <c r="E271" s="198" t="s">
        <v>869</v>
      </c>
      <c r="F271" s="198" t="s">
        <v>179</v>
      </c>
      <c r="G271" s="198" t="s">
        <v>179</v>
      </c>
      <c r="H271" s="198" t="s">
        <v>4688</v>
      </c>
      <c r="I271" s="198" t="s">
        <v>870</v>
      </c>
      <c r="J271" s="198" t="s">
        <v>179</v>
      </c>
      <c r="K271" s="198" t="s">
        <v>179</v>
      </c>
      <c r="L271" s="66">
        <v>0.15</v>
      </c>
      <c r="M271" s="65">
        <v>0.17</v>
      </c>
      <c r="N271" s="92">
        <v>0.1</v>
      </c>
      <c r="O271" s="92">
        <v>0.06</v>
      </c>
      <c r="P271" s="92">
        <v>0.15</v>
      </c>
      <c r="Q271" s="92">
        <v>0.16</v>
      </c>
      <c r="R271" s="92">
        <v>0.17600000000000002</v>
      </c>
    </row>
    <row r="272" spans="1:18" x14ac:dyDescent="0.25">
      <c r="A272" s="198">
        <v>810</v>
      </c>
      <c r="B272" s="198" t="s">
        <v>174</v>
      </c>
      <c r="C272" s="198" t="s">
        <v>175</v>
      </c>
      <c r="D272" s="198" t="s">
        <v>4687</v>
      </c>
      <c r="E272" s="198" t="s">
        <v>479</v>
      </c>
      <c r="F272" s="198" t="s">
        <v>179</v>
      </c>
      <c r="G272" s="198" t="s">
        <v>179</v>
      </c>
      <c r="H272" s="198" t="s">
        <v>4688</v>
      </c>
      <c r="I272" s="198" t="s">
        <v>480</v>
      </c>
      <c r="J272" s="198" t="s">
        <v>179</v>
      </c>
      <c r="K272" s="198" t="s">
        <v>179</v>
      </c>
      <c r="L272" s="66">
        <v>0.16</v>
      </c>
      <c r="M272" s="65">
        <v>0.18</v>
      </c>
      <c r="N272" s="92">
        <v>0.15</v>
      </c>
      <c r="O272" s="92">
        <v>0.03</v>
      </c>
      <c r="P272" s="92">
        <v>0.16999999999999998</v>
      </c>
      <c r="Q272" s="92">
        <v>0.18</v>
      </c>
      <c r="R272" s="92">
        <v>0.19800000000000001</v>
      </c>
    </row>
    <row r="273" spans="1:18" x14ac:dyDescent="0.25">
      <c r="A273" s="198">
        <v>1318</v>
      </c>
      <c r="B273" s="198" t="s">
        <v>174</v>
      </c>
      <c r="C273" s="198" t="s">
        <v>175</v>
      </c>
      <c r="D273" s="198" t="s">
        <v>4687</v>
      </c>
      <c r="E273" s="198" t="s">
        <v>4689</v>
      </c>
      <c r="F273" s="198" t="s">
        <v>887</v>
      </c>
      <c r="G273" s="198" t="s">
        <v>179</v>
      </c>
      <c r="H273" s="198" t="s">
        <v>4688</v>
      </c>
      <c r="I273" s="198" t="s">
        <v>4690</v>
      </c>
      <c r="J273" s="198" t="s">
        <v>888</v>
      </c>
      <c r="K273" s="198" t="s">
        <v>179</v>
      </c>
      <c r="L273" s="66">
        <v>0.16</v>
      </c>
      <c r="M273" s="65">
        <v>0.18</v>
      </c>
      <c r="N273" s="92">
        <v>0.15</v>
      </c>
      <c r="O273" s="92">
        <v>0.03</v>
      </c>
      <c r="P273" s="92">
        <v>0.16999999999999998</v>
      </c>
      <c r="Q273" s="92">
        <v>0.18</v>
      </c>
      <c r="R273" s="92">
        <v>0.19800000000000001</v>
      </c>
    </row>
    <row r="274" spans="1:18" x14ac:dyDescent="0.25">
      <c r="A274" s="198">
        <v>2158</v>
      </c>
      <c r="B274" s="198" t="s">
        <v>174</v>
      </c>
      <c r="C274" s="198" t="s">
        <v>175</v>
      </c>
      <c r="D274" s="198" t="s">
        <v>4687</v>
      </c>
      <c r="E274" s="198" t="s">
        <v>4691</v>
      </c>
      <c r="F274" s="198" t="s">
        <v>2687</v>
      </c>
      <c r="G274" s="198" t="s">
        <v>179</v>
      </c>
      <c r="H274" s="198" t="s">
        <v>4688</v>
      </c>
      <c r="I274" s="198" t="s">
        <v>4692</v>
      </c>
      <c r="J274" s="198" t="s">
        <v>2688</v>
      </c>
      <c r="K274" s="198" t="s">
        <v>179</v>
      </c>
      <c r="L274" s="66">
        <v>0.18</v>
      </c>
      <c r="M274" s="65">
        <v>0.21</v>
      </c>
      <c r="N274" s="92">
        <v>0.15</v>
      </c>
      <c r="O274" s="92">
        <v>0.03</v>
      </c>
      <c r="P274" s="92">
        <v>0.16999999999999998</v>
      </c>
      <c r="Q274" s="92">
        <v>0.18</v>
      </c>
      <c r="R274" s="92">
        <v>0.19800000000000001</v>
      </c>
    </row>
    <row r="275" spans="1:18" x14ac:dyDescent="0.25">
      <c r="A275" s="198">
        <v>2268</v>
      </c>
      <c r="B275" s="198" t="s">
        <v>174</v>
      </c>
      <c r="C275" s="198" t="s">
        <v>175</v>
      </c>
      <c r="D275" s="198" t="s">
        <v>4687</v>
      </c>
      <c r="E275" s="198" t="s">
        <v>4691</v>
      </c>
      <c r="F275" s="198" t="s">
        <v>2681</v>
      </c>
      <c r="G275" s="198" t="s">
        <v>179</v>
      </c>
      <c r="H275" s="198" t="s">
        <v>4688</v>
      </c>
      <c r="I275" s="198" t="s">
        <v>4692</v>
      </c>
      <c r="J275" s="198" t="s">
        <v>2682</v>
      </c>
      <c r="K275" s="198" t="s">
        <v>179</v>
      </c>
      <c r="L275" s="66">
        <v>0.18</v>
      </c>
      <c r="M275" s="65">
        <v>0.21</v>
      </c>
      <c r="N275" s="92">
        <v>0.14333333333333328</v>
      </c>
      <c r="O275" s="92">
        <v>5.6666666666666726E-2</v>
      </c>
      <c r="P275" s="92">
        <v>0.19</v>
      </c>
      <c r="Q275" s="92">
        <v>0.2</v>
      </c>
      <c r="R275" s="92">
        <v>0.22000000000000003</v>
      </c>
    </row>
    <row r="276" spans="1:18" x14ac:dyDescent="0.25">
      <c r="A276" s="198">
        <v>2269</v>
      </c>
      <c r="B276" s="198" t="s">
        <v>174</v>
      </c>
      <c r="C276" s="198" t="s">
        <v>175</v>
      </c>
      <c r="D276" s="198" t="s">
        <v>4687</v>
      </c>
      <c r="E276" s="198" t="s">
        <v>4691</v>
      </c>
      <c r="F276" s="198" t="s">
        <v>2683</v>
      </c>
      <c r="G276" s="198" t="s">
        <v>179</v>
      </c>
      <c r="H276" s="198" t="s">
        <v>4688</v>
      </c>
      <c r="I276" s="198" t="s">
        <v>4692</v>
      </c>
      <c r="J276" s="198" t="s">
        <v>2684</v>
      </c>
      <c r="K276" s="198" t="s">
        <v>179</v>
      </c>
      <c r="L276" s="66">
        <v>0.18</v>
      </c>
      <c r="M276" s="65">
        <v>0.21</v>
      </c>
      <c r="N276" s="92">
        <v>0.15</v>
      </c>
      <c r="O276" s="92">
        <v>0.03</v>
      </c>
      <c r="P276" s="92">
        <v>0.16999999999999998</v>
      </c>
      <c r="Q276" s="92">
        <v>0.18</v>
      </c>
      <c r="R276" s="92">
        <v>0.19800000000000001</v>
      </c>
    </row>
    <row r="277" spans="1:18" x14ac:dyDescent="0.25">
      <c r="A277" s="198">
        <v>2288</v>
      </c>
      <c r="B277" s="198" t="s">
        <v>174</v>
      </c>
      <c r="C277" s="198" t="s">
        <v>175</v>
      </c>
      <c r="D277" s="198" t="s">
        <v>4687</v>
      </c>
      <c r="E277" s="198" t="s">
        <v>4691</v>
      </c>
      <c r="F277" s="198" t="s">
        <v>2685</v>
      </c>
      <c r="G277" s="198" t="s">
        <v>179</v>
      </c>
      <c r="H277" s="198" t="s">
        <v>4688</v>
      </c>
      <c r="I277" s="198" t="s">
        <v>4692</v>
      </c>
      <c r="J277" s="198" t="s">
        <v>2686</v>
      </c>
      <c r="K277" s="198" t="s">
        <v>179</v>
      </c>
      <c r="L277" s="66">
        <v>0.18</v>
      </c>
      <c r="M277" s="65">
        <v>0.21</v>
      </c>
      <c r="N277" s="92">
        <v>0.15</v>
      </c>
      <c r="O277" s="92">
        <v>5.0000000000000017E-2</v>
      </c>
      <c r="P277" s="92">
        <v>0.19</v>
      </c>
      <c r="Q277" s="92">
        <v>0.2</v>
      </c>
      <c r="R277" s="92">
        <v>0.22000000000000003</v>
      </c>
    </row>
    <row r="278" spans="1:18" x14ac:dyDescent="0.25">
      <c r="A278" s="198">
        <v>2541</v>
      </c>
      <c r="B278" s="198" t="s">
        <v>174</v>
      </c>
      <c r="C278" s="198" t="s">
        <v>175</v>
      </c>
      <c r="D278" s="198" t="s">
        <v>4687</v>
      </c>
      <c r="E278" s="198" t="s">
        <v>4689</v>
      </c>
      <c r="F278" s="198" t="s">
        <v>884</v>
      </c>
      <c r="G278" s="198" t="s">
        <v>179</v>
      </c>
      <c r="H278" s="198" t="s">
        <v>4688</v>
      </c>
      <c r="I278" s="198" t="s">
        <v>4690</v>
      </c>
      <c r="J278" s="198" t="s">
        <v>885</v>
      </c>
      <c r="K278" s="198" t="s">
        <v>179</v>
      </c>
      <c r="L278" s="66">
        <v>0.15</v>
      </c>
      <c r="M278" s="65">
        <v>0.17</v>
      </c>
      <c r="N278" s="92">
        <v>0.13844117647058815</v>
      </c>
      <c r="O278" s="92">
        <v>6.155882352941186E-2</v>
      </c>
      <c r="P278" s="92">
        <v>0.19</v>
      </c>
      <c r="Q278" s="92">
        <v>0.2</v>
      </c>
      <c r="R278" s="92">
        <v>0.22000000000000003</v>
      </c>
    </row>
    <row r="279" spans="1:18" x14ac:dyDescent="0.25">
      <c r="A279" s="198">
        <v>2550</v>
      </c>
      <c r="B279" s="198" t="s">
        <v>174</v>
      </c>
      <c r="C279" s="198" t="s">
        <v>175</v>
      </c>
      <c r="D279" s="198" t="s">
        <v>4687</v>
      </c>
      <c r="E279" s="198" t="s">
        <v>871</v>
      </c>
      <c r="F279" s="198" t="s">
        <v>872</v>
      </c>
      <c r="G279" s="198" t="s">
        <v>179</v>
      </c>
      <c r="H279" s="198" t="s">
        <v>4688</v>
      </c>
      <c r="I279" s="198" t="s">
        <v>873</v>
      </c>
      <c r="J279" s="198" t="s">
        <v>874</v>
      </c>
      <c r="K279" s="198" t="s">
        <v>179</v>
      </c>
      <c r="L279" s="66">
        <v>0.2</v>
      </c>
      <c r="M279" s="65">
        <v>0.23</v>
      </c>
      <c r="N279" s="92">
        <v>0.15</v>
      </c>
      <c r="O279" s="92">
        <v>7.0000000000000007E-2</v>
      </c>
      <c r="P279" s="92">
        <v>0.21</v>
      </c>
      <c r="Q279" s="92">
        <v>0.22</v>
      </c>
      <c r="R279" s="92">
        <v>0.24200000000000002</v>
      </c>
    </row>
    <row r="280" spans="1:18" x14ac:dyDescent="0.25">
      <c r="A280" s="198">
        <v>2551</v>
      </c>
      <c r="B280" s="198" t="s">
        <v>174</v>
      </c>
      <c r="C280" s="198" t="s">
        <v>175</v>
      </c>
      <c r="D280" s="198" t="s">
        <v>4687</v>
      </c>
      <c r="E280" s="198" t="s">
        <v>871</v>
      </c>
      <c r="F280" s="198" t="s">
        <v>875</v>
      </c>
      <c r="G280" s="198" t="s">
        <v>179</v>
      </c>
      <c r="H280" s="198" t="s">
        <v>4688</v>
      </c>
      <c r="I280" s="198" t="s">
        <v>873</v>
      </c>
      <c r="J280" s="198" t="s">
        <v>876</v>
      </c>
      <c r="K280" s="198" t="s">
        <v>179</v>
      </c>
      <c r="L280" s="66">
        <v>0.2</v>
      </c>
      <c r="M280" s="65">
        <v>0.23</v>
      </c>
      <c r="N280" s="92">
        <v>0.15</v>
      </c>
      <c r="O280" s="92">
        <v>1.0000000000000009E-2</v>
      </c>
      <c r="P280" s="92">
        <v>0.15</v>
      </c>
      <c r="Q280" s="92">
        <v>0.15</v>
      </c>
      <c r="R280" s="92">
        <v>0.17600000000000002</v>
      </c>
    </row>
    <row r="281" spans="1:18" x14ac:dyDescent="0.25">
      <c r="A281" s="198">
        <v>2553</v>
      </c>
      <c r="B281" s="198" t="s">
        <v>174</v>
      </c>
      <c r="C281" s="198" t="s">
        <v>175</v>
      </c>
      <c r="D281" s="198" t="s">
        <v>4687</v>
      </c>
      <c r="E281" s="198" t="s">
        <v>871</v>
      </c>
      <c r="F281" s="198" t="s">
        <v>877</v>
      </c>
      <c r="G281" s="198" t="s">
        <v>179</v>
      </c>
      <c r="H281" s="198" t="s">
        <v>4688</v>
      </c>
      <c r="I281" s="198" t="s">
        <v>873</v>
      </c>
      <c r="J281" s="198" t="s">
        <v>878</v>
      </c>
      <c r="K281" s="198" t="s">
        <v>179</v>
      </c>
      <c r="L281" s="66">
        <v>0.2</v>
      </c>
      <c r="M281" s="65">
        <v>0.23</v>
      </c>
      <c r="N281" s="92">
        <v>0.15</v>
      </c>
      <c r="O281" s="92">
        <v>1.0000000000000009E-2</v>
      </c>
      <c r="P281" s="92">
        <v>0.15</v>
      </c>
      <c r="Q281" s="92">
        <v>0.15</v>
      </c>
      <c r="R281" s="92">
        <v>0.17600000000000002</v>
      </c>
    </row>
    <row r="282" spans="1:18" x14ac:dyDescent="0.25">
      <c r="A282" s="198">
        <v>2554</v>
      </c>
      <c r="B282" s="198" t="s">
        <v>174</v>
      </c>
      <c r="C282" s="198" t="s">
        <v>175</v>
      </c>
      <c r="D282" s="198" t="s">
        <v>4687</v>
      </c>
      <c r="E282" s="198" t="s">
        <v>871</v>
      </c>
      <c r="F282" s="198" t="s">
        <v>879</v>
      </c>
      <c r="G282" s="198" t="s">
        <v>179</v>
      </c>
      <c r="H282" s="198" t="s">
        <v>4688</v>
      </c>
      <c r="I282" s="198" t="s">
        <v>873</v>
      </c>
      <c r="J282" s="198" t="s">
        <v>880</v>
      </c>
      <c r="K282" s="198" t="s">
        <v>179</v>
      </c>
      <c r="L282" s="66">
        <v>0.2</v>
      </c>
      <c r="M282" s="65">
        <v>0.23</v>
      </c>
      <c r="N282" s="92">
        <v>0.15</v>
      </c>
      <c r="O282" s="92" t="s">
        <v>121</v>
      </c>
      <c r="P282" s="92">
        <v>0.15</v>
      </c>
      <c r="Q282" s="92">
        <v>0.15</v>
      </c>
      <c r="R282" s="92">
        <v>0.15</v>
      </c>
    </row>
    <row r="283" spans="1:18" x14ac:dyDescent="0.25">
      <c r="A283" s="198">
        <v>2568</v>
      </c>
      <c r="B283" s="198" t="s">
        <v>174</v>
      </c>
      <c r="C283" s="198" t="s">
        <v>175</v>
      </c>
      <c r="D283" s="198" t="s">
        <v>4687</v>
      </c>
      <c r="E283" s="198" t="s">
        <v>4691</v>
      </c>
      <c r="F283" s="198" t="s">
        <v>2689</v>
      </c>
      <c r="G283" s="198" t="s">
        <v>179</v>
      </c>
      <c r="H283" s="198" t="s">
        <v>4688</v>
      </c>
      <c r="I283" s="198" t="s">
        <v>4692</v>
      </c>
      <c r="J283" s="198" t="s">
        <v>2690</v>
      </c>
      <c r="K283" s="198" t="s">
        <v>179</v>
      </c>
      <c r="L283" s="66">
        <v>0.18</v>
      </c>
      <c r="M283" s="65">
        <v>0.21</v>
      </c>
      <c r="N283" s="92">
        <v>0.15</v>
      </c>
      <c r="O283" s="92" t="s">
        <v>121</v>
      </c>
      <c r="P283" s="92">
        <v>0.15</v>
      </c>
      <c r="Q283" s="92">
        <v>0.15</v>
      </c>
      <c r="R283" s="92">
        <v>0.15</v>
      </c>
    </row>
    <row r="284" spans="1:18" x14ac:dyDescent="0.25">
      <c r="A284" s="198">
        <v>2617</v>
      </c>
      <c r="B284" s="198" t="s">
        <v>174</v>
      </c>
      <c r="C284" s="198" t="s">
        <v>175</v>
      </c>
      <c r="D284" s="198" t="s">
        <v>4687</v>
      </c>
      <c r="E284" s="198" t="s">
        <v>4689</v>
      </c>
      <c r="F284" s="198" t="s">
        <v>886</v>
      </c>
      <c r="G284" s="198" t="s">
        <v>179</v>
      </c>
      <c r="H284" s="198" t="s">
        <v>4688</v>
      </c>
      <c r="I284" s="198" t="s">
        <v>4690</v>
      </c>
      <c r="J284" s="198" t="s">
        <v>4693</v>
      </c>
      <c r="K284" s="198" t="s">
        <v>179</v>
      </c>
      <c r="L284" s="66">
        <v>0.16</v>
      </c>
      <c r="M284" s="65">
        <v>0.18</v>
      </c>
      <c r="N284" s="92">
        <v>0.15</v>
      </c>
      <c r="O284" s="92" t="s">
        <v>121</v>
      </c>
      <c r="P284" s="92">
        <v>0.15</v>
      </c>
      <c r="Q284" s="92">
        <v>0.15</v>
      </c>
      <c r="R284" s="92">
        <v>0.15</v>
      </c>
    </row>
    <row r="285" spans="1:18" x14ac:dyDescent="0.25">
      <c r="A285" s="198">
        <v>2843</v>
      </c>
      <c r="B285" s="198" t="s">
        <v>174</v>
      </c>
      <c r="C285" s="198" t="s">
        <v>175</v>
      </c>
      <c r="D285" s="198" t="s">
        <v>4687</v>
      </c>
      <c r="E285" s="198" t="s">
        <v>677</v>
      </c>
      <c r="F285" s="198" t="s">
        <v>179</v>
      </c>
      <c r="G285" s="198" t="s">
        <v>179</v>
      </c>
      <c r="H285" s="198" t="s">
        <v>4688</v>
      </c>
      <c r="I285" s="198" t="s">
        <v>678</v>
      </c>
      <c r="J285" s="198" t="s">
        <v>179</v>
      </c>
      <c r="K285" s="198" t="s">
        <v>179</v>
      </c>
      <c r="L285" s="66">
        <v>0.14000000000000001</v>
      </c>
      <c r="M285" s="65">
        <v>0.16</v>
      </c>
      <c r="N285" s="92">
        <v>0.15</v>
      </c>
      <c r="O285" s="92" t="s">
        <v>121</v>
      </c>
      <c r="P285" s="92">
        <v>0.15</v>
      </c>
      <c r="Q285" s="92">
        <v>0.15</v>
      </c>
      <c r="R285" s="92">
        <v>0.15</v>
      </c>
    </row>
    <row r="286" spans="1:18" x14ac:dyDescent="0.25">
      <c r="A286" s="198">
        <v>3345</v>
      </c>
      <c r="B286" s="198" t="s">
        <v>174</v>
      </c>
      <c r="C286" s="198" t="s">
        <v>175</v>
      </c>
      <c r="D286" s="198" t="s">
        <v>4687</v>
      </c>
      <c r="E286" s="198" t="s">
        <v>871</v>
      </c>
      <c r="F286" s="198" t="s">
        <v>881</v>
      </c>
      <c r="G286" s="198" t="s">
        <v>179</v>
      </c>
      <c r="H286" s="198" t="s">
        <v>4688</v>
      </c>
      <c r="I286" s="198" t="s">
        <v>873</v>
      </c>
      <c r="J286" s="198" t="s">
        <v>882</v>
      </c>
      <c r="K286" s="198" t="s">
        <v>179</v>
      </c>
      <c r="L286" s="66">
        <v>0.2</v>
      </c>
      <c r="M286" s="65">
        <v>0.23</v>
      </c>
      <c r="N286" s="92">
        <v>0.15</v>
      </c>
      <c r="O286" s="92" t="s">
        <v>121</v>
      </c>
      <c r="P286" s="92">
        <v>0.15</v>
      </c>
      <c r="Q286" s="92">
        <v>0.15</v>
      </c>
      <c r="R286" s="92">
        <v>0.15</v>
      </c>
    </row>
    <row r="287" spans="1:18" x14ac:dyDescent="0.25">
      <c r="A287" s="198">
        <v>3593</v>
      </c>
      <c r="B287" s="198" t="s">
        <v>174</v>
      </c>
      <c r="C287" s="198" t="s">
        <v>175</v>
      </c>
      <c r="D287" s="198" t="s">
        <v>4687</v>
      </c>
      <c r="E287" s="198" t="s">
        <v>4691</v>
      </c>
      <c r="F287" s="198" t="s">
        <v>4694</v>
      </c>
      <c r="G287" s="198" t="s">
        <v>179</v>
      </c>
      <c r="H287" s="198" t="s">
        <v>4688</v>
      </c>
      <c r="I287" s="198" t="s">
        <v>4692</v>
      </c>
      <c r="J287" s="198" t="s">
        <v>4695</v>
      </c>
      <c r="K287" s="198" t="s">
        <v>179</v>
      </c>
      <c r="L287" s="66">
        <v>0.18</v>
      </c>
      <c r="M287" s="65">
        <v>0.21</v>
      </c>
      <c r="N287" s="92">
        <v>0.08</v>
      </c>
      <c r="O287" s="92">
        <v>6.9999999999999993E-2</v>
      </c>
      <c r="P287" s="92">
        <v>0.13999999999999999</v>
      </c>
      <c r="Q287" s="92">
        <v>0.15</v>
      </c>
      <c r="R287" s="92">
        <v>0.16500000000000001</v>
      </c>
    </row>
    <row r="288" spans="1:18" x14ac:dyDescent="0.25">
      <c r="A288" s="198">
        <v>3594</v>
      </c>
      <c r="B288" s="198" t="s">
        <v>174</v>
      </c>
      <c r="C288" s="198" t="s">
        <v>175</v>
      </c>
      <c r="D288" s="198" t="s">
        <v>4687</v>
      </c>
      <c r="E288" s="198" t="s">
        <v>4691</v>
      </c>
      <c r="F288" s="198" t="s">
        <v>4696</v>
      </c>
      <c r="G288" s="198" t="s">
        <v>179</v>
      </c>
      <c r="H288" s="198" t="s">
        <v>4688</v>
      </c>
      <c r="I288" s="198" t="s">
        <v>4692</v>
      </c>
      <c r="J288" s="198" t="s">
        <v>4697</v>
      </c>
      <c r="K288" s="198" t="s">
        <v>179</v>
      </c>
      <c r="L288" s="66">
        <v>0.18</v>
      </c>
      <c r="M288" s="65">
        <v>0.21</v>
      </c>
      <c r="N288" s="92">
        <v>0.13249999999999998</v>
      </c>
      <c r="O288" s="92">
        <v>1.7500000000000016E-2</v>
      </c>
      <c r="P288" s="92">
        <v>0.13999999999999999</v>
      </c>
      <c r="Q288" s="92">
        <v>0.15</v>
      </c>
      <c r="R288" s="92">
        <v>0.16500000000000001</v>
      </c>
    </row>
    <row r="289" spans="1:18" x14ac:dyDescent="0.25">
      <c r="A289" s="198">
        <v>3595</v>
      </c>
      <c r="B289" s="198" t="s">
        <v>174</v>
      </c>
      <c r="C289" s="198" t="s">
        <v>175</v>
      </c>
      <c r="D289" s="198" t="s">
        <v>4687</v>
      </c>
      <c r="E289" s="198" t="s">
        <v>4691</v>
      </c>
      <c r="F289" s="198" t="s">
        <v>4698</v>
      </c>
      <c r="G289" s="198" t="s">
        <v>179</v>
      </c>
      <c r="H289" s="198" t="s">
        <v>4688</v>
      </c>
      <c r="I289" s="198" t="s">
        <v>4692</v>
      </c>
      <c r="J289" s="198" t="s">
        <v>4699</v>
      </c>
      <c r="K289" s="198" t="s">
        <v>179</v>
      </c>
      <c r="L289" s="66">
        <v>0.18</v>
      </c>
      <c r="M289" s="65">
        <v>0.21</v>
      </c>
      <c r="N289" s="92">
        <v>0.15</v>
      </c>
      <c r="O289" s="92" t="s">
        <v>121</v>
      </c>
      <c r="P289" s="92">
        <v>0.15</v>
      </c>
      <c r="Q289" s="92">
        <v>0.15</v>
      </c>
      <c r="R289" s="92">
        <v>0.15</v>
      </c>
    </row>
    <row r="290" spans="1:18" x14ac:dyDescent="0.25">
      <c r="A290" s="198">
        <v>3596</v>
      </c>
      <c r="B290" s="198" t="s">
        <v>174</v>
      </c>
      <c r="C290" s="198" t="s">
        <v>175</v>
      </c>
      <c r="D290" s="198" t="s">
        <v>4687</v>
      </c>
      <c r="E290" s="198" t="s">
        <v>4691</v>
      </c>
      <c r="F290" s="198" t="s">
        <v>4700</v>
      </c>
      <c r="G290" s="198" t="s">
        <v>179</v>
      </c>
      <c r="H290" s="198" t="s">
        <v>4688</v>
      </c>
      <c r="I290" s="198" t="s">
        <v>4692</v>
      </c>
      <c r="J290" s="198" t="s">
        <v>4701</v>
      </c>
      <c r="K290" s="198" t="s">
        <v>179</v>
      </c>
      <c r="L290" s="66">
        <v>0.18</v>
      </c>
      <c r="M290" s="65">
        <v>0.21</v>
      </c>
      <c r="N290" s="92">
        <v>0.15</v>
      </c>
      <c r="O290" s="92" t="s">
        <v>121</v>
      </c>
      <c r="P290" s="92">
        <v>0.15</v>
      </c>
      <c r="Q290" s="92">
        <v>0.15</v>
      </c>
      <c r="R290" s="92">
        <v>0.15</v>
      </c>
    </row>
    <row r="291" spans="1:18" x14ac:dyDescent="0.25">
      <c r="A291" s="198">
        <v>3597</v>
      </c>
      <c r="B291" s="198" t="s">
        <v>174</v>
      </c>
      <c r="C291" s="198" t="s">
        <v>175</v>
      </c>
      <c r="D291" s="198" t="s">
        <v>4687</v>
      </c>
      <c r="E291" s="198" t="s">
        <v>4691</v>
      </c>
      <c r="F291" s="198" t="s">
        <v>4702</v>
      </c>
      <c r="G291" s="198" t="s">
        <v>179</v>
      </c>
      <c r="H291" s="198" t="s">
        <v>4688</v>
      </c>
      <c r="I291" s="198" t="s">
        <v>4692</v>
      </c>
      <c r="J291" s="198" t="s">
        <v>4703</v>
      </c>
      <c r="K291" s="198" t="s">
        <v>179</v>
      </c>
      <c r="L291" s="66">
        <v>0.18</v>
      </c>
      <c r="M291" s="65">
        <v>0.21</v>
      </c>
      <c r="N291" s="92">
        <v>0.15</v>
      </c>
      <c r="O291" s="92" t="s">
        <v>121</v>
      </c>
      <c r="P291" s="92">
        <v>0.15</v>
      </c>
      <c r="Q291" s="92">
        <v>0.15</v>
      </c>
      <c r="R291" s="92">
        <v>0.15</v>
      </c>
    </row>
    <row r="292" spans="1:18" x14ac:dyDescent="0.25">
      <c r="A292" s="198">
        <v>3598</v>
      </c>
      <c r="B292" s="198" t="s">
        <v>174</v>
      </c>
      <c r="C292" s="198" t="s">
        <v>175</v>
      </c>
      <c r="D292" s="198" t="s">
        <v>4687</v>
      </c>
      <c r="E292" s="198" t="s">
        <v>4689</v>
      </c>
      <c r="F292" s="198" t="s">
        <v>4704</v>
      </c>
      <c r="G292" s="198" t="s">
        <v>179</v>
      </c>
      <c r="H292" s="198" t="s">
        <v>4688</v>
      </c>
      <c r="I292" s="198" t="s">
        <v>4690</v>
      </c>
      <c r="J292" s="198" t="s">
        <v>4705</v>
      </c>
      <c r="K292" s="198" t="s">
        <v>179</v>
      </c>
      <c r="L292" s="66">
        <v>0.18</v>
      </c>
      <c r="M292" s="65">
        <v>0.21</v>
      </c>
      <c r="N292" s="92">
        <v>0.15</v>
      </c>
      <c r="O292" s="92" t="s">
        <v>121</v>
      </c>
      <c r="P292" s="92">
        <v>0.15</v>
      </c>
      <c r="Q292" s="92">
        <v>0.15</v>
      </c>
      <c r="R292" s="92">
        <v>0.15</v>
      </c>
    </row>
    <row r="293" spans="1:18" x14ac:dyDescent="0.25">
      <c r="A293" s="198">
        <v>3599</v>
      </c>
      <c r="B293" s="198" t="s">
        <v>174</v>
      </c>
      <c r="C293" s="198" t="s">
        <v>175</v>
      </c>
      <c r="D293" s="198" t="s">
        <v>4687</v>
      </c>
      <c r="E293" s="198" t="s">
        <v>4689</v>
      </c>
      <c r="F293" s="198" t="s">
        <v>4706</v>
      </c>
      <c r="G293" s="198" t="s">
        <v>179</v>
      </c>
      <c r="H293" s="198" t="s">
        <v>4688</v>
      </c>
      <c r="I293" s="198" t="s">
        <v>4690</v>
      </c>
      <c r="J293" s="198" t="s">
        <v>4707</v>
      </c>
      <c r="K293" s="198" t="s">
        <v>179</v>
      </c>
      <c r="L293" s="66">
        <v>0.18</v>
      </c>
      <c r="M293" s="65">
        <v>0.21</v>
      </c>
      <c r="N293" s="92">
        <v>0.15</v>
      </c>
      <c r="O293" s="92">
        <v>0.03</v>
      </c>
      <c r="P293" s="92">
        <v>0.16999999999999998</v>
      </c>
      <c r="Q293" s="92">
        <v>0.18</v>
      </c>
      <c r="R293" s="92">
        <v>0.19800000000000001</v>
      </c>
    </row>
    <row r="294" spans="1:18" x14ac:dyDescent="0.25">
      <c r="A294" s="198">
        <v>3600</v>
      </c>
      <c r="B294" s="198" t="s">
        <v>174</v>
      </c>
      <c r="C294" s="198" t="s">
        <v>175</v>
      </c>
      <c r="D294" s="198" t="s">
        <v>4687</v>
      </c>
      <c r="E294" s="198" t="s">
        <v>4689</v>
      </c>
      <c r="F294" s="198" t="s">
        <v>4708</v>
      </c>
      <c r="G294" s="198" t="s">
        <v>179</v>
      </c>
      <c r="H294" s="198" t="s">
        <v>4688</v>
      </c>
      <c r="I294" s="198" t="s">
        <v>4690</v>
      </c>
      <c r="J294" s="198" t="s">
        <v>4709</v>
      </c>
      <c r="K294" s="198" t="s">
        <v>179</v>
      </c>
      <c r="L294" s="66">
        <v>0.18</v>
      </c>
      <c r="M294" s="65">
        <v>0.21</v>
      </c>
      <c r="N294" s="92">
        <v>0.13249999999999998</v>
      </c>
      <c r="O294" s="92">
        <v>1.7500000000000016E-2</v>
      </c>
      <c r="P294" s="92">
        <v>0.13999999999999999</v>
      </c>
      <c r="Q294" s="92">
        <v>0.15</v>
      </c>
      <c r="R294" s="92">
        <v>0.16500000000000001</v>
      </c>
    </row>
    <row r="295" spans="1:18" x14ac:dyDescent="0.25">
      <c r="A295" s="198">
        <v>3601</v>
      </c>
      <c r="B295" s="198" t="s">
        <v>174</v>
      </c>
      <c r="C295" s="198" t="s">
        <v>175</v>
      </c>
      <c r="D295" s="198" t="s">
        <v>4687</v>
      </c>
      <c r="E295" s="198" t="s">
        <v>4689</v>
      </c>
      <c r="F295" s="198" t="s">
        <v>4710</v>
      </c>
      <c r="G295" s="198" t="s">
        <v>179</v>
      </c>
      <c r="H295" s="198" t="s">
        <v>4688</v>
      </c>
      <c r="I295" s="198" t="s">
        <v>4690</v>
      </c>
      <c r="J295" s="198" t="s">
        <v>4711</v>
      </c>
      <c r="K295" s="198" t="s">
        <v>179</v>
      </c>
      <c r="L295" s="66">
        <v>0.18</v>
      </c>
      <c r="M295" s="65">
        <v>0.21</v>
      </c>
      <c r="N295" s="92">
        <v>0.15</v>
      </c>
      <c r="O295" s="92" t="s">
        <v>121</v>
      </c>
      <c r="P295" s="92">
        <v>0.15</v>
      </c>
      <c r="Q295" s="92">
        <v>0.15</v>
      </c>
      <c r="R295" s="92">
        <v>0.15</v>
      </c>
    </row>
    <row r="296" spans="1:18" x14ac:dyDescent="0.25">
      <c r="A296" s="198">
        <v>3602</v>
      </c>
      <c r="B296" s="198" t="s">
        <v>174</v>
      </c>
      <c r="C296" s="198" t="s">
        <v>175</v>
      </c>
      <c r="D296" s="198" t="s">
        <v>4687</v>
      </c>
      <c r="E296" s="198" t="s">
        <v>4689</v>
      </c>
      <c r="F296" s="198" t="s">
        <v>4712</v>
      </c>
      <c r="G296" s="198" t="s">
        <v>179</v>
      </c>
      <c r="H296" s="198" t="s">
        <v>4688</v>
      </c>
      <c r="I296" s="198" t="s">
        <v>4690</v>
      </c>
      <c r="J296" s="198" t="s">
        <v>4713</v>
      </c>
      <c r="K296" s="198" t="s">
        <v>179</v>
      </c>
      <c r="L296" s="66">
        <v>0.18</v>
      </c>
      <c r="M296" s="65">
        <v>0.21</v>
      </c>
      <c r="N296" s="92">
        <v>0.15</v>
      </c>
      <c r="O296" s="92" t="s">
        <v>121</v>
      </c>
      <c r="P296" s="92">
        <v>0.15</v>
      </c>
      <c r="Q296" s="92">
        <v>0.15</v>
      </c>
      <c r="R296" s="92">
        <v>0.15</v>
      </c>
    </row>
    <row r="297" spans="1:18" x14ac:dyDescent="0.25">
      <c r="A297" s="198">
        <v>1329</v>
      </c>
      <c r="B297" s="198" t="s">
        <v>174</v>
      </c>
      <c r="C297" s="198" t="s">
        <v>175</v>
      </c>
      <c r="D297" s="198" t="s">
        <v>791</v>
      </c>
      <c r="E297" s="198" t="s">
        <v>792</v>
      </c>
      <c r="F297" s="198" t="s">
        <v>793</v>
      </c>
      <c r="G297" s="198" t="s">
        <v>830</v>
      </c>
      <c r="H297" s="198" t="s">
        <v>791</v>
      </c>
      <c r="I297" s="198" t="s">
        <v>795</v>
      </c>
      <c r="J297" s="198" t="s">
        <v>796</v>
      </c>
      <c r="K297" s="198" t="s">
        <v>831</v>
      </c>
      <c r="L297" s="66">
        <v>0.15</v>
      </c>
      <c r="M297" s="65">
        <v>0.17</v>
      </c>
      <c r="N297" s="92">
        <v>0.15</v>
      </c>
      <c r="O297" s="92" t="s">
        <v>121</v>
      </c>
      <c r="P297" s="92">
        <v>0.15</v>
      </c>
      <c r="Q297" s="92">
        <v>0.15</v>
      </c>
      <c r="R297" s="92">
        <v>0.15</v>
      </c>
    </row>
    <row r="298" spans="1:18" x14ac:dyDescent="0.25">
      <c r="A298" s="198">
        <v>1330</v>
      </c>
      <c r="B298" s="198" t="s">
        <v>174</v>
      </c>
      <c r="C298" s="198" t="s">
        <v>175</v>
      </c>
      <c r="D298" s="198" t="s">
        <v>791</v>
      </c>
      <c r="E298" s="198" t="s">
        <v>792</v>
      </c>
      <c r="F298" s="198" t="s">
        <v>832</v>
      </c>
      <c r="G298" s="198" t="s">
        <v>833</v>
      </c>
      <c r="H298" s="198" t="s">
        <v>791</v>
      </c>
      <c r="I298" s="198" t="s">
        <v>795</v>
      </c>
      <c r="J298" s="198" t="s">
        <v>834</v>
      </c>
      <c r="K298" s="198" t="s">
        <v>835</v>
      </c>
      <c r="L298" s="66">
        <v>0.15</v>
      </c>
      <c r="M298" s="65">
        <v>0.17</v>
      </c>
      <c r="N298" s="92">
        <v>0.15</v>
      </c>
      <c r="O298" s="92">
        <v>0.03</v>
      </c>
      <c r="P298" s="92">
        <v>0.16999999999999998</v>
      </c>
      <c r="Q298" s="92">
        <v>0.18</v>
      </c>
      <c r="R298" s="92">
        <v>0.19800000000000001</v>
      </c>
    </row>
    <row r="299" spans="1:18" x14ac:dyDescent="0.25">
      <c r="A299" s="198">
        <v>1331</v>
      </c>
      <c r="B299" s="198" t="s">
        <v>174</v>
      </c>
      <c r="C299" s="198" t="s">
        <v>175</v>
      </c>
      <c r="D299" s="198" t="s">
        <v>791</v>
      </c>
      <c r="E299" s="198" t="s">
        <v>792</v>
      </c>
      <c r="F299" s="198" t="s">
        <v>832</v>
      </c>
      <c r="G299" s="198" t="s">
        <v>836</v>
      </c>
      <c r="H299" s="198" t="s">
        <v>791</v>
      </c>
      <c r="I299" s="198" t="s">
        <v>795</v>
      </c>
      <c r="J299" s="198" t="s">
        <v>834</v>
      </c>
      <c r="K299" s="198" t="s">
        <v>837</v>
      </c>
      <c r="L299" s="66">
        <v>0.15</v>
      </c>
      <c r="M299" s="65">
        <v>0.17</v>
      </c>
      <c r="N299" s="92">
        <v>0.15</v>
      </c>
      <c r="O299" s="92" t="s">
        <v>121</v>
      </c>
      <c r="P299" s="92">
        <v>0.15</v>
      </c>
      <c r="Q299" s="92">
        <v>0.15</v>
      </c>
      <c r="R299" s="92">
        <v>0.15</v>
      </c>
    </row>
    <row r="300" spans="1:18" x14ac:dyDescent="0.25">
      <c r="A300" s="198">
        <v>1332</v>
      </c>
      <c r="B300" s="198" t="s">
        <v>174</v>
      </c>
      <c r="C300" s="198" t="s">
        <v>175</v>
      </c>
      <c r="D300" s="198" t="s">
        <v>791</v>
      </c>
      <c r="E300" s="198" t="s">
        <v>792</v>
      </c>
      <c r="F300" s="198" t="s">
        <v>804</v>
      </c>
      <c r="G300" s="198" t="s">
        <v>828</v>
      </c>
      <c r="H300" s="198" t="s">
        <v>791</v>
      </c>
      <c r="I300" s="198" t="s">
        <v>795</v>
      </c>
      <c r="J300" s="198" t="s">
        <v>806</v>
      </c>
      <c r="K300" s="198" t="s">
        <v>829</v>
      </c>
      <c r="L300" s="66">
        <v>0.15</v>
      </c>
      <c r="M300" s="65">
        <v>0.17</v>
      </c>
      <c r="N300" s="92">
        <v>0.15</v>
      </c>
      <c r="O300" s="92" t="s">
        <v>121</v>
      </c>
      <c r="P300" s="92">
        <v>0.15</v>
      </c>
      <c r="Q300" s="92">
        <v>0.15</v>
      </c>
      <c r="R300" s="92">
        <v>0.15</v>
      </c>
    </row>
    <row r="301" spans="1:18" x14ac:dyDescent="0.25">
      <c r="A301" s="198">
        <v>1572</v>
      </c>
      <c r="B301" s="198" t="s">
        <v>174</v>
      </c>
      <c r="C301" s="198" t="s">
        <v>175</v>
      </c>
      <c r="D301" s="198" t="s">
        <v>791</v>
      </c>
      <c r="E301" s="198" t="s">
        <v>792</v>
      </c>
      <c r="F301" s="198" t="s">
        <v>858</v>
      </c>
      <c r="G301" s="198" t="s">
        <v>179</v>
      </c>
      <c r="H301" s="198" t="s">
        <v>791</v>
      </c>
      <c r="I301" s="198" t="s">
        <v>795</v>
      </c>
      <c r="J301" s="198" t="s">
        <v>859</v>
      </c>
      <c r="K301" s="198" t="s">
        <v>179</v>
      </c>
      <c r="L301" s="66">
        <v>0.18</v>
      </c>
      <c r="M301" s="65">
        <v>0.21</v>
      </c>
      <c r="N301" s="92">
        <v>0.15</v>
      </c>
      <c r="O301" s="92" t="s">
        <v>121</v>
      </c>
      <c r="P301" s="92">
        <v>0.15</v>
      </c>
      <c r="Q301" s="92">
        <v>0.15</v>
      </c>
      <c r="R301" s="92">
        <v>0.15</v>
      </c>
    </row>
    <row r="302" spans="1:18" x14ac:dyDescent="0.25">
      <c r="A302" s="198">
        <v>1623</v>
      </c>
      <c r="B302" s="198" t="s">
        <v>174</v>
      </c>
      <c r="C302" s="198" t="s">
        <v>175</v>
      </c>
      <c r="D302" s="198" t="s">
        <v>791</v>
      </c>
      <c r="E302" s="198" t="s">
        <v>792</v>
      </c>
      <c r="F302" s="198" t="s">
        <v>832</v>
      </c>
      <c r="G302" s="198" t="s">
        <v>846</v>
      </c>
      <c r="H302" s="198" t="s">
        <v>791</v>
      </c>
      <c r="I302" s="198" t="s">
        <v>795</v>
      </c>
      <c r="J302" s="198" t="s">
        <v>834</v>
      </c>
      <c r="K302" s="198" t="s">
        <v>847</v>
      </c>
      <c r="L302" s="66">
        <v>0.18</v>
      </c>
      <c r="M302" s="65">
        <v>0.21</v>
      </c>
      <c r="N302" s="92">
        <v>0.15</v>
      </c>
      <c r="O302" s="92">
        <v>0.03</v>
      </c>
      <c r="P302" s="92">
        <v>0.16999999999999998</v>
      </c>
      <c r="Q302" s="92">
        <v>0.18</v>
      </c>
      <c r="R302" s="92">
        <v>0.19800000000000001</v>
      </c>
    </row>
    <row r="303" spans="1:18" x14ac:dyDescent="0.25">
      <c r="A303" s="198">
        <v>1631</v>
      </c>
      <c r="B303" s="198" t="s">
        <v>174</v>
      </c>
      <c r="C303" s="198" t="s">
        <v>175</v>
      </c>
      <c r="D303" s="198" t="s">
        <v>791</v>
      </c>
      <c r="E303" s="198" t="s">
        <v>792</v>
      </c>
      <c r="F303" s="198" t="s">
        <v>832</v>
      </c>
      <c r="G303" s="198" t="s">
        <v>850</v>
      </c>
      <c r="H303" s="198" t="s">
        <v>791</v>
      </c>
      <c r="I303" s="198" t="s">
        <v>795</v>
      </c>
      <c r="J303" s="198" t="s">
        <v>834</v>
      </c>
      <c r="K303" s="198" t="s">
        <v>851</v>
      </c>
      <c r="L303" s="66">
        <v>0.18</v>
      </c>
      <c r="M303" s="65">
        <v>0.21</v>
      </c>
      <c r="N303" s="92">
        <v>0.15</v>
      </c>
      <c r="O303" s="92" t="s">
        <v>121</v>
      </c>
      <c r="P303" s="92">
        <v>0.15</v>
      </c>
      <c r="Q303" s="92">
        <v>0.15</v>
      </c>
      <c r="R303" s="92">
        <v>0.15</v>
      </c>
    </row>
    <row r="304" spans="1:18" x14ac:dyDescent="0.25">
      <c r="A304" s="198">
        <v>1632</v>
      </c>
      <c r="B304" s="198" t="s">
        <v>174</v>
      </c>
      <c r="C304" s="198" t="s">
        <v>175</v>
      </c>
      <c r="D304" s="198" t="s">
        <v>791</v>
      </c>
      <c r="E304" s="198" t="s">
        <v>792</v>
      </c>
      <c r="F304" s="198" t="s">
        <v>832</v>
      </c>
      <c r="G304" s="198" t="s">
        <v>852</v>
      </c>
      <c r="H304" s="198" t="s">
        <v>791</v>
      </c>
      <c r="I304" s="198" t="s">
        <v>795</v>
      </c>
      <c r="J304" s="198" t="s">
        <v>834</v>
      </c>
      <c r="K304" s="198" t="s">
        <v>853</v>
      </c>
      <c r="L304" s="66">
        <v>0.18</v>
      </c>
      <c r="M304" s="65">
        <v>0.21</v>
      </c>
      <c r="N304" s="92">
        <v>0.15</v>
      </c>
      <c r="O304" s="92">
        <v>0.03</v>
      </c>
      <c r="P304" s="92">
        <v>0.16999999999999998</v>
      </c>
      <c r="Q304" s="92">
        <v>0.18</v>
      </c>
      <c r="R304" s="92">
        <v>0.19800000000000001</v>
      </c>
    </row>
    <row r="305" spans="1:18" x14ac:dyDescent="0.25">
      <c r="A305" s="198">
        <v>1636</v>
      </c>
      <c r="B305" s="198" t="s">
        <v>174</v>
      </c>
      <c r="C305" s="198" t="s">
        <v>175</v>
      </c>
      <c r="D305" s="198" t="s">
        <v>791</v>
      </c>
      <c r="E305" s="198" t="s">
        <v>792</v>
      </c>
      <c r="F305" s="198" t="s">
        <v>793</v>
      </c>
      <c r="G305" s="198" t="s">
        <v>848</v>
      </c>
      <c r="H305" s="198" t="s">
        <v>791</v>
      </c>
      <c r="I305" s="198" t="s">
        <v>795</v>
      </c>
      <c r="J305" s="198" t="s">
        <v>796</v>
      </c>
      <c r="K305" s="198" t="s">
        <v>849</v>
      </c>
      <c r="L305" s="66">
        <v>0.15</v>
      </c>
      <c r="M305" s="65">
        <v>0.17</v>
      </c>
      <c r="N305" s="92">
        <v>0.15</v>
      </c>
      <c r="O305" s="92">
        <v>0.03</v>
      </c>
      <c r="P305" s="92">
        <v>0.16999999999999998</v>
      </c>
      <c r="Q305" s="92">
        <v>0.18</v>
      </c>
      <c r="R305" s="92">
        <v>0.19800000000000001</v>
      </c>
    </row>
    <row r="306" spans="1:18" x14ac:dyDescent="0.25">
      <c r="A306" s="198">
        <v>1637</v>
      </c>
      <c r="B306" s="198" t="s">
        <v>174</v>
      </c>
      <c r="C306" s="198" t="s">
        <v>175</v>
      </c>
      <c r="D306" s="198" t="s">
        <v>791</v>
      </c>
      <c r="E306" s="198" t="s">
        <v>860</v>
      </c>
      <c r="F306" s="198" t="s">
        <v>179</v>
      </c>
      <c r="G306" s="198" t="s">
        <v>179</v>
      </c>
      <c r="H306" s="198" t="s">
        <v>791</v>
      </c>
      <c r="I306" s="198" t="s">
        <v>861</v>
      </c>
      <c r="J306" s="198" t="s">
        <v>179</v>
      </c>
      <c r="K306" s="198" t="s">
        <v>179</v>
      </c>
      <c r="L306" s="66">
        <v>0.15</v>
      </c>
      <c r="M306" s="65">
        <v>0.17</v>
      </c>
      <c r="N306" s="92">
        <v>0.15</v>
      </c>
      <c r="O306" s="92">
        <v>0.03</v>
      </c>
      <c r="P306" s="92">
        <v>0.16999999999999998</v>
      </c>
      <c r="Q306" s="92">
        <v>0.18</v>
      </c>
      <c r="R306" s="92">
        <v>0.19800000000000001</v>
      </c>
    </row>
    <row r="307" spans="1:18" x14ac:dyDescent="0.25">
      <c r="A307" s="198">
        <v>2255</v>
      </c>
      <c r="B307" s="198" t="s">
        <v>174</v>
      </c>
      <c r="C307" s="198" t="s">
        <v>175</v>
      </c>
      <c r="D307" s="198" t="s">
        <v>791</v>
      </c>
      <c r="E307" s="198" t="s">
        <v>792</v>
      </c>
      <c r="F307" s="198" t="s">
        <v>832</v>
      </c>
      <c r="G307" s="198" t="s">
        <v>854</v>
      </c>
      <c r="H307" s="198" t="s">
        <v>791</v>
      </c>
      <c r="I307" s="198" t="s">
        <v>795</v>
      </c>
      <c r="J307" s="198" t="s">
        <v>834</v>
      </c>
      <c r="K307" s="198" t="s">
        <v>855</v>
      </c>
      <c r="L307" s="66">
        <v>0.18</v>
      </c>
      <c r="M307" s="65">
        <v>0.21</v>
      </c>
      <c r="N307" s="92">
        <v>0.15</v>
      </c>
      <c r="O307" s="92">
        <v>0.03</v>
      </c>
      <c r="P307" s="92">
        <v>0.16999999999999998</v>
      </c>
      <c r="Q307" s="92">
        <v>0.18</v>
      </c>
      <c r="R307" s="92">
        <v>0.19800000000000001</v>
      </c>
    </row>
    <row r="308" spans="1:18" x14ac:dyDescent="0.25">
      <c r="A308" s="198">
        <v>2275</v>
      </c>
      <c r="B308" s="198" t="s">
        <v>174</v>
      </c>
      <c r="C308" s="198" t="s">
        <v>175</v>
      </c>
      <c r="D308" s="198" t="s">
        <v>791</v>
      </c>
      <c r="E308" s="198" t="s">
        <v>792</v>
      </c>
      <c r="F308" s="198" t="s">
        <v>832</v>
      </c>
      <c r="G308" s="198" t="s">
        <v>856</v>
      </c>
      <c r="H308" s="198" t="s">
        <v>791</v>
      </c>
      <c r="I308" s="198" t="s">
        <v>795</v>
      </c>
      <c r="J308" s="198" t="s">
        <v>834</v>
      </c>
      <c r="K308" s="198" t="s">
        <v>857</v>
      </c>
      <c r="L308" s="66">
        <v>0.18</v>
      </c>
      <c r="M308" s="65">
        <v>0.21</v>
      </c>
      <c r="N308" s="92">
        <v>0.15</v>
      </c>
      <c r="O308" s="92">
        <v>0.03</v>
      </c>
      <c r="P308" s="92">
        <v>0.16999999999999998</v>
      </c>
      <c r="Q308" s="92">
        <v>0.18</v>
      </c>
      <c r="R308" s="92">
        <v>0.19800000000000001</v>
      </c>
    </row>
    <row r="309" spans="1:18" x14ac:dyDescent="0.25">
      <c r="A309" s="198">
        <v>2409</v>
      </c>
      <c r="B309" s="198" t="s">
        <v>174</v>
      </c>
      <c r="C309" s="198" t="s">
        <v>175</v>
      </c>
      <c r="D309" s="198" t="s">
        <v>791</v>
      </c>
      <c r="E309" s="198" t="s">
        <v>792</v>
      </c>
      <c r="F309" s="198" t="s">
        <v>838</v>
      </c>
      <c r="G309" s="198" t="s">
        <v>179</v>
      </c>
      <c r="H309" s="198" t="s">
        <v>791</v>
      </c>
      <c r="I309" s="198" t="s">
        <v>795</v>
      </c>
      <c r="J309" s="198" t="s">
        <v>839</v>
      </c>
      <c r="K309" s="198" t="s">
        <v>179</v>
      </c>
      <c r="L309" s="66">
        <v>0.18</v>
      </c>
      <c r="M309" s="65">
        <v>0.21</v>
      </c>
      <c r="N309" s="92">
        <v>0.15</v>
      </c>
      <c r="O309" s="92" t="s">
        <v>121</v>
      </c>
      <c r="P309" s="92">
        <v>0.15</v>
      </c>
      <c r="Q309" s="92">
        <v>0.15</v>
      </c>
      <c r="R309" s="92">
        <v>0.15</v>
      </c>
    </row>
    <row r="310" spans="1:18" x14ac:dyDescent="0.25">
      <c r="A310" s="198">
        <v>2410</v>
      </c>
      <c r="B310" s="198" t="s">
        <v>174</v>
      </c>
      <c r="C310" s="198" t="s">
        <v>175</v>
      </c>
      <c r="D310" s="198" t="s">
        <v>791</v>
      </c>
      <c r="E310" s="198" t="s">
        <v>866</v>
      </c>
      <c r="F310" s="198" t="s">
        <v>179</v>
      </c>
      <c r="G310" s="198" t="s">
        <v>179</v>
      </c>
      <c r="H310" s="198" t="s">
        <v>791</v>
      </c>
      <c r="I310" s="198" t="s">
        <v>867</v>
      </c>
      <c r="J310" s="198" t="s">
        <v>179</v>
      </c>
      <c r="K310" s="198" t="s">
        <v>179</v>
      </c>
      <c r="L310" s="66">
        <v>0.18</v>
      </c>
      <c r="M310" s="65">
        <v>0.21</v>
      </c>
      <c r="N310" s="92">
        <v>0.15</v>
      </c>
      <c r="O310" s="92">
        <v>0.03</v>
      </c>
      <c r="P310" s="92">
        <v>0.16999999999999998</v>
      </c>
      <c r="Q310" s="92">
        <v>0.18</v>
      </c>
      <c r="R310" s="92">
        <v>0.19800000000000001</v>
      </c>
    </row>
    <row r="311" spans="1:18" x14ac:dyDescent="0.25">
      <c r="A311" s="198">
        <v>2759</v>
      </c>
      <c r="B311" s="198" t="s">
        <v>174</v>
      </c>
      <c r="C311" s="198" t="s">
        <v>175</v>
      </c>
      <c r="D311" s="198" t="s">
        <v>791</v>
      </c>
      <c r="E311" s="198" t="s">
        <v>792</v>
      </c>
      <c r="F311" s="198" t="s">
        <v>840</v>
      </c>
      <c r="G311" s="198" t="s">
        <v>179</v>
      </c>
      <c r="H311" s="198" t="s">
        <v>791</v>
      </c>
      <c r="I311" s="198" t="s">
        <v>795</v>
      </c>
      <c r="J311" s="198" t="s">
        <v>841</v>
      </c>
      <c r="K311" s="198" t="s">
        <v>179</v>
      </c>
      <c r="L311" s="66">
        <v>0.15</v>
      </c>
      <c r="M311" s="65">
        <v>0.17</v>
      </c>
      <c r="N311" s="92">
        <v>0.15</v>
      </c>
      <c r="O311" s="92">
        <v>0.03</v>
      </c>
      <c r="P311" s="92">
        <v>0.16999999999999998</v>
      </c>
      <c r="Q311" s="92">
        <v>0.18</v>
      </c>
      <c r="R311" s="92">
        <v>0.19800000000000001</v>
      </c>
    </row>
    <row r="312" spans="1:18" x14ac:dyDescent="0.25">
      <c r="A312" s="198">
        <v>3004</v>
      </c>
      <c r="B312" s="198" t="s">
        <v>174</v>
      </c>
      <c r="C312" s="198" t="s">
        <v>175</v>
      </c>
      <c r="D312" s="198" t="s">
        <v>791</v>
      </c>
      <c r="E312" s="198" t="s">
        <v>862</v>
      </c>
      <c r="F312" s="198" t="s">
        <v>863</v>
      </c>
      <c r="G312" s="198" t="s">
        <v>179</v>
      </c>
      <c r="H312" s="198" t="s">
        <v>791</v>
      </c>
      <c r="I312" s="198" t="s">
        <v>864</v>
      </c>
      <c r="J312" s="198" t="s">
        <v>865</v>
      </c>
      <c r="K312" s="198" t="s">
        <v>179</v>
      </c>
      <c r="L312" s="66">
        <v>0.18</v>
      </c>
      <c r="M312" s="65">
        <v>0.21</v>
      </c>
      <c r="N312" s="92">
        <v>0.13844117647058815</v>
      </c>
      <c r="O312" s="92">
        <v>1.1558823529411844E-2</v>
      </c>
      <c r="P312" s="92">
        <v>0.13999999999999999</v>
      </c>
      <c r="Q312" s="92">
        <v>0.15</v>
      </c>
      <c r="R312" s="92">
        <v>0.16500000000000001</v>
      </c>
    </row>
    <row r="313" spans="1:18" x14ac:dyDescent="0.25">
      <c r="A313" s="198">
        <v>3017</v>
      </c>
      <c r="B313" s="198" t="s">
        <v>174</v>
      </c>
      <c r="C313" s="198" t="s">
        <v>175</v>
      </c>
      <c r="D313" s="198" t="s">
        <v>791</v>
      </c>
      <c r="E313" s="198" t="s">
        <v>792</v>
      </c>
      <c r="F313" s="198" t="s">
        <v>816</v>
      </c>
      <c r="G313" s="198" t="s">
        <v>817</v>
      </c>
      <c r="H313" s="198" t="s">
        <v>791</v>
      </c>
      <c r="I313" s="198" t="s">
        <v>795</v>
      </c>
      <c r="J313" s="198" t="s">
        <v>818</v>
      </c>
      <c r="K313" s="198" t="s">
        <v>819</v>
      </c>
      <c r="L313" s="66">
        <v>0.15</v>
      </c>
      <c r="M313" s="65">
        <v>0.17</v>
      </c>
      <c r="N313" s="92">
        <v>0.15</v>
      </c>
      <c r="O313" s="92">
        <v>5.0000000000000017E-2</v>
      </c>
      <c r="P313" s="92">
        <v>0.19</v>
      </c>
      <c r="Q313" s="92">
        <v>0.2</v>
      </c>
      <c r="R313" s="92">
        <v>0.22000000000000003</v>
      </c>
    </row>
    <row r="314" spans="1:18" x14ac:dyDescent="0.25">
      <c r="A314" s="198">
        <v>3018</v>
      </c>
      <c r="B314" s="198" t="s">
        <v>174</v>
      </c>
      <c r="C314" s="198" t="s">
        <v>175</v>
      </c>
      <c r="D314" s="198" t="s">
        <v>791</v>
      </c>
      <c r="E314" s="198" t="s">
        <v>792</v>
      </c>
      <c r="F314" s="198" t="s">
        <v>816</v>
      </c>
      <c r="G314" s="198" t="s">
        <v>820</v>
      </c>
      <c r="H314" s="198" t="s">
        <v>791</v>
      </c>
      <c r="I314" s="198" t="s">
        <v>795</v>
      </c>
      <c r="J314" s="198" t="s">
        <v>818</v>
      </c>
      <c r="K314" s="198" t="s">
        <v>821</v>
      </c>
      <c r="L314" s="66">
        <v>0.15</v>
      </c>
      <c r="M314" s="65">
        <v>0.17</v>
      </c>
      <c r="N314" s="92">
        <v>0.15</v>
      </c>
      <c r="O314" s="92">
        <v>5.0000000000000017E-2</v>
      </c>
      <c r="P314" s="92">
        <v>0.19</v>
      </c>
      <c r="Q314" s="92">
        <v>0.2</v>
      </c>
      <c r="R314" s="92">
        <v>0.22000000000000003</v>
      </c>
    </row>
    <row r="315" spans="1:18" x14ac:dyDescent="0.25">
      <c r="A315" s="198">
        <v>3019</v>
      </c>
      <c r="B315" s="198" t="s">
        <v>174</v>
      </c>
      <c r="C315" s="198" t="s">
        <v>175</v>
      </c>
      <c r="D315" s="198" t="s">
        <v>791</v>
      </c>
      <c r="E315" s="198" t="s">
        <v>792</v>
      </c>
      <c r="F315" s="198" t="s">
        <v>816</v>
      </c>
      <c r="G315" s="198" t="s">
        <v>822</v>
      </c>
      <c r="H315" s="198" t="s">
        <v>791</v>
      </c>
      <c r="I315" s="198" t="s">
        <v>795</v>
      </c>
      <c r="J315" s="198" t="s">
        <v>818</v>
      </c>
      <c r="K315" s="198" t="s">
        <v>823</v>
      </c>
      <c r="L315" s="66">
        <v>0.15</v>
      </c>
      <c r="M315" s="65">
        <v>0.17</v>
      </c>
      <c r="N315" s="92">
        <v>0.15</v>
      </c>
      <c r="O315" s="92">
        <v>5.0000000000000017E-2</v>
      </c>
      <c r="P315" s="92">
        <v>0.19</v>
      </c>
      <c r="Q315" s="92">
        <v>0.2</v>
      </c>
      <c r="R315" s="92">
        <v>0.22000000000000003</v>
      </c>
    </row>
    <row r="316" spans="1:18" x14ac:dyDescent="0.25">
      <c r="A316" s="198">
        <v>3020</v>
      </c>
      <c r="B316" s="198" t="s">
        <v>174</v>
      </c>
      <c r="C316" s="198" t="s">
        <v>175</v>
      </c>
      <c r="D316" s="198" t="s">
        <v>791</v>
      </c>
      <c r="E316" s="198" t="s">
        <v>792</v>
      </c>
      <c r="F316" s="198" t="s">
        <v>816</v>
      </c>
      <c r="G316" s="198" t="s">
        <v>824</v>
      </c>
      <c r="H316" s="198" t="s">
        <v>791</v>
      </c>
      <c r="I316" s="198" t="s">
        <v>795</v>
      </c>
      <c r="J316" s="198" t="s">
        <v>818</v>
      </c>
      <c r="K316" s="198" t="s">
        <v>825</v>
      </c>
      <c r="L316" s="66">
        <v>0.15</v>
      </c>
      <c r="M316" s="65">
        <v>0.17</v>
      </c>
      <c r="N316" s="92">
        <v>0.08</v>
      </c>
      <c r="O316" s="92">
        <v>0.12000000000000001</v>
      </c>
      <c r="P316" s="92">
        <v>0.19</v>
      </c>
      <c r="Q316" s="92">
        <v>0.2</v>
      </c>
      <c r="R316" s="92">
        <v>0.22000000000000003</v>
      </c>
    </row>
    <row r="317" spans="1:18" x14ac:dyDescent="0.25">
      <c r="A317" s="198">
        <v>3021</v>
      </c>
      <c r="B317" s="198" t="s">
        <v>174</v>
      </c>
      <c r="C317" s="198" t="s">
        <v>175</v>
      </c>
      <c r="D317" s="198" t="s">
        <v>791</v>
      </c>
      <c r="E317" s="198" t="s">
        <v>792</v>
      </c>
      <c r="F317" s="198" t="s">
        <v>816</v>
      </c>
      <c r="G317" s="198" t="s">
        <v>826</v>
      </c>
      <c r="H317" s="198" t="s">
        <v>791</v>
      </c>
      <c r="I317" s="198" t="s">
        <v>795</v>
      </c>
      <c r="J317" s="198" t="s">
        <v>818</v>
      </c>
      <c r="K317" s="198" t="s">
        <v>827</v>
      </c>
      <c r="L317" s="66">
        <v>0.18</v>
      </c>
      <c r="M317" s="65">
        <v>0.21</v>
      </c>
      <c r="N317" s="92">
        <v>0.13249999999999998</v>
      </c>
      <c r="O317" s="92">
        <v>6.7500000000000032E-2</v>
      </c>
      <c r="P317" s="92">
        <v>0.19</v>
      </c>
      <c r="Q317" s="92">
        <v>0.2</v>
      </c>
      <c r="R317" s="92">
        <v>0.22000000000000003</v>
      </c>
    </row>
    <row r="318" spans="1:18" x14ac:dyDescent="0.25">
      <c r="A318" s="198">
        <v>3023</v>
      </c>
      <c r="B318" s="198" t="s">
        <v>174</v>
      </c>
      <c r="C318" s="198" t="s">
        <v>175</v>
      </c>
      <c r="D318" s="198" t="s">
        <v>791</v>
      </c>
      <c r="E318" s="198" t="s">
        <v>792</v>
      </c>
      <c r="F318" s="198" t="s">
        <v>804</v>
      </c>
      <c r="G318" s="198" t="s">
        <v>805</v>
      </c>
      <c r="H318" s="198" t="s">
        <v>791</v>
      </c>
      <c r="I318" s="198" t="s">
        <v>795</v>
      </c>
      <c r="J318" s="198" t="s">
        <v>806</v>
      </c>
      <c r="K318" s="198" t="s">
        <v>807</v>
      </c>
      <c r="L318" s="66">
        <v>0.15</v>
      </c>
      <c r="M318" s="65">
        <v>0.17</v>
      </c>
      <c r="N318" s="92">
        <v>0.15</v>
      </c>
      <c r="O318" s="92" t="s">
        <v>121</v>
      </c>
      <c r="P318" s="92">
        <v>0.15</v>
      </c>
      <c r="Q318" s="92">
        <v>0.15</v>
      </c>
      <c r="R318" s="92">
        <v>0.15</v>
      </c>
    </row>
    <row r="319" spans="1:18" x14ac:dyDescent="0.25">
      <c r="A319" s="198">
        <v>3024</v>
      </c>
      <c r="B319" s="198" t="s">
        <v>174</v>
      </c>
      <c r="C319" s="198" t="s">
        <v>175</v>
      </c>
      <c r="D319" s="198" t="s">
        <v>791</v>
      </c>
      <c r="E319" s="198" t="s">
        <v>792</v>
      </c>
      <c r="F319" s="198" t="s">
        <v>804</v>
      </c>
      <c r="G319" s="198" t="s">
        <v>808</v>
      </c>
      <c r="H319" s="198" t="s">
        <v>791</v>
      </c>
      <c r="I319" s="198" t="s">
        <v>795</v>
      </c>
      <c r="J319" s="198" t="s">
        <v>806</v>
      </c>
      <c r="K319" s="198" t="s">
        <v>809</v>
      </c>
      <c r="L319" s="66">
        <v>0.15</v>
      </c>
      <c r="M319" s="65">
        <v>0.17</v>
      </c>
      <c r="N319" s="92">
        <v>0.15</v>
      </c>
      <c r="O319" s="92">
        <v>1.0000000000000009E-2</v>
      </c>
      <c r="P319" s="92">
        <v>0.15</v>
      </c>
      <c r="Q319" s="92">
        <v>0.15</v>
      </c>
      <c r="R319" s="92">
        <v>0.17600000000000002</v>
      </c>
    </row>
    <row r="320" spans="1:18" x14ac:dyDescent="0.25">
      <c r="A320" s="198">
        <v>3025</v>
      </c>
      <c r="B320" s="198" t="s">
        <v>174</v>
      </c>
      <c r="C320" s="198" t="s">
        <v>175</v>
      </c>
      <c r="D320" s="198" t="s">
        <v>791</v>
      </c>
      <c r="E320" s="198" t="s">
        <v>792</v>
      </c>
      <c r="F320" s="198" t="s">
        <v>804</v>
      </c>
      <c r="G320" s="198" t="s">
        <v>810</v>
      </c>
      <c r="H320" s="198" t="s">
        <v>791</v>
      </c>
      <c r="I320" s="198" t="s">
        <v>795</v>
      </c>
      <c r="J320" s="198" t="s">
        <v>806</v>
      </c>
      <c r="K320" s="198" t="s">
        <v>811</v>
      </c>
      <c r="L320" s="66">
        <v>0.15</v>
      </c>
      <c r="M320" s="65">
        <v>0.17</v>
      </c>
      <c r="N320" s="92">
        <v>0.15</v>
      </c>
      <c r="O320" s="92">
        <v>1.0000000000000009E-2</v>
      </c>
      <c r="P320" s="92">
        <v>0.15</v>
      </c>
      <c r="Q320" s="92">
        <v>0.15</v>
      </c>
      <c r="R320" s="92">
        <v>0.17600000000000002</v>
      </c>
    </row>
    <row r="321" spans="1:18" x14ac:dyDescent="0.25">
      <c r="A321" s="198">
        <v>3027</v>
      </c>
      <c r="B321" s="198" t="s">
        <v>174</v>
      </c>
      <c r="C321" s="198" t="s">
        <v>175</v>
      </c>
      <c r="D321" s="198" t="s">
        <v>791</v>
      </c>
      <c r="E321" s="198" t="s">
        <v>792</v>
      </c>
      <c r="F321" s="198" t="s">
        <v>804</v>
      </c>
      <c r="G321" s="198" t="s">
        <v>812</v>
      </c>
      <c r="H321" s="198" t="s">
        <v>791</v>
      </c>
      <c r="I321" s="198" t="s">
        <v>795</v>
      </c>
      <c r="J321" s="198" t="s">
        <v>806</v>
      </c>
      <c r="K321" s="198" t="s">
        <v>813</v>
      </c>
      <c r="L321" s="66">
        <v>0.15</v>
      </c>
      <c r="M321" s="65">
        <v>0.17</v>
      </c>
      <c r="N321" s="92">
        <v>0.15</v>
      </c>
      <c r="O321" s="92">
        <v>0.03</v>
      </c>
      <c r="P321" s="92">
        <v>0.16999999999999998</v>
      </c>
      <c r="Q321" s="92">
        <v>0.18</v>
      </c>
      <c r="R321" s="92">
        <v>0.19800000000000001</v>
      </c>
    </row>
    <row r="322" spans="1:18" x14ac:dyDescent="0.25">
      <c r="A322" s="198">
        <v>3028</v>
      </c>
      <c r="B322" s="198" t="s">
        <v>174</v>
      </c>
      <c r="C322" s="198" t="s">
        <v>175</v>
      </c>
      <c r="D322" s="198" t="s">
        <v>791</v>
      </c>
      <c r="E322" s="198" t="s">
        <v>792</v>
      </c>
      <c r="F322" s="198" t="s">
        <v>804</v>
      </c>
      <c r="G322" s="198" t="s">
        <v>814</v>
      </c>
      <c r="H322" s="198" t="s">
        <v>791</v>
      </c>
      <c r="I322" s="198" t="s">
        <v>795</v>
      </c>
      <c r="J322" s="198" t="s">
        <v>806</v>
      </c>
      <c r="K322" s="198" t="s">
        <v>815</v>
      </c>
      <c r="L322" s="66">
        <v>0.15</v>
      </c>
      <c r="M322" s="65">
        <v>0.17</v>
      </c>
      <c r="N322" s="92">
        <v>0.14999999999999997</v>
      </c>
      <c r="O322" s="92">
        <v>3.0000000000000027E-2</v>
      </c>
      <c r="P322" s="92">
        <v>0.16999999999999998</v>
      </c>
      <c r="Q322" s="92">
        <v>0.18</v>
      </c>
      <c r="R322" s="92">
        <v>0.19800000000000001</v>
      </c>
    </row>
    <row r="323" spans="1:18" x14ac:dyDescent="0.25">
      <c r="A323" s="198">
        <v>3042</v>
      </c>
      <c r="B323" s="198" t="s">
        <v>174</v>
      </c>
      <c r="C323" s="198" t="s">
        <v>175</v>
      </c>
      <c r="D323" s="198" t="s">
        <v>791</v>
      </c>
      <c r="E323" s="198" t="s">
        <v>792</v>
      </c>
      <c r="F323" s="198" t="s">
        <v>793</v>
      </c>
      <c r="G323" s="198" t="s">
        <v>794</v>
      </c>
      <c r="H323" s="198" t="s">
        <v>791</v>
      </c>
      <c r="I323" s="198" t="s">
        <v>795</v>
      </c>
      <c r="J323" s="198" t="s">
        <v>796</v>
      </c>
      <c r="K323" s="198" t="s">
        <v>797</v>
      </c>
      <c r="L323" s="66">
        <v>0.16</v>
      </c>
      <c r="M323" s="65">
        <v>0.18</v>
      </c>
      <c r="N323" s="92">
        <v>0.15</v>
      </c>
      <c r="O323" s="92">
        <v>0.03</v>
      </c>
      <c r="P323" s="92">
        <v>0.16999999999999998</v>
      </c>
      <c r="Q323" s="92">
        <v>0.18</v>
      </c>
      <c r="R323" s="92">
        <v>0.19800000000000001</v>
      </c>
    </row>
    <row r="324" spans="1:18" x14ac:dyDescent="0.25">
      <c r="A324" s="198">
        <v>3043</v>
      </c>
      <c r="B324" s="198" t="s">
        <v>174</v>
      </c>
      <c r="C324" s="198" t="s">
        <v>175</v>
      </c>
      <c r="D324" s="198" t="s">
        <v>791</v>
      </c>
      <c r="E324" s="198" t="s">
        <v>792</v>
      </c>
      <c r="F324" s="198" t="s">
        <v>793</v>
      </c>
      <c r="G324" s="198" t="s">
        <v>798</v>
      </c>
      <c r="H324" s="198" t="s">
        <v>791</v>
      </c>
      <c r="I324" s="198" t="s">
        <v>795</v>
      </c>
      <c r="J324" s="198" t="s">
        <v>796</v>
      </c>
      <c r="K324" s="198" t="s">
        <v>799</v>
      </c>
      <c r="L324" s="66">
        <v>0.16</v>
      </c>
      <c r="M324" s="65">
        <v>0.18</v>
      </c>
      <c r="N324" s="92">
        <v>0.14999999999999997</v>
      </c>
      <c r="O324" s="92">
        <v>3.0000000000000027E-2</v>
      </c>
      <c r="P324" s="92">
        <v>0.16999999999999998</v>
      </c>
      <c r="Q324" s="92">
        <v>0.18</v>
      </c>
      <c r="R324" s="92">
        <v>0.19800000000000001</v>
      </c>
    </row>
    <row r="325" spans="1:18" x14ac:dyDescent="0.25">
      <c r="A325" s="198">
        <v>3044</v>
      </c>
      <c r="B325" s="198" t="s">
        <v>174</v>
      </c>
      <c r="C325" s="198" t="s">
        <v>175</v>
      </c>
      <c r="D325" s="198" t="s">
        <v>791</v>
      </c>
      <c r="E325" s="198" t="s">
        <v>792</v>
      </c>
      <c r="F325" s="198" t="s">
        <v>793</v>
      </c>
      <c r="G325" s="198" t="s">
        <v>800</v>
      </c>
      <c r="H325" s="198" t="s">
        <v>791</v>
      </c>
      <c r="I325" s="198" t="s">
        <v>795</v>
      </c>
      <c r="J325" s="198" t="s">
        <v>796</v>
      </c>
      <c r="K325" s="198" t="s">
        <v>801</v>
      </c>
      <c r="L325" s="66">
        <v>0.15</v>
      </c>
      <c r="M325" s="65">
        <v>0.17</v>
      </c>
      <c r="N325" s="92">
        <v>0.15</v>
      </c>
      <c r="O325" s="92">
        <v>0.03</v>
      </c>
      <c r="P325" s="92">
        <v>0.16999999999999998</v>
      </c>
      <c r="Q325" s="92">
        <v>0.18</v>
      </c>
      <c r="R325" s="92">
        <v>0.19800000000000001</v>
      </c>
    </row>
    <row r="326" spans="1:18" x14ac:dyDescent="0.25">
      <c r="A326" s="198">
        <v>3045</v>
      </c>
      <c r="B326" s="198" t="s">
        <v>174</v>
      </c>
      <c r="C326" s="198" t="s">
        <v>175</v>
      </c>
      <c r="D326" s="198" t="s">
        <v>791</v>
      </c>
      <c r="E326" s="198" t="s">
        <v>792</v>
      </c>
      <c r="F326" s="198" t="s">
        <v>793</v>
      </c>
      <c r="G326" s="198" t="s">
        <v>802</v>
      </c>
      <c r="H326" s="198" t="s">
        <v>791</v>
      </c>
      <c r="I326" s="198" t="s">
        <v>795</v>
      </c>
      <c r="J326" s="198" t="s">
        <v>796</v>
      </c>
      <c r="K326" s="198" t="s">
        <v>803</v>
      </c>
      <c r="L326" s="66">
        <v>0.15</v>
      </c>
      <c r="M326" s="65">
        <v>0.17</v>
      </c>
      <c r="N326" s="92">
        <v>0.15</v>
      </c>
      <c r="O326" s="92">
        <v>0.03</v>
      </c>
      <c r="P326" s="92">
        <v>0.16999999999999998</v>
      </c>
      <c r="Q326" s="92">
        <v>0.18</v>
      </c>
      <c r="R326" s="92">
        <v>0.19800000000000001</v>
      </c>
    </row>
    <row r="327" spans="1:18" x14ac:dyDescent="0.25">
      <c r="A327" s="198">
        <v>3238</v>
      </c>
      <c r="B327" s="198" t="s">
        <v>174</v>
      </c>
      <c r="C327" s="198" t="s">
        <v>175</v>
      </c>
      <c r="D327" s="198" t="s">
        <v>791</v>
      </c>
      <c r="E327" s="198" t="s">
        <v>792</v>
      </c>
      <c r="F327" s="198" t="s">
        <v>816</v>
      </c>
      <c r="G327" s="198" t="s">
        <v>842</v>
      </c>
      <c r="H327" s="198" t="s">
        <v>791</v>
      </c>
      <c r="I327" s="198" t="s">
        <v>795</v>
      </c>
      <c r="J327" s="198" t="s">
        <v>818</v>
      </c>
      <c r="K327" s="198" t="s">
        <v>843</v>
      </c>
      <c r="L327" s="66">
        <v>0.15</v>
      </c>
      <c r="M327" s="65">
        <v>0.17</v>
      </c>
      <c r="N327" s="92">
        <v>0.15</v>
      </c>
      <c r="O327" s="92">
        <v>0.03</v>
      </c>
      <c r="P327" s="92">
        <v>0.16999999999999998</v>
      </c>
      <c r="Q327" s="92">
        <v>0.18</v>
      </c>
      <c r="R327" s="92">
        <v>0.19800000000000001</v>
      </c>
    </row>
    <row r="328" spans="1:18" x14ac:dyDescent="0.25">
      <c r="A328" s="198">
        <v>3239</v>
      </c>
      <c r="B328" s="198" t="s">
        <v>174</v>
      </c>
      <c r="C328" s="198" t="s">
        <v>175</v>
      </c>
      <c r="D328" s="198" t="s">
        <v>791</v>
      </c>
      <c r="E328" s="198" t="s">
        <v>792</v>
      </c>
      <c r="F328" s="198" t="s">
        <v>816</v>
      </c>
      <c r="G328" s="198" t="s">
        <v>844</v>
      </c>
      <c r="H328" s="198" t="s">
        <v>791</v>
      </c>
      <c r="I328" s="198" t="s">
        <v>795</v>
      </c>
      <c r="J328" s="198" t="s">
        <v>818</v>
      </c>
      <c r="K328" s="198" t="s">
        <v>845</v>
      </c>
      <c r="L328" s="66">
        <v>0.15</v>
      </c>
      <c r="M328" s="65">
        <v>0.17</v>
      </c>
      <c r="N328" s="92">
        <v>0.15</v>
      </c>
      <c r="O328" s="92">
        <v>0.03</v>
      </c>
      <c r="P328" s="92">
        <v>0.16999999999999998</v>
      </c>
      <c r="Q328" s="92">
        <v>0.18</v>
      </c>
      <c r="R328" s="92">
        <v>0.19800000000000001</v>
      </c>
    </row>
    <row r="329" spans="1:18" x14ac:dyDescent="0.25">
      <c r="A329" s="198">
        <v>3550</v>
      </c>
      <c r="B329" s="198" t="s">
        <v>174</v>
      </c>
      <c r="C329" s="198" t="s">
        <v>175</v>
      </c>
      <c r="D329" s="198" t="s">
        <v>791</v>
      </c>
      <c r="E329" s="198" t="s">
        <v>792</v>
      </c>
      <c r="F329" s="198" t="s">
        <v>804</v>
      </c>
      <c r="G329" s="198" t="s">
        <v>1021</v>
      </c>
      <c r="H329" s="198" t="s">
        <v>791</v>
      </c>
      <c r="I329" s="198" t="s">
        <v>795</v>
      </c>
      <c r="J329" s="198" t="s">
        <v>806</v>
      </c>
      <c r="K329" s="198" t="s">
        <v>1022</v>
      </c>
      <c r="L329" s="66">
        <v>0.1</v>
      </c>
      <c r="M329" s="65">
        <v>0.1</v>
      </c>
      <c r="N329" s="92">
        <v>0.14999999999999997</v>
      </c>
      <c r="O329" s="92">
        <v>3.0000000000000027E-2</v>
      </c>
      <c r="P329" s="92">
        <v>0.16999999999999998</v>
      </c>
      <c r="Q329" s="92">
        <v>0.18</v>
      </c>
      <c r="R329" s="92">
        <v>0.19800000000000001</v>
      </c>
    </row>
    <row r="330" spans="1:18" x14ac:dyDescent="0.25">
      <c r="A330" s="198">
        <v>1385</v>
      </c>
      <c r="B330" s="198" t="s">
        <v>174</v>
      </c>
      <c r="C330" s="198" t="s">
        <v>175</v>
      </c>
      <c r="D330" s="198" t="s">
        <v>889</v>
      </c>
      <c r="E330" s="198" t="s">
        <v>986</v>
      </c>
      <c r="F330" s="198" t="s">
        <v>987</v>
      </c>
      <c r="G330" s="198" t="s">
        <v>179</v>
      </c>
      <c r="H330" s="198" t="s">
        <v>892</v>
      </c>
      <c r="I330" s="198" t="s">
        <v>988</v>
      </c>
      <c r="J330" s="198" t="s">
        <v>989</v>
      </c>
      <c r="K330" s="198" t="s">
        <v>179</v>
      </c>
      <c r="L330" s="66">
        <v>0.12</v>
      </c>
      <c r="M330" s="65">
        <v>0.14000000000000001</v>
      </c>
      <c r="N330" s="92">
        <v>0.15</v>
      </c>
      <c r="O330" s="92">
        <v>0.03</v>
      </c>
      <c r="P330" s="92">
        <v>0.16999999999999998</v>
      </c>
      <c r="Q330" s="92">
        <v>0.18</v>
      </c>
      <c r="R330" s="92">
        <v>0.19800000000000001</v>
      </c>
    </row>
    <row r="331" spans="1:18" x14ac:dyDescent="0.25">
      <c r="A331" s="198">
        <v>1389</v>
      </c>
      <c r="B331" s="198" t="s">
        <v>174</v>
      </c>
      <c r="C331" s="198" t="s">
        <v>175</v>
      </c>
      <c r="D331" s="198" t="s">
        <v>889</v>
      </c>
      <c r="E331" s="198" t="s">
        <v>890</v>
      </c>
      <c r="F331" s="198" t="s">
        <v>921</v>
      </c>
      <c r="G331" s="198" t="s">
        <v>179</v>
      </c>
      <c r="H331" s="198" t="s">
        <v>892</v>
      </c>
      <c r="I331" s="198" t="s">
        <v>893</v>
      </c>
      <c r="J331" s="198" t="s">
        <v>923</v>
      </c>
      <c r="K331" s="198" t="s">
        <v>179</v>
      </c>
      <c r="L331" s="66">
        <v>0.18</v>
      </c>
      <c r="M331" s="65">
        <v>0.21</v>
      </c>
      <c r="N331" s="92">
        <v>0.15</v>
      </c>
      <c r="O331" s="92">
        <v>0.03</v>
      </c>
      <c r="P331" s="92">
        <v>0.16999999999999998</v>
      </c>
      <c r="Q331" s="92">
        <v>0.18</v>
      </c>
      <c r="R331" s="92">
        <v>0.19800000000000001</v>
      </c>
    </row>
    <row r="332" spans="1:18" x14ac:dyDescent="0.25">
      <c r="A332" s="198">
        <v>1390</v>
      </c>
      <c r="B332" s="198" t="s">
        <v>174</v>
      </c>
      <c r="C332" s="198" t="s">
        <v>175</v>
      </c>
      <c r="D332" s="198" t="s">
        <v>889</v>
      </c>
      <c r="E332" s="198" t="s">
        <v>1014</v>
      </c>
      <c r="F332" s="198" t="s">
        <v>179</v>
      </c>
      <c r="G332" s="198" t="s">
        <v>179</v>
      </c>
      <c r="H332" s="198" t="s">
        <v>892</v>
      </c>
      <c r="I332" s="198" t="s">
        <v>1015</v>
      </c>
      <c r="J332" s="198" t="s">
        <v>179</v>
      </c>
      <c r="K332" s="198" t="s">
        <v>179</v>
      </c>
      <c r="L332" s="66">
        <v>0.18</v>
      </c>
      <c r="M332" s="65">
        <v>0.21</v>
      </c>
      <c r="N332" s="92">
        <v>0.15</v>
      </c>
      <c r="O332" s="92">
        <v>0.03</v>
      </c>
      <c r="P332" s="92">
        <v>0.16999999999999998</v>
      </c>
      <c r="Q332" s="92">
        <v>0.18</v>
      </c>
      <c r="R332" s="92">
        <v>0.19800000000000001</v>
      </c>
    </row>
    <row r="333" spans="1:18" x14ac:dyDescent="0.25">
      <c r="A333" s="198">
        <v>1391</v>
      </c>
      <c r="B333" s="198" t="s">
        <v>174</v>
      </c>
      <c r="C333" s="198" t="s">
        <v>175</v>
      </c>
      <c r="D333" s="198" t="s">
        <v>889</v>
      </c>
      <c r="E333" s="198" t="s">
        <v>961</v>
      </c>
      <c r="F333" s="198" t="s">
        <v>962</v>
      </c>
      <c r="G333" s="198" t="s">
        <v>179</v>
      </c>
      <c r="H333" s="198" t="s">
        <v>892</v>
      </c>
      <c r="I333" s="198" t="s">
        <v>963</v>
      </c>
      <c r="J333" s="198" t="s">
        <v>964</v>
      </c>
      <c r="K333" s="198" t="s">
        <v>179</v>
      </c>
      <c r="L333" s="66">
        <v>0.18</v>
      </c>
      <c r="M333" s="65">
        <v>0.21</v>
      </c>
      <c r="N333" s="92">
        <v>0.15</v>
      </c>
      <c r="O333" s="92">
        <v>0.03</v>
      </c>
      <c r="P333" s="92">
        <v>0.16999999999999998</v>
      </c>
      <c r="Q333" s="92">
        <v>0.18</v>
      </c>
      <c r="R333" s="92">
        <v>0.19800000000000001</v>
      </c>
    </row>
    <row r="334" spans="1:18" x14ac:dyDescent="0.25">
      <c r="A334" s="198">
        <v>1392</v>
      </c>
      <c r="B334" s="198" t="s">
        <v>174</v>
      </c>
      <c r="C334" s="198" t="s">
        <v>175</v>
      </c>
      <c r="D334" s="198" t="s">
        <v>889</v>
      </c>
      <c r="E334" s="198" t="s">
        <v>961</v>
      </c>
      <c r="F334" s="198" t="s">
        <v>965</v>
      </c>
      <c r="G334" s="198" t="s">
        <v>179</v>
      </c>
      <c r="H334" s="198" t="s">
        <v>892</v>
      </c>
      <c r="I334" s="198" t="s">
        <v>963</v>
      </c>
      <c r="J334" s="198" t="s">
        <v>966</v>
      </c>
      <c r="K334" s="198" t="s">
        <v>179</v>
      </c>
      <c r="L334" s="66">
        <v>0.2</v>
      </c>
      <c r="M334" s="65">
        <v>0.23</v>
      </c>
      <c r="N334" s="92">
        <v>0.15</v>
      </c>
      <c r="O334" s="92">
        <v>0.03</v>
      </c>
      <c r="P334" s="92">
        <v>0.16999999999999998</v>
      </c>
      <c r="Q334" s="92">
        <v>0.18</v>
      </c>
      <c r="R334" s="92">
        <v>0.19800000000000001</v>
      </c>
    </row>
    <row r="335" spans="1:18" x14ac:dyDescent="0.25">
      <c r="A335" s="198">
        <v>1393</v>
      </c>
      <c r="B335" s="198" t="s">
        <v>174</v>
      </c>
      <c r="C335" s="198" t="s">
        <v>175</v>
      </c>
      <c r="D335" s="198" t="s">
        <v>889</v>
      </c>
      <c r="E335" s="198" t="s">
        <v>961</v>
      </c>
      <c r="F335" s="198" t="s">
        <v>967</v>
      </c>
      <c r="G335" s="198" t="s">
        <v>179</v>
      </c>
      <c r="H335" s="198" t="s">
        <v>892</v>
      </c>
      <c r="I335" s="198" t="s">
        <v>963</v>
      </c>
      <c r="J335" s="198" t="s">
        <v>968</v>
      </c>
      <c r="K335" s="198" t="s">
        <v>179</v>
      </c>
      <c r="L335" s="66">
        <v>0.18</v>
      </c>
      <c r="M335" s="65">
        <v>0.21</v>
      </c>
      <c r="N335" s="92">
        <v>0.15</v>
      </c>
      <c r="O335" s="92">
        <v>1.0000000000000009E-2</v>
      </c>
      <c r="P335" s="92">
        <v>0.15</v>
      </c>
      <c r="Q335" s="92">
        <v>0.15</v>
      </c>
      <c r="R335" s="92">
        <v>0.17600000000000002</v>
      </c>
    </row>
    <row r="336" spans="1:18" x14ac:dyDescent="0.25">
      <c r="A336" s="198">
        <v>1394</v>
      </c>
      <c r="B336" s="198" t="s">
        <v>174</v>
      </c>
      <c r="C336" s="198" t="s">
        <v>175</v>
      </c>
      <c r="D336" s="198" t="s">
        <v>889</v>
      </c>
      <c r="E336" s="198" t="s">
        <v>927</v>
      </c>
      <c r="F336" s="198" t="s">
        <v>928</v>
      </c>
      <c r="G336" s="198" t="s">
        <v>179</v>
      </c>
      <c r="H336" s="198" t="s">
        <v>892</v>
      </c>
      <c r="I336" s="198" t="s">
        <v>929</v>
      </c>
      <c r="J336" s="198" t="s">
        <v>930</v>
      </c>
      <c r="K336" s="198" t="s">
        <v>179</v>
      </c>
      <c r="L336" s="66">
        <v>0.18</v>
      </c>
      <c r="M336" s="65">
        <v>0.21</v>
      </c>
      <c r="N336" s="92">
        <v>0.15</v>
      </c>
      <c r="O336" s="92">
        <v>0.03</v>
      </c>
      <c r="P336" s="92">
        <v>0.16999999999999998</v>
      </c>
      <c r="Q336" s="92">
        <v>0.18</v>
      </c>
      <c r="R336" s="92">
        <v>0.19800000000000001</v>
      </c>
    </row>
    <row r="337" spans="1:18" x14ac:dyDescent="0.25">
      <c r="A337" s="198">
        <v>1395</v>
      </c>
      <c r="B337" s="198" t="s">
        <v>174</v>
      </c>
      <c r="C337" s="198" t="s">
        <v>175</v>
      </c>
      <c r="D337" s="198" t="s">
        <v>889</v>
      </c>
      <c r="E337" s="198" t="s">
        <v>927</v>
      </c>
      <c r="F337" s="198" t="s">
        <v>931</v>
      </c>
      <c r="G337" s="198" t="s">
        <v>179</v>
      </c>
      <c r="H337" s="198" t="s">
        <v>892</v>
      </c>
      <c r="I337" s="198" t="s">
        <v>929</v>
      </c>
      <c r="J337" s="198" t="s">
        <v>932</v>
      </c>
      <c r="K337" s="198" t="s">
        <v>179</v>
      </c>
      <c r="L337" s="66">
        <v>0.18</v>
      </c>
      <c r="M337" s="65">
        <v>0.21</v>
      </c>
      <c r="N337" s="92">
        <v>0.15</v>
      </c>
      <c r="O337" s="92">
        <v>0.03</v>
      </c>
      <c r="P337" s="92">
        <v>0.16999999999999998</v>
      </c>
      <c r="Q337" s="92">
        <v>0.18</v>
      </c>
      <c r="R337" s="92">
        <v>0.19800000000000001</v>
      </c>
    </row>
    <row r="338" spans="1:18" x14ac:dyDescent="0.25">
      <c r="A338" s="198">
        <v>1396</v>
      </c>
      <c r="B338" s="198" t="s">
        <v>174</v>
      </c>
      <c r="C338" s="198" t="s">
        <v>175</v>
      </c>
      <c r="D338" s="198" t="s">
        <v>889</v>
      </c>
      <c r="E338" s="198" t="s">
        <v>927</v>
      </c>
      <c r="F338" s="198" t="s">
        <v>933</v>
      </c>
      <c r="G338" s="198" t="s">
        <v>179</v>
      </c>
      <c r="H338" s="198" t="s">
        <v>892</v>
      </c>
      <c r="I338" s="198" t="s">
        <v>929</v>
      </c>
      <c r="J338" s="198" t="s">
        <v>934</v>
      </c>
      <c r="K338" s="198" t="s">
        <v>179</v>
      </c>
      <c r="L338" s="66">
        <v>0.18</v>
      </c>
      <c r="M338" s="65">
        <v>0.21</v>
      </c>
      <c r="N338" s="92">
        <v>0.15</v>
      </c>
      <c r="O338" s="92">
        <v>0.03</v>
      </c>
      <c r="P338" s="92">
        <v>0.16999999999999998</v>
      </c>
      <c r="Q338" s="92">
        <v>0.18</v>
      </c>
      <c r="R338" s="92">
        <v>0.19800000000000001</v>
      </c>
    </row>
    <row r="339" spans="1:18" x14ac:dyDescent="0.25">
      <c r="A339" s="198">
        <v>1397</v>
      </c>
      <c r="B339" s="198" t="s">
        <v>174</v>
      </c>
      <c r="C339" s="198" t="s">
        <v>175</v>
      </c>
      <c r="D339" s="198" t="s">
        <v>889</v>
      </c>
      <c r="E339" s="198" t="s">
        <v>949</v>
      </c>
      <c r="F339" s="198" t="s">
        <v>950</v>
      </c>
      <c r="G339" s="198" t="s">
        <v>179</v>
      </c>
      <c r="H339" s="198" t="s">
        <v>892</v>
      </c>
      <c r="I339" s="198" t="s">
        <v>951</v>
      </c>
      <c r="J339" s="198" t="s">
        <v>952</v>
      </c>
      <c r="K339" s="198" t="s">
        <v>179</v>
      </c>
      <c r="L339" s="66">
        <v>0.18</v>
      </c>
      <c r="M339" s="65">
        <v>0.21</v>
      </c>
      <c r="N339" s="92">
        <v>0.15</v>
      </c>
      <c r="O339" s="92">
        <v>0.03</v>
      </c>
      <c r="P339" s="92">
        <v>0.16999999999999998</v>
      </c>
      <c r="Q339" s="92">
        <v>0.18</v>
      </c>
      <c r="R339" s="92">
        <v>0.19800000000000001</v>
      </c>
    </row>
    <row r="340" spans="1:18" x14ac:dyDescent="0.25">
      <c r="A340" s="198">
        <v>1398</v>
      </c>
      <c r="B340" s="198" t="s">
        <v>174</v>
      </c>
      <c r="C340" s="198" t="s">
        <v>175</v>
      </c>
      <c r="D340" s="198" t="s">
        <v>889</v>
      </c>
      <c r="E340" s="198" t="s">
        <v>949</v>
      </c>
      <c r="F340" s="198" t="s">
        <v>953</v>
      </c>
      <c r="G340" s="198" t="s">
        <v>179</v>
      </c>
      <c r="H340" s="198" t="s">
        <v>892</v>
      </c>
      <c r="I340" s="198" t="s">
        <v>951</v>
      </c>
      <c r="J340" s="198" t="s">
        <v>954</v>
      </c>
      <c r="K340" s="198" t="s">
        <v>179</v>
      </c>
      <c r="L340" s="66">
        <v>0.18</v>
      </c>
      <c r="M340" s="65">
        <v>0.21</v>
      </c>
      <c r="N340" s="92">
        <v>0.15</v>
      </c>
      <c r="O340" s="92">
        <v>1.0000000000000009E-2</v>
      </c>
      <c r="P340" s="92">
        <v>0.15</v>
      </c>
      <c r="Q340" s="92">
        <v>0.15</v>
      </c>
      <c r="R340" s="92">
        <v>0.17600000000000002</v>
      </c>
    </row>
    <row r="341" spans="1:18" x14ac:dyDescent="0.25">
      <c r="A341" s="198">
        <v>1399</v>
      </c>
      <c r="B341" s="198" t="s">
        <v>174</v>
      </c>
      <c r="C341" s="198" t="s">
        <v>175</v>
      </c>
      <c r="D341" s="198" t="s">
        <v>889</v>
      </c>
      <c r="E341" s="198" t="s">
        <v>949</v>
      </c>
      <c r="F341" s="198" t="s">
        <v>955</v>
      </c>
      <c r="G341" s="198" t="s">
        <v>179</v>
      </c>
      <c r="H341" s="198" t="s">
        <v>892</v>
      </c>
      <c r="I341" s="198" t="s">
        <v>951</v>
      </c>
      <c r="J341" s="198" t="s">
        <v>956</v>
      </c>
      <c r="K341" s="198" t="s">
        <v>179</v>
      </c>
      <c r="L341" s="66">
        <v>0.18</v>
      </c>
      <c r="M341" s="65">
        <v>0.21</v>
      </c>
      <c r="N341" s="92">
        <v>0.15</v>
      </c>
      <c r="O341" s="92">
        <v>1.0000000000000009E-2</v>
      </c>
      <c r="P341" s="92">
        <v>0.15</v>
      </c>
      <c r="Q341" s="92">
        <v>0.15</v>
      </c>
      <c r="R341" s="92">
        <v>0.17600000000000002</v>
      </c>
    </row>
    <row r="342" spans="1:18" x14ac:dyDescent="0.25">
      <c r="A342" s="198">
        <v>1400</v>
      </c>
      <c r="B342" s="198" t="s">
        <v>174</v>
      </c>
      <c r="C342" s="198" t="s">
        <v>175</v>
      </c>
      <c r="D342" s="198" t="s">
        <v>889</v>
      </c>
      <c r="E342" s="198" t="s">
        <v>890</v>
      </c>
      <c r="F342" s="198" t="s">
        <v>922</v>
      </c>
      <c r="G342" s="198" t="s">
        <v>179</v>
      </c>
      <c r="H342" s="198" t="s">
        <v>892</v>
      </c>
      <c r="I342" s="198" t="s">
        <v>893</v>
      </c>
      <c r="J342" s="198" t="s">
        <v>924</v>
      </c>
      <c r="K342" s="198" t="s">
        <v>179</v>
      </c>
      <c r="L342" s="66">
        <v>0.16</v>
      </c>
      <c r="M342" s="65">
        <v>0.18</v>
      </c>
      <c r="N342" s="92">
        <v>0.15</v>
      </c>
      <c r="O342" s="92">
        <v>0.03</v>
      </c>
      <c r="P342" s="92">
        <v>0.16999999999999998</v>
      </c>
      <c r="Q342" s="92">
        <v>0.18</v>
      </c>
      <c r="R342" s="92">
        <v>0.19800000000000001</v>
      </c>
    </row>
    <row r="343" spans="1:18" x14ac:dyDescent="0.25">
      <c r="A343" s="198">
        <v>1401</v>
      </c>
      <c r="B343" s="198" t="s">
        <v>174</v>
      </c>
      <c r="C343" s="198" t="s">
        <v>175</v>
      </c>
      <c r="D343" s="198" t="s">
        <v>889</v>
      </c>
      <c r="E343" s="198" t="s">
        <v>890</v>
      </c>
      <c r="F343" s="198" t="s">
        <v>925</v>
      </c>
      <c r="G343" s="198" t="s">
        <v>179</v>
      </c>
      <c r="H343" s="198" t="s">
        <v>892</v>
      </c>
      <c r="I343" s="198" t="s">
        <v>893</v>
      </c>
      <c r="J343" s="198" t="s">
        <v>926</v>
      </c>
      <c r="K343" s="198" t="s">
        <v>179</v>
      </c>
      <c r="L343" s="66">
        <v>0.18</v>
      </c>
      <c r="M343" s="65">
        <v>0.21</v>
      </c>
      <c r="N343" s="92">
        <v>0.15</v>
      </c>
      <c r="O343" s="92">
        <v>0.03</v>
      </c>
      <c r="P343" s="92">
        <v>0.16999999999999998</v>
      </c>
      <c r="Q343" s="92">
        <v>0.18</v>
      </c>
      <c r="R343" s="92">
        <v>0.19800000000000001</v>
      </c>
    </row>
    <row r="344" spans="1:18" x14ac:dyDescent="0.25">
      <c r="A344" s="198">
        <v>1432</v>
      </c>
      <c r="B344" s="198" t="s">
        <v>174</v>
      </c>
      <c r="C344" s="198" t="s">
        <v>175</v>
      </c>
      <c r="D344" s="198" t="s">
        <v>889</v>
      </c>
      <c r="E344" s="198" t="s">
        <v>945</v>
      </c>
      <c r="F344" s="198" t="s">
        <v>946</v>
      </c>
      <c r="G344" s="198" t="s">
        <v>179</v>
      </c>
      <c r="H344" s="198" t="s">
        <v>892</v>
      </c>
      <c r="I344" s="198" t="s">
        <v>947</v>
      </c>
      <c r="J344" s="198" t="s">
        <v>948</v>
      </c>
      <c r="K344" s="198" t="s">
        <v>179</v>
      </c>
      <c r="L344" s="66">
        <v>0.18</v>
      </c>
      <c r="M344" s="65">
        <v>0.21</v>
      </c>
      <c r="N344" s="92">
        <v>0.15</v>
      </c>
      <c r="O344" s="92">
        <v>0.03</v>
      </c>
      <c r="P344" s="92">
        <v>0.16999999999999998</v>
      </c>
      <c r="Q344" s="92">
        <v>0.18</v>
      </c>
      <c r="R344" s="92">
        <v>0.19800000000000001</v>
      </c>
    </row>
    <row r="345" spans="1:18" x14ac:dyDescent="0.25">
      <c r="A345" s="198">
        <v>2246</v>
      </c>
      <c r="B345" s="198" t="s">
        <v>174</v>
      </c>
      <c r="C345" s="198" t="s">
        <v>175</v>
      </c>
      <c r="D345" s="198" t="s">
        <v>889</v>
      </c>
      <c r="E345" s="198" t="s">
        <v>986</v>
      </c>
      <c r="F345" s="198" t="s">
        <v>1000</v>
      </c>
      <c r="G345" s="198" t="s">
        <v>179</v>
      </c>
      <c r="H345" s="198" t="s">
        <v>892</v>
      </c>
      <c r="I345" s="198" t="s">
        <v>988</v>
      </c>
      <c r="J345" s="198" t="s">
        <v>1001</v>
      </c>
      <c r="K345" s="198" t="s">
        <v>179</v>
      </c>
      <c r="L345" s="66">
        <v>0.12</v>
      </c>
      <c r="M345" s="65">
        <v>0.14000000000000001</v>
      </c>
      <c r="N345" s="92">
        <v>0.15</v>
      </c>
      <c r="O345" s="92">
        <v>0.03</v>
      </c>
      <c r="P345" s="92">
        <v>0.16999999999999998</v>
      </c>
      <c r="Q345" s="92">
        <v>0.18</v>
      </c>
      <c r="R345" s="92">
        <v>0.19800000000000001</v>
      </c>
    </row>
    <row r="346" spans="1:18" x14ac:dyDescent="0.25">
      <c r="A346" s="198">
        <v>2247</v>
      </c>
      <c r="B346" s="198" t="s">
        <v>174</v>
      </c>
      <c r="C346" s="198" t="s">
        <v>175</v>
      </c>
      <c r="D346" s="198" t="s">
        <v>889</v>
      </c>
      <c r="E346" s="198" t="s">
        <v>986</v>
      </c>
      <c r="F346" s="198" t="s">
        <v>1002</v>
      </c>
      <c r="G346" s="198" t="s">
        <v>179</v>
      </c>
      <c r="H346" s="198" t="s">
        <v>892</v>
      </c>
      <c r="I346" s="198" t="s">
        <v>988</v>
      </c>
      <c r="J346" s="198" t="s">
        <v>1003</v>
      </c>
      <c r="K346" s="198" t="s">
        <v>179</v>
      </c>
      <c r="L346" s="66">
        <v>0.12</v>
      </c>
      <c r="M346" s="65">
        <v>0.14000000000000001</v>
      </c>
      <c r="N346" s="92">
        <v>0.15</v>
      </c>
      <c r="O346" s="92">
        <v>0.03</v>
      </c>
      <c r="P346" s="92">
        <v>0.16999999999999998</v>
      </c>
      <c r="Q346" s="92">
        <v>0.18</v>
      </c>
      <c r="R346" s="92">
        <v>0.19800000000000001</v>
      </c>
    </row>
    <row r="347" spans="1:18" x14ac:dyDescent="0.25">
      <c r="A347" s="198">
        <v>2257</v>
      </c>
      <c r="B347" s="198" t="s">
        <v>174</v>
      </c>
      <c r="C347" s="198" t="s">
        <v>175</v>
      </c>
      <c r="D347" s="198" t="s">
        <v>889</v>
      </c>
      <c r="E347" s="198" t="s">
        <v>935</v>
      </c>
      <c r="F347" s="198" t="s">
        <v>936</v>
      </c>
      <c r="G347" s="198" t="s">
        <v>179</v>
      </c>
      <c r="H347" s="198" t="s">
        <v>892</v>
      </c>
      <c r="I347" s="198" t="s">
        <v>937</v>
      </c>
      <c r="J347" s="198" t="s">
        <v>938</v>
      </c>
      <c r="K347" s="198" t="s">
        <v>179</v>
      </c>
      <c r="L347" s="66">
        <v>0.16</v>
      </c>
      <c r="M347" s="65">
        <v>0.18</v>
      </c>
      <c r="N347" s="92">
        <v>0.15</v>
      </c>
      <c r="O347" s="92">
        <v>0.03</v>
      </c>
      <c r="P347" s="92">
        <v>0.16999999999999998</v>
      </c>
      <c r="Q347" s="92">
        <v>0.18</v>
      </c>
      <c r="R347" s="92">
        <v>0.19800000000000001</v>
      </c>
    </row>
    <row r="348" spans="1:18" x14ac:dyDescent="0.25">
      <c r="A348" s="198">
        <v>2258</v>
      </c>
      <c r="B348" s="198" t="s">
        <v>174</v>
      </c>
      <c r="C348" s="198" t="s">
        <v>175</v>
      </c>
      <c r="D348" s="198" t="s">
        <v>889</v>
      </c>
      <c r="E348" s="198" t="s">
        <v>935</v>
      </c>
      <c r="F348" s="198" t="s">
        <v>939</v>
      </c>
      <c r="G348" s="198" t="s">
        <v>179</v>
      </c>
      <c r="H348" s="198" t="s">
        <v>892</v>
      </c>
      <c r="I348" s="198" t="s">
        <v>937</v>
      </c>
      <c r="J348" s="198" t="s">
        <v>940</v>
      </c>
      <c r="K348" s="198" t="s">
        <v>179</v>
      </c>
      <c r="L348" s="66">
        <v>0.16</v>
      </c>
      <c r="M348" s="65">
        <v>0.18</v>
      </c>
      <c r="N348" s="92">
        <v>0.15</v>
      </c>
      <c r="O348" s="92">
        <v>0.03</v>
      </c>
      <c r="P348" s="92">
        <v>0.16999999999999998</v>
      </c>
      <c r="Q348" s="92">
        <v>0.18</v>
      </c>
      <c r="R348" s="92">
        <v>0.19800000000000001</v>
      </c>
    </row>
    <row r="349" spans="1:18" x14ac:dyDescent="0.25">
      <c r="A349" s="198">
        <v>2259</v>
      </c>
      <c r="B349" s="198" t="s">
        <v>174</v>
      </c>
      <c r="C349" s="198" t="s">
        <v>175</v>
      </c>
      <c r="D349" s="198" t="s">
        <v>889</v>
      </c>
      <c r="E349" s="198" t="s">
        <v>935</v>
      </c>
      <c r="F349" s="198" t="s">
        <v>941</v>
      </c>
      <c r="G349" s="198" t="s">
        <v>179</v>
      </c>
      <c r="H349" s="198" t="s">
        <v>892</v>
      </c>
      <c r="I349" s="198" t="s">
        <v>937</v>
      </c>
      <c r="J349" s="198" t="s">
        <v>942</v>
      </c>
      <c r="K349" s="198" t="s">
        <v>179</v>
      </c>
      <c r="L349" s="66">
        <v>0.18</v>
      </c>
      <c r="M349" s="65">
        <v>0.21</v>
      </c>
      <c r="N349" s="92">
        <v>0.15</v>
      </c>
      <c r="O349" s="92">
        <v>0.03</v>
      </c>
      <c r="P349" s="92">
        <v>0.16999999999999998</v>
      </c>
      <c r="Q349" s="92">
        <v>0.18</v>
      </c>
      <c r="R349" s="92">
        <v>0.19800000000000001</v>
      </c>
    </row>
    <row r="350" spans="1:18" x14ac:dyDescent="0.25">
      <c r="A350" s="198">
        <v>2260</v>
      </c>
      <c r="B350" s="198" t="s">
        <v>174</v>
      </c>
      <c r="C350" s="198" t="s">
        <v>175</v>
      </c>
      <c r="D350" s="198" t="s">
        <v>889</v>
      </c>
      <c r="E350" s="198" t="s">
        <v>935</v>
      </c>
      <c r="F350" s="198" t="s">
        <v>943</v>
      </c>
      <c r="G350" s="198" t="s">
        <v>179</v>
      </c>
      <c r="H350" s="198" t="s">
        <v>892</v>
      </c>
      <c r="I350" s="198" t="s">
        <v>937</v>
      </c>
      <c r="J350" s="198" t="s">
        <v>944</v>
      </c>
      <c r="K350" s="198" t="s">
        <v>179</v>
      </c>
      <c r="L350" s="66">
        <v>0.18</v>
      </c>
      <c r="M350" s="65">
        <v>0.21</v>
      </c>
      <c r="N350" s="92">
        <v>0.15</v>
      </c>
      <c r="O350" s="92">
        <v>0.03</v>
      </c>
      <c r="P350" s="92">
        <v>0.16999999999999998</v>
      </c>
      <c r="Q350" s="92">
        <v>0.18</v>
      </c>
      <c r="R350" s="92">
        <v>0.19800000000000001</v>
      </c>
    </row>
    <row r="351" spans="1:18" x14ac:dyDescent="0.25">
      <c r="A351" s="198">
        <v>3118</v>
      </c>
      <c r="B351" s="198" t="s">
        <v>174</v>
      </c>
      <c r="C351" s="198" t="s">
        <v>175</v>
      </c>
      <c r="D351" s="198" t="s">
        <v>889</v>
      </c>
      <c r="E351" s="198" t="s">
        <v>1004</v>
      </c>
      <c r="F351" s="198" t="s">
        <v>179</v>
      </c>
      <c r="G351" s="198" t="s">
        <v>179</v>
      </c>
      <c r="H351" s="198" t="s">
        <v>892</v>
      </c>
      <c r="I351" s="198" t="s">
        <v>1005</v>
      </c>
      <c r="J351" s="198" t="s">
        <v>179</v>
      </c>
      <c r="K351" s="198" t="s">
        <v>179</v>
      </c>
      <c r="L351" s="66">
        <v>0.18</v>
      </c>
      <c r="M351" s="65">
        <v>0.21</v>
      </c>
      <c r="N351" s="92">
        <v>0.15</v>
      </c>
      <c r="O351" s="92">
        <v>5.0000000000000017E-2</v>
      </c>
      <c r="P351" s="92">
        <v>0.19</v>
      </c>
      <c r="Q351" s="92">
        <v>0.2</v>
      </c>
      <c r="R351" s="92">
        <v>0.22000000000000003</v>
      </c>
    </row>
    <row r="352" spans="1:18" x14ac:dyDescent="0.25">
      <c r="A352" s="198">
        <v>3122</v>
      </c>
      <c r="B352" s="198" t="s">
        <v>174</v>
      </c>
      <c r="C352" s="198" t="s">
        <v>175</v>
      </c>
      <c r="D352" s="198" t="s">
        <v>889</v>
      </c>
      <c r="E352" s="198" t="s">
        <v>890</v>
      </c>
      <c r="F352" s="198" t="s">
        <v>913</v>
      </c>
      <c r="G352" s="198" t="s">
        <v>179</v>
      </c>
      <c r="H352" s="198" t="s">
        <v>892</v>
      </c>
      <c r="I352" s="198" t="s">
        <v>893</v>
      </c>
      <c r="J352" s="198" t="s">
        <v>914</v>
      </c>
      <c r="K352" s="198" t="s">
        <v>179</v>
      </c>
      <c r="L352" s="66">
        <v>0.18</v>
      </c>
      <c r="M352" s="65">
        <v>0.21</v>
      </c>
      <c r="N352" s="92">
        <v>0.15</v>
      </c>
      <c r="O352" s="92">
        <v>0.03</v>
      </c>
      <c r="P352" s="92">
        <v>0.16999999999999998</v>
      </c>
      <c r="Q352" s="92">
        <v>0.18</v>
      </c>
      <c r="R352" s="92">
        <v>0.19800000000000001</v>
      </c>
    </row>
    <row r="353" spans="1:18" x14ac:dyDescent="0.25">
      <c r="A353" s="198">
        <v>3123</v>
      </c>
      <c r="B353" s="198" t="s">
        <v>174</v>
      </c>
      <c r="C353" s="198" t="s">
        <v>175</v>
      </c>
      <c r="D353" s="198" t="s">
        <v>889</v>
      </c>
      <c r="E353" s="198" t="s">
        <v>890</v>
      </c>
      <c r="F353" s="198" t="s">
        <v>915</v>
      </c>
      <c r="G353" s="198" t="s">
        <v>179</v>
      </c>
      <c r="H353" s="198" t="s">
        <v>892</v>
      </c>
      <c r="I353" s="198" t="s">
        <v>893</v>
      </c>
      <c r="J353" s="198" t="s">
        <v>916</v>
      </c>
      <c r="K353" s="198" t="s">
        <v>179</v>
      </c>
      <c r="L353" s="66">
        <v>0.18</v>
      </c>
      <c r="M353" s="65">
        <v>0.21</v>
      </c>
      <c r="N353" s="92">
        <v>0.15</v>
      </c>
      <c r="O353" s="92">
        <v>0.03</v>
      </c>
      <c r="P353" s="92">
        <v>0.16999999999999998</v>
      </c>
      <c r="Q353" s="92">
        <v>0.18</v>
      </c>
      <c r="R353" s="92">
        <v>0.19800000000000001</v>
      </c>
    </row>
    <row r="354" spans="1:18" x14ac:dyDescent="0.25">
      <c r="A354" s="198">
        <v>3125</v>
      </c>
      <c r="B354" s="198" t="s">
        <v>174</v>
      </c>
      <c r="C354" s="198" t="s">
        <v>175</v>
      </c>
      <c r="D354" s="198" t="s">
        <v>889</v>
      </c>
      <c r="E354" s="198" t="s">
        <v>890</v>
      </c>
      <c r="F354" s="198" t="s">
        <v>891</v>
      </c>
      <c r="G354" s="198" t="s">
        <v>179</v>
      </c>
      <c r="H354" s="198" t="s">
        <v>892</v>
      </c>
      <c r="I354" s="198" t="s">
        <v>893</v>
      </c>
      <c r="J354" s="198" t="s">
        <v>894</v>
      </c>
      <c r="K354" s="198" t="s">
        <v>179</v>
      </c>
      <c r="L354" s="66">
        <v>0.18</v>
      </c>
      <c r="M354" s="65">
        <v>0.21</v>
      </c>
      <c r="N354" s="92">
        <v>0.15</v>
      </c>
      <c r="O354" s="92">
        <v>0.03</v>
      </c>
      <c r="P354" s="92">
        <v>0.16999999999999998</v>
      </c>
      <c r="Q354" s="92">
        <v>0.18</v>
      </c>
      <c r="R354" s="92">
        <v>0.19800000000000001</v>
      </c>
    </row>
    <row r="355" spans="1:18" x14ac:dyDescent="0.25">
      <c r="A355" s="198">
        <v>3126</v>
      </c>
      <c r="B355" s="198" t="s">
        <v>174</v>
      </c>
      <c r="C355" s="198" t="s">
        <v>175</v>
      </c>
      <c r="D355" s="198" t="s">
        <v>889</v>
      </c>
      <c r="E355" s="198" t="s">
        <v>890</v>
      </c>
      <c r="F355" s="198" t="s">
        <v>895</v>
      </c>
      <c r="G355" s="198" t="s">
        <v>179</v>
      </c>
      <c r="H355" s="198" t="s">
        <v>892</v>
      </c>
      <c r="I355" s="198" t="s">
        <v>893</v>
      </c>
      <c r="J355" s="198" t="s">
        <v>896</v>
      </c>
      <c r="K355" s="198" t="s">
        <v>179</v>
      </c>
      <c r="L355" s="66">
        <v>0.18</v>
      </c>
      <c r="M355" s="65">
        <v>0.21</v>
      </c>
      <c r="N355" s="92">
        <v>0.15</v>
      </c>
      <c r="O355" s="92">
        <v>0.03</v>
      </c>
      <c r="P355" s="92">
        <v>0.16999999999999998</v>
      </c>
      <c r="Q355" s="92">
        <v>0.18</v>
      </c>
      <c r="R355" s="92">
        <v>0.19800000000000001</v>
      </c>
    </row>
    <row r="356" spans="1:18" x14ac:dyDescent="0.25">
      <c r="A356" s="198">
        <v>3127</v>
      </c>
      <c r="B356" s="198" t="s">
        <v>174</v>
      </c>
      <c r="C356" s="198" t="s">
        <v>175</v>
      </c>
      <c r="D356" s="198" t="s">
        <v>889</v>
      </c>
      <c r="E356" s="198" t="s">
        <v>890</v>
      </c>
      <c r="F356" s="198" t="s">
        <v>897</v>
      </c>
      <c r="G356" s="198" t="s">
        <v>179</v>
      </c>
      <c r="H356" s="198" t="s">
        <v>892</v>
      </c>
      <c r="I356" s="198" t="s">
        <v>893</v>
      </c>
      <c r="J356" s="198" t="s">
        <v>898</v>
      </c>
      <c r="K356" s="198" t="s">
        <v>179</v>
      </c>
      <c r="L356" s="66">
        <v>0.18</v>
      </c>
      <c r="M356" s="65">
        <v>0.21</v>
      </c>
      <c r="N356" s="92">
        <v>0.15</v>
      </c>
      <c r="O356" s="92">
        <v>0.03</v>
      </c>
      <c r="P356" s="92">
        <v>0.16999999999999998</v>
      </c>
      <c r="Q356" s="92">
        <v>0.18</v>
      </c>
      <c r="R356" s="92">
        <v>0.19800000000000001</v>
      </c>
    </row>
    <row r="357" spans="1:18" x14ac:dyDescent="0.25">
      <c r="A357" s="198">
        <v>3128</v>
      </c>
      <c r="B357" s="198" t="s">
        <v>174</v>
      </c>
      <c r="C357" s="198" t="s">
        <v>175</v>
      </c>
      <c r="D357" s="198" t="s">
        <v>889</v>
      </c>
      <c r="E357" s="198" t="s">
        <v>890</v>
      </c>
      <c r="F357" s="198" t="s">
        <v>899</v>
      </c>
      <c r="G357" s="198" t="s">
        <v>179</v>
      </c>
      <c r="H357" s="198" t="s">
        <v>892</v>
      </c>
      <c r="I357" s="198" t="s">
        <v>893</v>
      </c>
      <c r="J357" s="198" t="s">
        <v>900</v>
      </c>
      <c r="K357" s="198" t="s">
        <v>179</v>
      </c>
      <c r="L357" s="66">
        <v>0.18</v>
      </c>
      <c r="M357" s="65">
        <v>0.21</v>
      </c>
      <c r="N357" s="92">
        <v>0.15</v>
      </c>
      <c r="O357" s="92">
        <v>0.03</v>
      </c>
      <c r="P357" s="92">
        <v>0.16999999999999998</v>
      </c>
      <c r="Q357" s="92">
        <v>0.18</v>
      </c>
      <c r="R357" s="92">
        <v>0.19800000000000001</v>
      </c>
    </row>
    <row r="358" spans="1:18" x14ac:dyDescent="0.25">
      <c r="A358" s="198">
        <v>3129</v>
      </c>
      <c r="B358" s="198" t="s">
        <v>174</v>
      </c>
      <c r="C358" s="198" t="s">
        <v>175</v>
      </c>
      <c r="D358" s="198" t="s">
        <v>889</v>
      </c>
      <c r="E358" s="198" t="s">
        <v>890</v>
      </c>
      <c r="F358" s="198" t="s">
        <v>901</v>
      </c>
      <c r="G358" s="198" t="s">
        <v>179</v>
      </c>
      <c r="H358" s="198" t="s">
        <v>892</v>
      </c>
      <c r="I358" s="198" t="s">
        <v>893</v>
      </c>
      <c r="J358" s="198" t="s">
        <v>902</v>
      </c>
      <c r="K358" s="198" t="s">
        <v>179</v>
      </c>
      <c r="L358" s="66">
        <v>0.18</v>
      </c>
      <c r="M358" s="65">
        <v>0.21</v>
      </c>
      <c r="N358" s="92">
        <v>0.15</v>
      </c>
      <c r="O358" s="92">
        <v>0.03</v>
      </c>
      <c r="P358" s="92">
        <v>0.16999999999999998</v>
      </c>
      <c r="Q358" s="92">
        <v>0.18</v>
      </c>
      <c r="R358" s="92">
        <v>0.19800000000000001</v>
      </c>
    </row>
    <row r="359" spans="1:18" x14ac:dyDescent="0.25">
      <c r="A359" s="198">
        <v>3130</v>
      </c>
      <c r="B359" s="198" t="s">
        <v>174</v>
      </c>
      <c r="C359" s="198" t="s">
        <v>175</v>
      </c>
      <c r="D359" s="198" t="s">
        <v>889</v>
      </c>
      <c r="E359" s="198" t="s">
        <v>890</v>
      </c>
      <c r="F359" s="198" t="s">
        <v>903</v>
      </c>
      <c r="G359" s="198" t="s">
        <v>179</v>
      </c>
      <c r="H359" s="198" t="s">
        <v>892</v>
      </c>
      <c r="I359" s="198" t="s">
        <v>893</v>
      </c>
      <c r="J359" s="198" t="s">
        <v>904</v>
      </c>
      <c r="K359" s="198" t="s">
        <v>179</v>
      </c>
      <c r="L359" s="66">
        <v>0.18</v>
      </c>
      <c r="M359" s="65">
        <v>0.21</v>
      </c>
      <c r="N359" s="92">
        <v>0.15</v>
      </c>
      <c r="O359" s="92">
        <v>0.03</v>
      </c>
      <c r="P359" s="92">
        <v>0.16999999999999998</v>
      </c>
      <c r="Q359" s="92">
        <v>0.18</v>
      </c>
      <c r="R359" s="92">
        <v>0.19800000000000001</v>
      </c>
    </row>
    <row r="360" spans="1:18" x14ac:dyDescent="0.25">
      <c r="A360" s="198">
        <v>3131</v>
      </c>
      <c r="B360" s="198" t="s">
        <v>174</v>
      </c>
      <c r="C360" s="198" t="s">
        <v>175</v>
      </c>
      <c r="D360" s="198" t="s">
        <v>889</v>
      </c>
      <c r="E360" s="198" t="s">
        <v>890</v>
      </c>
      <c r="F360" s="198" t="s">
        <v>905</v>
      </c>
      <c r="G360" s="198" t="s">
        <v>179</v>
      </c>
      <c r="H360" s="198" t="s">
        <v>892</v>
      </c>
      <c r="I360" s="198" t="s">
        <v>893</v>
      </c>
      <c r="J360" s="198" t="s">
        <v>906</v>
      </c>
      <c r="K360" s="198" t="s">
        <v>179</v>
      </c>
      <c r="L360" s="66">
        <v>0.18</v>
      </c>
      <c r="M360" s="65">
        <v>0.21</v>
      </c>
      <c r="N360" s="92">
        <v>0.15</v>
      </c>
      <c r="O360" s="92" t="s">
        <v>121</v>
      </c>
      <c r="P360" s="92">
        <v>0.15</v>
      </c>
      <c r="Q360" s="92">
        <v>0.15</v>
      </c>
      <c r="R360" s="92">
        <v>0.15</v>
      </c>
    </row>
    <row r="361" spans="1:18" x14ac:dyDescent="0.25">
      <c r="A361" s="198">
        <v>3132</v>
      </c>
      <c r="B361" s="198" t="s">
        <v>174</v>
      </c>
      <c r="C361" s="198" t="s">
        <v>175</v>
      </c>
      <c r="D361" s="198" t="s">
        <v>889</v>
      </c>
      <c r="E361" s="198" t="s">
        <v>890</v>
      </c>
      <c r="F361" s="198" t="s">
        <v>907</v>
      </c>
      <c r="G361" s="198" t="s">
        <v>179</v>
      </c>
      <c r="H361" s="198" t="s">
        <v>892</v>
      </c>
      <c r="I361" s="198" t="s">
        <v>893</v>
      </c>
      <c r="J361" s="198" t="s">
        <v>908</v>
      </c>
      <c r="K361" s="198" t="s">
        <v>179</v>
      </c>
      <c r="L361" s="66">
        <v>0.18</v>
      </c>
      <c r="M361" s="65">
        <v>0.21</v>
      </c>
      <c r="N361" s="92">
        <v>0.15</v>
      </c>
      <c r="O361" s="92" t="s">
        <v>121</v>
      </c>
      <c r="P361" s="92">
        <v>0.15</v>
      </c>
      <c r="Q361" s="92">
        <v>0.15</v>
      </c>
      <c r="R361" s="92">
        <v>0.15</v>
      </c>
    </row>
    <row r="362" spans="1:18" x14ac:dyDescent="0.25">
      <c r="A362" s="198">
        <v>3133</v>
      </c>
      <c r="B362" s="198" t="s">
        <v>174</v>
      </c>
      <c r="C362" s="198" t="s">
        <v>175</v>
      </c>
      <c r="D362" s="198" t="s">
        <v>889</v>
      </c>
      <c r="E362" s="198" t="s">
        <v>890</v>
      </c>
      <c r="F362" s="198" t="s">
        <v>909</v>
      </c>
      <c r="G362" s="198" t="s">
        <v>179</v>
      </c>
      <c r="H362" s="198" t="s">
        <v>892</v>
      </c>
      <c r="I362" s="198" t="s">
        <v>893</v>
      </c>
      <c r="J362" s="198" t="s">
        <v>910</v>
      </c>
      <c r="K362" s="198" t="s">
        <v>179</v>
      </c>
      <c r="L362" s="66">
        <v>0.18</v>
      </c>
      <c r="M362" s="65">
        <v>0.21</v>
      </c>
      <c r="N362" s="92">
        <v>0.15</v>
      </c>
      <c r="O362" s="92" t="s">
        <v>121</v>
      </c>
      <c r="P362" s="92">
        <v>0.15</v>
      </c>
      <c r="Q362" s="92">
        <v>0.15</v>
      </c>
      <c r="R362" s="92">
        <v>0.15</v>
      </c>
    </row>
    <row r="363" spans="1:18" x14ac:dyDescent="0.25">
      <c r="A363" s="198">
        <v>3134</v>
      </c>
      <c r="B363" s="198" t="s">
        <v>174</v>
      </c>
      <c r="C363" s="198" t="s">
        <v>175</v>
      </c>
      <c r="D363" s="198" t="s">
        <v>889</v>
      </c>
      <c r="E363" s="198" t="s">
        <v>890</v>
      </c>
      <c r="F363" s="198" t="s">
        <v>911</v>
      </c>
      <c r="G363" s="198" t="s">
        <v>179</v>
      </c>
      <c r="H363" s="198" t="s">
        <v>892</v>
      </c>
      <c r="I363" s="198" t="s">
        <v>893</v>
      </c>
      <c r="J363" s="198" t="s">
        <v>912</v>
      </c>
      <c r="K363" s="198" t="s">
        <v>179</v>
      </c>
      <c r="L363" s="66">
        <v>0.18</v>
      </c>
      <c r="M363" s="65">
        <v>0.21</v>
      </c>
      <c r="N363" s="92">
        <v>0.15</v>
      </c>
      <c r="O363" s="92" t="s">
        <v>121</v>
      </c>
      <c r="P363" s="92">
        <v>0.15</v>
      </c>
      <c r="Q363" s="92">
        <v>0.15</v>
      </c>
      <c r="R363" s="92">
        <v>0.15</v>
      </c>
    </row>
    <row r="364" spans="1:18" x14ac:dyDescent="0.25">
      <c r="A364" s="198">
        <v>3138</v>
      </c>
      <c r="B364" s="198" t="s">
        <v>174</v>
      </c>
      <c r="C364" s="198" t="s">
        <v>175</v>
      </c>
      <c r="D364" s="198" t="s">
        <v>889</v>
      </c>
      <c r="E364" s="198" t="s">
        <v>969</v>
      </c>
      <c r="F364" s="198" t="s">
        <v>970</v>
      </c>
      <c r="G364" s="198" t="s">
        <v>179</v>
      </c>
      <c r="H364" s="198" t="s">
        <v>892</v>
      </c>
      <c r="I364" s="198" t="s">
        <v>971</v>
      </c>
      <c r="J364" s="198" t="s">
        <v>972</v>
      </c>
      <c r="K364" s="198" t="s">
        <v>179</v>
      </c>
      <c r="L364" s="66">
        <v>0.18</v>
      </c>
      <c r="M364" s="65">
        <v>0.21</v>
      </c>
      <c r="N364" s="92">
        <v>0.15</v>
      </c>
      <c r="O364" s="92" t="s">
        <v>121</v>
      </c>
      <c r="P364" s="92">
        <v>0.15</v>
      </c>
      <c r="Q364" s="92">
        <v>0.15</v>
      </c>
      <c r="R364" s="92">
        <v>0.15</v>
      </c>
    </row>
    <row r="365" spans="1:18" x14ac:dyDescent="0.25">
      <c r="A365" s="198">
        <v>3139</v>
      </c>
      <c r="B365" s="198" t="s">
        <v>174</v>
      </c>
      <c r="C365" s="198" t="s">
        <v>175</v>
      </c>
      <c r="D365" s="198" t="s">
        <v>889</v>
      </c>
      <c r="E365" s="198" t="s">
        <v>969</v>
      </c>
      <c r="F365" s="198" t="s">
        <v>973</v>
      </c>
      <c r="G365" s="198" t="s">
        <v>179</v>
      </c>
      <c r="H365" s="198" t="s">
        <v>892</v>
      </c>
      <c r="I365" s="198" t="s">
        <v>971</v>
      </c>
      <c r="J365" s="198" t="s">
        <v>974</v>
      </c>
      <c r="K365" s="198" t="s">
        <v>179</v>
      </c>
      <c r="L365" s="66">
        <v>0.18</v>
      </c>
      <c r="M365" s="65">
        <v>0.21</v>
      </c>
      <c r="N365" s="92">
        <v>0.15</v>
      </c>
      <c r="O365" s="92" t="s">
        <v>121</v>
      </c>
      <c r="P365" s="92">
        <v>0.15</v>
      </c>
      <c r="Q365" s="92">
        <v>0.15</v>
      </c>
      <c r="R365" s="92">
        <v>0.15</v>
      </c>
    </row>
    <row r="366" spans="1:18" x14ac:dyDescent="0.25">
      <c r="A366" s="198">
        <v>3142</v>
      </c>
      <c r="B366" s="198" t="s">
        <v>174</v>
      </c>
      <c r="C366" s="198" t="s">
        <v>175</v>
      </c>
      <c r="D366" s="198" t="s">
        <v>889</v>
      </c>
      <c r="E366" s="198" t="s">
        <v>969</v>
      </c>
      <c r="F366" s="198" t="s">
        <v>969</v>
      </c>
      <c r="G366" s="198" t="s">
        <v>179</v>
      </c>
      <c r="H366" s="198" t="s">
        <v>892</v>
      </c>
      <c r="I366" s="198" t="s">
        <v>971</v>
      </c>
      <c r="J366" s="198" t="s">
        <v>975</v>
      </c>
      <c r="K366" s="198" t="s">
        <v>179</v>
      </c>
      <c r="L366" s="66">
        <v>0.18</v>
      </c>
      <c r="M366" s="65">
        <v>0.21</v>
      </c>
      <c r="N366" s="92">
        <v>0.15</v>
      </c>
      <c r="O366" s="92" t="s">
        <v>121</v>
      </c>
      <c r="P366" s="92">
        <v>0.15</v>
      </c>
      <c r="Q366" s="92">
        <v>0.15</v>
      </c>
      <c r="R366" s="92">
        <v>0.15</v>
      </c>
    </row>
    <row r="367" spans="1:18" x14ac:dyDescent="0.25">
      <c r="A367" s="198">
        <v>3144</v>
      </c>
      <c r="B367" s="198" t="s">
        <v>174</v>
      </c>
      <c r="C367" s="198" t="s">
        <v>175</v>
      </c>
      <c r="D367" s="198" t="s">
        <v>889</v>
      </c>
      <c r="E367" s="198" t="s">
        <v>976</v>
      </c>
      <c r="F367" s="198" t="s">
        <v>977</v>
      </c>
      <c r="G367" s="198" t="s">
        <v>179</v>
      </c>
      <c r="H367" s="198" t="s">
        <v>892</v>
      </c>
      <c r="I367" s="198" t="s">
        <v>978</v>
      </c>
      <c r="J367" s="198" t="s">
        <v>979</v>
      </c>
      <c r="K367" s="198" t="s">
        <v>179</v>
      </c>
      <c r="L367" s="66">
        <v>0.18</v>
      </c>
      <c r="M367" s="65">
        <v>0.21</v>
      </c>
      <c r="N367" s="92">
        <v>0.15</v>
      </c>
      <c r="O367" s="92" t="s">
        <v>121</v>
      </c>
      <c r="P367" s="92">
        <v>0.15</v>
      </c>
      <c r="Q367" s="92">
        <v>0.15</v>
      </c>
      <c r="R367" s="92">
        <v>0.15</v>
      </c>
    </row>
    <row r="368" spans="1:18" x14ac:dyDescent="0.25">
      <c r="A368" s="198">
        <v>3145</v>
      </c>
      <c r="B368" s="198" t="s">
        <v>174</v>
      </c>
      <c r="C368" s="198" t="s">
        <v>175</v>
      </c>
      <c r="D368" s="198" t="s">
        <v>889</v>
      </c>
      <c r="E368" s="198" t="s">
        <v>976</v>
      </c>
      <c r="F368" s="198" t="s">
        <v>980</v>
      </c>
      <c r="G368" s="198" t="s">
        <v>179</v>
      </c>
      <c r="H368" s="198" t="s">
        <v>892</v>
      </c>
      <c r="I368" s="198" t="s">
        <v>978</v>
      </c>
      <c r="J368" s="198" t="s">
        <v>981</v>
      </c>
      <c r="K368" s="198" t="s">
        <v>179</v>
      </c>
      <c r="L368" s="66">
        <v>0.18</v>
      </c>
      <c r="M368" s="65">
        <v>0.21</v>
      </c>
      <c r="N368" s="92">
        <v>0.15</v>
      </c>
      <c r="O368" s="92">
        <v>0.03</v>
      </c>
      <c r="P368" s="92">
        <v>0.16999999999999998</v>
      </c>
      <c r="Q368" s="92">
        <v>0.18</v>
      </c>
      <c r="R368" s="92">
        <v>0.19800000000000001</v>
      </c>
    </row>
    <row r="369" spans="1:18" x14ac:dyDescent="0.25">
      <c r="A369" s="198">
        <v>3146</v>
      </c>
      <c r="B369" s="198" t="s">
        <v>174</v>
      </c>
      <c r="C369" s="198" t="s">
        <v>175</v>
      </c>
      <c r="D369" s="198" t="s">
        <v>889</v>
      </c>
      <c r="E369" s="198" t="s">
        <v>976</v>
      </c>
      <c r="F369" s="198" t="s">
        <v>982</v>
      </c>
      <c r="G369" s="198" t="s">
        <v>179</v>
      </c>
      <c r="H369" s="198" t="s">
        <v>892</v>
      </c>
      <c r="I369" s="198" t="s">
        <v>978</v>
      </c>
      <c r="J369" s="198" t="s">
        <v>983</v>
      </c>
      <c r="K369" s="198" t="s">
        <v>179</v>
      </c>
      <c r="L369" s="66">
        <v>0.18</v>
      </c>
      <c r="M369" s="65">
        <v>0.21</v>
      </c>
      <c r="N369" s="92">
        <v>0.15</v>
      </c>
      <c r="O369" s="92">
        <v>0.03</v>
      </c>
      <c r="P369" s="92">
        <v>0.16999999999999998</v>
      </c>
      <c r="Q369" s="92">
        <v>0.18</v>
      </c>
      <c r="R369" s="92">
        <v>0.19800000000000001</v>
      </c>
    </row>
    <row r="370" spans="1:18" x14ac:dyDescent="0.25">
      <c r="A370" s="198">
        <v>3147</v>
      </c>
      <c r="B370" s="198" t="s">
        <v>174</v>
      </c>
      <c r="C370" s="198" t="s">
        <v>175</v>
      </c>
      <c r="D370" s="198" t="s">
        <v>889</v>
      </c>
      <c r="E370" s="198" t="s">
        <v>976</v>
      </c>
      <c r="F370" s="198" t="s">
        <v>984</v>
      </c>
      <c r="G370" s="198" t="s">
        <v>179</v>
      </c>
      <c r="H370" s="198" t="s">
        <v>892</v>
      </c>
      <c r="I370" s="198" t="s">
        <v>978</v>
      </c>
      <c r="J370" s="198" t="s">
        <v>985</v>
      </c>
      <c r="K370" s="198" t="s">
        <v>179</v>
      </c>
      <c r="L370" s="66">
        <v>0.18</v>
      </c>
      <c r="M370" s="65">
        <v>0.21</v>
      </c>
      <c r="N370" s="92">
        <v>0.15</v>
      </c>
      <c r="O370" s="92">
        <v>0.03</v>
      </c>
      <c r="P370" s="92">
        <v>0.16999999999999998</v>
      </c>
      <c r="Q370" s="92">
        <v>0.18</v>
      </c>
      <c r="R370" s="92">
        <v>0.19800000000000001</v>
      </c>
    </row>
    <row r="371" spans="1:18" x14ac:dyDescent="0.25">
      <c r="A371" s="198">
        <v>3149</v>
      </c>
      <c r="B371" s="198" t="s">
        <v>174</v>
      </c>
      <c r="C371" s="198" t="s">
        <v>175</v>
      </c>
      <c r="D371" s="198" t="s">
        <v>889</v>
      </c>
      <c r="E371" s="198" t="s">
        <v>986</v>
      </c>
      <c r="F371" s="198" t="s">
        <v>992</v>
      </c>
      <c r="G371" s="198" t="s">
        <v>179</v>
      </c>
      <c r="H371" s="198" t="s">
        <v>892</v>
      </c>
      <c r="I371" s="198" t="s">
        <v>988</v>
      </c>
      <c r="J371" s="198" t="s">
        <v>993</v>
      </c>
      <c r="K371" s="198" t="s">
        <v>179</v>
      </c>
      <c r="L371" s="66">
        <v>0.12</v>
      </c>
      <c r="M371" s="65">
        <v>0.14000000000000001</v>
      </c>
      <c r="N371" s="92">
        <v>0.15</v>
      </c>
      <c r="O371" s="92">
        <v>0.03</v>
      </c>
      <c r="P371" s="92">
        <v>0.16999999999999998</v>
      </c>
      <c r="Q371" s="92">
        <v>0.18</v>
      </c>
      <c r="R371" s="92">
        <v>0.19800000000000001</v>
      </c>
    </row>
    <row r="372" spans="1:18" x14ac:dyDescent="0.25">
      <c r="A372" s="198">
        <v>3150</v>
      </c>
      <c r="B372" s="198" t="s">
        <v>174</v>
      </c>
      <c r="C372" s="198" t="s">
        <v>175</v>
      </c>
      <c r="D372" s="198" t="s">
        <v>889</v>
      </c>
      <c r="E372" s="198" t="s">
        <v>986</v>
      </c>
      <c r="F372" s="198" t="s">
        <v>994</v>
      </c>
      <c r="G372" s="198" t="s">
        <v>179</v>
      </c>
      <c r="H372" s="198" t="s">
        <v>892</v>
      </c>
      <c r="I372" s="198" t="s">
        <v>988</v>
      </c>
      <c r="J372" s="198" t="s">
        <v>995</v>
      </c>
      <c r="K372" s="198" t="s">
        <v>179</v>
      </c>
      <c r="L372" s="66">
        <v>0.12</v>
      </c>
      <c r="M372" s="65">
        <v>0.14000000000000001</v>
      </c>
      <c r="N372" s="92">
        <v>0.13844117647058815</v>
      </c>
      <c r="O372" s="92">
        <v>4.1558823529411842E-2</v>
      </c>
      <c r="P372" s="92">
        <v>0.16999999999999998</v>
      </c>
      <c r="Q372" s="92">
        <v>0.18</v>
      </c>
      <c r="R372" s="92">
        <v>0.19800000000000001</v>
      </c>
    </row>
    <row r="373" spans="1:18" x14ac:dyDescent="0.25">
      <c r="A373" s="198">
        <v>3151</v>
      </c>
      <c r="B373" s="198" t="s">
        <v>174</v>
      </c>
      <c r="C373" s="198" t="s">
        <v>175</v>
      </c>
      <c r="D373" s="198" t="s">
        <v>889</v>
      </c>
      <c r="E373" s="198" t="s">
        <v>986</v>
      </c>
      <c r="F373" s="198" t="s">
        <v>996</v>
      </c>
      <c r="G373" s="198" t="s">
        <v>179</v>
      </c>
      <c r="H373" s="198" t="s">
        <v>892</v>
      </c>
      <c r="I373" s="198" t="s">
        <v>988</v>
      </c>
      <c r="J373" s="198" t="s">
        <v>997</v>
      </c>
      <c r="K373" s="198" t="s">
        <v>179</v>
      </c>
      <c r="L373" s="66">
        <v>0.12</v>
      </c>
      <c r="M373" s="65">
        <v>0.14000000000000001</v>
      </c>
      <c r="N373" s="92">
        <v>0.15</v>
      </c>
      <c r="O373" s="92" t="s">
        <v>121</v>
      </c>
      <c r="P373" s="92">
        <v>0.15</v>
      </c>
      <c r="Q373" s="92">
        <v>0.15</v>
      </c>
      <c r="R373" s="92">
        <v>0.15</v>
      </c>
    </row>
    <row r="374" spans="1:18" x14ac:dyDescent="0.25">
      <c r="A374" s="198">
        <v>3153</v>
      </c>
      <c r="B374" s="198" t="s">
        <v>174</v>
      </c>
      <c r="C374" s="198" t="s">
        <v>175</v>
      </c>
      <c r="D374" s="198" t="s">
        <v>889</v>
      </c>
      <c r="E374" s="198" t="s">
        <v>986</v>
      </c>
      <c r="F374" s="198" t="s">
        <v>998</v>
      </c>
      <c r="G374" s="198" t="s">
        <v>179</v>
      </c>
      <c r="H374" s="198" t="s">
        <v>892</v>
      </c>
      <c r="I374" s="198" t="s">
        <v>988</v>
      </c>
      <c r="J374" s="198" t="s">
        <v>999</v>
      </c>
      <c r="K374" s="198" t="s">
        <v>179</v>
      </c>
      <c r="L374" s="66">
        <v>0.12</v>
      </c>
      <c r="M374" s="65">
        <v>0.14000000000000001</v>
      </c>
      <c r="N374" s="92">
        <v>0.15</v>
      </c>
      <c r="O374" s="92" t="s">
        <v>121</v>
      </c>
      <c r="P374" s="92">
        <v>0.15</v>
      </c>
      <c r="Q374" s="92">
        <v>0.15</v>
      </c>
      <c r="R374" s="92">
        <v>0.15</v>
      </c>
    </row>
    <row r="375" spans="1:18" x14ac:dyDescent="0.25">
      <c r="A375" s="198">
        <v>3156</v>
      </c>
      <c r="B375" s="198" t="s">
        <v>174</v>
      </c>
      <c r="C375" s="198" t="s">
        <v>175</v>
      </c>
      <c r="D375" s="198" t="s">
        <v>889</v>
      </c>
      <c r="E375" s="198" t="s">
        <v>949</v>
      </c>
      <c r="F375" s="198" t="s">
        <v>959</v>
      </c>
      <c r="G375" s="198" t="s">
        <v>179</v>
      </c>
      <c r="H375" s="198" t="s">
        <v>892</v>
      </c>
      <c r="I375" s="198" t="s">
        <v>951</v>
      </c>
      <c r="J375" s="198" t="s">
        <v>960</v>
      </c>
      <c r="K375" s="198" t="s">
        <v>179</v>
      </c>
      <c r="L375" s="66">
        <v>0.18</v>
      </c>
      <c r="M375" s="65">
        <v>0.21</v>
      </c>
      <c r="N375" s="92">
        <v>0.08</v>
      </c>
      <c r="O375" s="92">
        <v>2.0000000000000004E-2</v>
      </c>
      <c r="P375" s="92">
        <v>9.0000000000000011E-2</v>
      </c>
      <c r="Q375" s="92">
        <v>0.1</v>
      </c>
      <c r="R375" s="92">
        <v>0.11000000000000001</v>
      </c>
    </row>
    <row r="376" spans="1:18" x14ac:dyDescent="0.25">
      <c r="A376" s="198">
        <v>3159</v>
      </c>
      <c r="B376" s="198" t="s">
        <v>174</v>
      </c>
      <c r="C376" s="198" t="s">
        <v>175</v>
      </c>
      <c r="D376" s="198" t="s">
        <v>889</v>
      </c>
      <c r="E376" s="198" t="s">
        <v>1006</v>
      </c>
      <c r="F376" s="198" t="s">
        <v>1007</v>
      </c>
      <c r="G376" s="198" t="s">
        <v>179</v>
      </c>
      <c r="H376" s="198" t="s">
        <v>892</v>
      </c>
      <c r="I376" s="198" t="s">
        <v>1008</v>
      </c>
      <c r="J376" s="198" t="s">
        <v>1009</v>
      </c>
      <c r="K376" s="198" t="s">
        <v>179</v>
      </c>
      <c r="L376" s="66">
        <v>0.18</v>
      </c>
      <c r="M376" s="65">
        <v>0.21</v>
      </c>
      <c r="N376" s="92">
        <v>0.15</v>
      </c>
      <c r="O376" s="92" t="s">
        <v>121</v>
      </c>
      <c r="P376" s="92">
        <v>0.15</v>
      </c>
      <c r="Q376" s="92">
        <v>0.15</v>
      </c>
      <c r="R376" s="92">
        <v>0.15</v>
      </c>
    </row>
    <row r="377" spans="1:18" x14ac:dyDescent="0.25">
      <c r="A377" s="198">
        <v>3160</v>
      </c>
      <c r="B377" s="198" t="s">
        <v>174</v>
      </c>
      <c r="C377" s="198" t="s">
        <v>175</v>
      </c>
      <c r="D377" s="198" t="s">
        <v>889</v>
      </c>
      <c r="E377" s="198" t="s">
        <v>1006</v>
      </c>
      <c r="F377" s="198" t="s">
        <v>1010</v>
      </c>
      <c r="G377" s="198" t="s">
        <v>179</v>
      </c>
      <c r="H377" s="198" t="s">
        <v>892</v>
      </c>
      <c r="I377" s="198" t="s">
        <v>1008</v>
      </c>
      <c r="J377" s="198" t="s">
        <v>1011</v>
      </c>
      <c r="K377" s="198" t="s">
        <v>179</v>
      </c>
      <c r="L377" s="66">
        <v>0.18</v>
      </c>
      <c r="M377" s="65">
        <v>0.21</v>
      </c>
      <c r="N377" s="92">
        <v>0.13844117647058815</v>
      </c>
      <c r="O377" s="92" t="s">
        <v>121</v>
      </c>
      <c r="P377" s="92">
        <v>0.13844117647058815</v>
      </c>
      <c r="Q377" s="92">
        <v>0.13844117647058815</v>
      </c>
      <c r="R377" s="92">
        <v>0.13844117647058815</v>
      </c>
    </row>
    <row r="378" spans="1:18" x14ac:dyDescent="0.25">
      <c r="A378" s="198">
        <v>3161</v>
      </c>
      <c r="B378" s="198" t="s">
        <v>174</v>
      </c>
      <c r="C378" s="198" t="s">
        <v>175</v>
      </c>
      <c r="D378" s="198" t="s">
        <v>889</v>
      </c>
      <c r="E378" s="198" t="s">
        <v>1006</v>
      </c>
      <c r="F378" s="198" t="s">
        <v>1012</v>
      </c>
      <c r="G378" s="198" t="s">
        <v>179</v>
      </c>
      <c r="H378" s="198" t="s">
        <v>892</v>
      </c>
      <c r="I378" s="198" t="s">
        <v>1008</v>
      </c>
      <c r="J378" s="198" t="s">
        <v>1013</v>
      </c>
      <c r="K378" s="198" t="s">
        <v>179</v>
      </c>
      <c r="L378" s="66">
        <v>0.18</v>
      </c>
      <c r="M378" s="65">
        <v>0.21</v>
      </c>
      <c r="N378" s="92">
        <v>0.15</v>
      </c>
      <c r="O378" s="92" t="s">
        <v>121</v>
      </c>
      <c r="P378" s="92">
        <v>0.15</v>
      </c>
      <c r="Q378" s="92">
        <v>0.15</v>
      </c>
      <c r="R378" s="92">
        <v>0.15</v>
      </c>
    </row>
    <row r="379" spans="1:18" x14ac:dyDescent="0.25">
      <c r="A379" s="198">
        <v>3230</v>
      </c>
      <c r="B379" s="198" t="s">
        <v>174</v>
      </c>
      <c r="C379" s="198" t="s">
        <v>175</v>
      </c>
      <c r="D379" s="198" t="s">
        <v>889</v>
      </c>
      <c r="E379" s="198" t="s">
        <v>949</v>
      </c>
      <c r="F379" s="198" t="s">
        <v>957</v>
      </c>
      <c r="G379" s="198" t="s">
        <v>179</v>
      </c>
      <c r="H379" s="198" t="s">
        <v>892</v>
      </c>
      <c r="I379" s="198" t="s">
        <v>951</v>
      </c>
      <c r="J379" s="198" t="s">
        <v>958</v>
      </c>
      <c r="K379" s="198" t="s">
        <v>179</v>
      </c>
      <c r="L379" s="66">
        <v>0.18</v>
      </c>
      <c r="M379" s="65">
        <v>0.21</v>
      </c>
      <c r="N379" s="92">
        <v>0.15</v>
      </c>
      <c r="O379" s="92" t="s">
        <v>121</v>
      </c>
      <c r="P379" s="92">
        <v>0.15</v>
      </c>
      <c r="Q379" s="92">
        <v>0.15</v>
      </c>
      <c r="R379" s="92">
        <v>0.15</v>
      </c>
    </row>
    <row r="380" spans="1:18" x14ac:dyDescent="0.25">
      <c r="A380" s="198">
        <v>3235</v>
      </c>
      <c r="B380" s="198" t="s">
        <v>174</v>
      </c>
      <c r="C380" s="198" t="s">
        <v>175</v>
      </c>
      <c r="D380" s="198" t="s">
        <v>889</v>
      </c>
      <c r="E380" s="198" t="s">
        <v>986</v>
      </c>
      <c r="F380" s="198" t="s">
        <v>990</v>
      </c>
      <c r="G380" s="198" t="s">
        <v>179</v>
      </c>
      <c r="H380" s="198" t="s">
        <v>892</v>
      </c>
      <c r="I380" s="198" t="s">
        <v>988</v>
      </c>
      <c r="J380" s="198" t="s">
        <v>991</v>
      </c>
      <c r="K380" s="198" t="s">
        <v>179</v>
      </c>
      <c r="L380" s="66">
        <v>0.12</v>
      </c>
      <c r="M380" s="65">
        <v>0.14000000000000001</v>
      </c>
      <c r="N380" s="92">
        <v>0.15</v>
      </c>
      <c r="O380" s="92" t="s">
        <v>121</v>
      </c>
      <c r="P380" s="92">
        <v>0.15</v>
      </c>
      <c r="Q380" s="92">
        <v>0.15</v>
      </c>
      <c r="R380" s="92">
        <v>0.15</v>
      </c>
    </row>
    <row r="381" spans="1:18" x14ac:dyDescent="0.25">
      <c r="A381" s="198">
        <v>3236</v>
      </c>
      <c r="B381" s="198" t="s">
        <v>174</v>
      </c>
      <c r="C381" s="198" t="s">
        <v>175</v>
      </c>
      <c r="D381" s="198" t="s">
        <v>889</v>
      </c>
      <c r="E381" s="198" t="s">
        <v>890</v>
      </c>
      <c r="F381" s="198" t="s">
        <v>917</v>
      </c>
      <c r="G381" s="198" t="s">
        <v>179</v>
      </c>
      <c r="H381" s="198" t="s">
        <v>892</v>
      </c>
      <c r="I381" s="198" t="s">
        <v>893</v>
      </c>
      <c r="J381" s="198" t="s">
        <v>918</v>
      </c>
      <c r="K381" s="198" t="s">
        <v>179</v>
      </c>
      <c r="L381" s="66">
        <v>0.18</v>
      </c>
      <c r="M381" s="65">
        <v>0.21</v>
      </c>
      <c r="N381" s="92">
        <v>0.13844117647058815</v>
      </c>
      <c r="O381" s="92" t="s">
        <v>121</v>
      </c>
      <c r="P381" s="92">
        <v>0.13844117647058815</v>
      </c>
      <c r="Q381" s="92">
        <v>0.13844117647058815</v>
      </c>
      <c r="R381" s="92">
        <v>0.13844117647058815</v>
      </c>
    </row>
    <row r="382" spans="1:18" x14ac:dyDescent="0.25">
      <c r="A382" s="198">
        <v>3237</v>
      </c>
      <c r="B382" s="198" t="s">
        <v>174</v>
      </c>
      <c r="C382" s="198" t="s">
        <v>175</v>
      </c>
      <c r="D382" s="198" t="s">
        <v>889</v>
      </c>
      <c r="E382" s="198" t="s">
        <v>890</v>
      </c>
      <c r="F382" s="198" t="s">
        <v>919</v>
      </c>
      <c r="G382" s="198" t="s">
        <v>179</v>
      </c>
      <c r="H382" s="198" t="s">
        <v>892</v>
      </c>
      <c r="I382" s="198" t="s">
        <v>893</v>
      </c>
      <c r="J382" s="198" t="s">
        <v>920</v>
      </c>
      <c r="K382" s="198" t="s">
        <v>179</v>
      </c>
      <c r="L382" s="66">
        <v>0.18</v>
      </c>
      <c r="M382" s="65">
        <v>0.21</v>
      </c>
      <c r="N382" s="92">
        <v>0.15</v>
      </c>
      <c r="O382" s="92" t="s">
        <v>121</v>
      </c>
      <c r="P382" s="92">
        <v>0.15</v>
      </c>
      <c r="Q382" s="92">
        <v>0.15</v>
      </c>
      <c r="R382" s="92">
        <v>0.15</v>
      </c>
    </row>
    <row r="383" spans="1:18" x14ac:dyDescent="0.25">
      <c r="A383" s="198">
        <v>3409</v>
      </c>
      <c r="B383" s="198" t="s">
        <v>174</v>
      </c>
      <c r="C383" s="198" t="s">
        <v>175</v>
      </c>
      <c r="D383" s="198" t="s">
        <v>889</v>
      </c>
      <c r="E383" s="198" t="s">
        <v>1016</v>
      </c>
      <c r="F383" s="198" t="s">
        <v>179</v>
      </c>
      <c r="G383" s="198" t="s">
        <v>179</v>
      </c>
      <c r="H383" s="198" t="s">
        <v>892</v>
      </c>
      <c r="I383" s="198" t="s">
        <v>1017</v>
      </c>
      <c r="J383" s="198" t="s">
        <v>179</v>
      </c>
      <c r="K383" s="198" t="s">
        <v>179</v>
      </c>
      <c r="L383" s="66">
        <v>0.12</v>
      </c>
      <c r="M383" s="65">
        <v>0.14000000000000001</v>
      </c>
      <c r="N383" s="92">
        <v>0.13844117647058815</v>
      </c>
      <c r="O383" s="92" t="s">
        <v>121</v>
      </c>
      <c r="P383" s="92">
        <v>0.13844117647058815</v>
      </c>
      <c r="Q383" s="92">
        <v>0.13844117647058815</v>
      </c>
      <c r="R383" s="92">
        <v>0.13844117647058815</v>
      </c>
    </row>
    <row r="384" spans="1:18" x14ac:dyDescent="0.25">
      <c r="A384" s="198">
        <v>544</v>
      </c>
      <c r="B384" s="198" t="s">
        <v>174</v>
      </c>
      <c r="C384" s="198" t="s">
        <v>181</v>
      </c>
      <c r="D384" s="198" t="s">
        <v>182</v>
      </c>
      <c r="E384" s="198" t="s">
        <v>1539</v>
      </c>
      <c r="F384" s="198" t="s">
        <v>179</v>
      </c>
      <c r="G384" s="198" t="s">
        <v>179</v>
      </c>
      <c r="H384" s="198" t="s">
        <v>184</v>
      </c>
      <c r="I384" s="198" t="s">
        <v>1540</v>
      </c>
      <c r="J384" s="198" t="s">
        <v>179</v>
      </c>
      <c r="K384" s="198" t="s">
        <v>179</v>
      </c>
      <c r="L384" s="66">
        <v>0.16</v>
      </c>
      <c r="M384" s="65">
        <v>0.18</v>
      </c>
      <c r="N384" s="92">
        <v>0.15</v>
      </c>
      <c r="O384" s="92" t="s">
        <v>121</v>
      </c>
      <c r="P384" s="92">
        <v>0.15</v>
      </c>
      <c r="Q384" s="92">
        <v>0.15</v>
      </c>
      <c r="R384" s="92">
        <v>0.15</v>
      </c>
    </row>
    <row r="385" spans="1:18" x14ac:dyDescent="0.25">
      <c r="A385" s="198">
        <v>609</v>
      </c>
      <c r="B385" s="198" t="s">
        <v>174</v>
      </c>
      <c r="C385" s="198" t="s">
        <v>181</v>
      </c>
      <c r="D385" s="198" t="s">
        <v>182</v>
      </c>
      <c r="E385" s="198" t="s">
        <v>4714</v>
      </c>
      <c r="F385" s="198" t="s">
        <v>528</v>
      </c>
      <c r="G385" s="198" t="s">
        <v>179</v>
      </c>
      <c r="H385" s="198" t="s">
        <v>184</v>
      </c>
      <c r="I385" s="198" t="s">
        <v>4715</v>
      </c>
      <c r="J385" s="198" t="s">
        <v>530</v>
      </c>
      <c r="K385" s="198" t="s">
        <v>179</v>
      </c>
      <c r="L385" s="66">
        <v>0.16</v>
      </c>
      <c r="M385" s="65">
        <v>0.18</v>
      </c>
      <c r="N385" s="92">
        <v>0.15</v>
      </c>
      <c r="O385" s="92" t="s">
        <v>121</v>
      </c>
      <c r="P385" s="92">
        <v>0.15</v>
      </c>
      <c r="Q385" s="92">
        <v>0.15</v>
      </c>
      <c r="R385" s="92">
        <v>0.15</v>
      </c>
    </row>
    <row r="386" spans="1:18" x14ac:dyDescent="0.25">
      <c r="A386" s="198">
        <v>808</v>
      </c>
      <c r="B386" s="198" t="s">
        <v>174</v>
      </c>
      <c r="C386" s="198" t="s">
        <v>181</v>
      </c>
      <c r="D386" s="198" t="s">
        <v>182</v>
      </c>
      <c r="E386" s="198" t="s">
        <v>4714</v>
      </c>
      <c r="F386" s="198" t="s">
        <v>519</v>
      </c>
      <c r="G386" s="198" t="s">
        <v>179</v>
      </c>
      <c r="H386" s="198" t="s">
        <v>184</v>
      </c>
      <c r="I386" s="198" t="s">
        <v>4715</v>
      </c>
      <c r="J386" s="198" t="s">
        <v>520</v>
      </c>
      <c r="K386" s="198" t="s">
        <v>179</v>
      </c>
      <c r="L386" s="66">
        <v>0.16</v>
      </c>
      <c r="M386" s="65">
        <v>0.18</v>
      </c>
      <c r="N386" s="92">
        <v>0.15</v>
      </c>
      <c r="O386" s="92">
        <v>5.0000000000000017E-2</v>
      </c>
      <c r="P386" s="92">
        <v>0.19</v>
      </c>
      <c r="Q386" s="92">
        <v>0.2</v>
      </c>
      <c r="R386" s="92">
        <v>0.22000000000000003</v>
      </c>
    </row>
    <row r="387" spans="1:18" x14ac:dyDescent="0.25">
      <c r="A387" s="198">
        <v>1634</v>
      </c>
      <c r="B387" s="198" t="s">
        <v>174</v>
      </c>
      <c r="C387" s="198" t="s">
        <v>181</v>
      </c>
      <c r="D387" s="198" t="s">
        <v>182</v>
      </c>
      <c r="E387" s="198" t="s">
        <v>1029</v>
      </c>
      <c r="F387" s="198" t="s">
        <v>179</v>
      </c>
      <c r="G387" s="198" t="s">
        <v>179</v>
      </c>
      <c r="H387" s="198" t="s">
        <v>184</v>
      </c>
      <c r="I387" s="198" t="s">
        <v>1030</v>
      </c>
      <c r="J387" s="198" t="s">
        <v>179</v>
      </c>
      <c r="K387" s="198" t="s">
        <v>179</v>
      </c>
      <c r="L387" s="66">
        <v>0.1</v>
      </c>
      <c r="M387" s="65">
        <v>0.1</v>
      </c>
      <c r="N387" s="92">
        <v>0.15</v>
      </c>
      <c r="O387" s="92">
        <v>1.0000000000000009E-2</v>
      </c>
      <c r="P387" s="92">
        <v>0.15</v>
      </c>
      <c r="Q387" s="92">
        <v>0.15</v>
      </c>
      <c r="R387" s="92">
        <v>0.17600000000000002</v>
      </c>
    </row>
    <row r="388" spans="1:18" x14ac:dyDescent="0.25">
      <c r="A388" s="198">
        <v>1921</v>
      </c>
      <c r="B388" s="198" t="s">
        <v>174</v>
      </c>
      <c r="C388" s="198" t="s">
        <v>181</v>
      </c>
      <c r="D388" s="198" t="s">
        <v>182</v>
      </c>
      <c r="E388" s="198" t="s">
        <v>1553</v>
      </c>
      <c r="F388" s="198" t="s">
        <v>179</v>
      </c>
      <c r="G388" s="198" t="s">
        <v>179</v>
      </c>
      <c r="H388" s="198" t="s">
        <v>184</v>
      </c>
      <c r="I388" s="198" t="s">
        <v>1554</v>
      </c>
      <c r="J388" s="198" t="s">
        <v>179</v>
      </c>
      <c r="K388" s="198" t="s">
        <v>179</v>
      </c>
      <c r="L388" s="66">
        <v>0.2</v>
      </c>
      <c r="M388" s="65">
        <v>0.23</v>
      </c>
      <c r="N388" s="92">
        <v>0.15</v>
      </c>
      <c r="O388" s="92">
        <v>5.0000000000000017E-2</v>
      </c>
      <c r="P388" s="92">
        <v>0.19</v>
      </c>
      <c r="Q388" s="92">
        <v>0.2</v>
      </c>
      <c r="R388" s="92">
        <v>0.22000000000000003</v>
      </c>
    </row>
    <row r="389" spans="1:18" x14ac:dyDescent="0.25">
      <c r="A389" s="198">
        <v>2483</v>
      </c>
      <c r="B389" s="198" t="s">
        <v>174</v>
      </c>
      <c r="C389" s="198" t="s">
        <v>181</v>
      </c>
      <c r="D389" s="198" t="s">
        <v>182</v>
      </c>
      <c r="E389" s="198" t="s">
        <v>1547</v>
      </c>
      <c r="F389" s="198" t="s">
        <v>179</v>
      </c>
      <c r="G389" s="198" t="s">
        <v>179</v>
      </c>
      <c r="H389" s="198" t="s">
        <v>184</v>
      </c>
      <c r="I389" s="198" t="s">
        <v>1548</v>
      </c>
      <c r="J389" s="198" t="s">
        <v>179</v>
      </c>
      <c r="K389" s="198" t="s">
        <v>179</v>
      </c>
      <c r="L389" s="66">
        <v>0.18</v>
      </c>
      <c r="M389" s="65">
        <v>0.21</v>
      </c>
      <c r="N389" s="92">
        <v>0.11699999999999999</v>
      </c>
      <c r="O389" s="92">
        <v>3.3000000000000002E-2</v>
      </c>
      <c r="P389" s="92">
        <v>0.13999999999999999</v>
      </c>
      <c r="Q389" s="92">
        <v>0.15</v>
      </c>
      <c r="R389" s="92">
        <v>0.16500000000000001</v>
      </c>
    </row>
    <row r="390" spans="1:18" x14ac:dyDescent="0.25">
      <c r="A390" s="198">
        <v>3308</v>
      </c>
      <c r="B390" s="198" t="s">
        <v>174</v>
      </c>
      <c r="C390" s="198" t="s">
        <v>181</v>
      </c>
      <c r="D390" s="198" t="s">
        <v>182</v>
      </c>
      <c r="E390" s="198" t="s">
        <v>1037</v>
      </c>
      <c r="F390" s="198" t="s">
        <v>179</v>
      </c>
      <c r="G390" s="198" t="s">
        <v>179</v>
      </c>
      <c r="H390" s="198" t="s">
        <v>184</v>
      </c>
      <c r="I390" s="198" t="s">
        <v>1038</v>
      </c>
      <c r="J390" s="198" t="s">
        <v>179</v>
      </c>
      <c r="K390" s="198" t="s">
        <v>179</v>
      </c>
      <c r="L390" s="66">
        <v>0.1</v>
      </c>
      <c r="M390" s="65">
        <v>0.1</v>
      </c>
      <c r="N390" s="92">
        <v>0.11699999999999999</v>
      </c>
      <c r="O390" s="92">
        <v>3.3000000000000002E-2</v>
      </c>
      <c r="P390" s="92">
        <v>0.13999999999999999</v>
      </c>
      <c r="Q390" s="92">
        <v>0.15</v>
      </c>
      <c r="R390" s="92">
        <v>0.16500000000000001</v>
      </c>
    </row>
    <row r="391" spans="1:18" x14ac:dyDescent="0.25">
      <c r="A391" s="198">
        <v>3544</v>
      </c>
      <c r="B391" s="198" t="s">
        <v>174</v>
      </c>
      <c r="C391" s="198" t="s">
        <v>181</v>
      </c>
      <c r="D391" s="198" t="s">
        <v>182</v>
      </c>
      <c r="E391" s="198" t="s">
        <v>1033</v>
      </c>
      <c r="F391" s="198" t="s">
        <v>179</v>
      </c>
      <c r="G391" s="198" t="s">
        <v>179</v>
      </c>
      <c r="H391" s="198" t="s">
        <v>184</v>
      </c>
      <c r="I391" s="198" t="s">
        <v>1034</v>
      </c>
      <c r="J391" s="198" t="s">
        <v>179</v>
      </c>
      <c r="K391" s="198" t="s">
        <v>179</v>
      </c>
      <c r="L391" s="66">
        <v>0.08</v>
      </c>
      <c r="M391" s="65">
        <v>0.08</v>
      </c>
      <c r="N391" s="92">
        <v>8.4000000000000005E-2</v>
      </c>
      <c r="O391" s="92">
        <v>7.5999999999999998E-2</v>
      </c>
      <c r="P391" s="92">
        <v>0.15</v>
      </c>
      <c r="Q391" s="92">
        <v>0.16</v>
      </c>
      <c r="R391" s="92">
        <v>0.17600000000000002</v>
      </c>
    </row>
    <row r="392" spans="1:18" x14ac:dyDescent="0.25">
      <c r="A392" s="198">
        <v>3545</v>
      </c>
      <c r="B392" s="198" t="s">
        <v>174</v>
      </c>
      <c r="C392" s="198" t="s">
        <v>181</v>
      </c>
      <c r="D392" s="198" t="s">
        <v>182</v>
      </c>
      <c r="E392" s="198" t="s">
        <v>1031</v>
      </c>
      <c r="F392" s="198" t="s">
        <v>179</v>
      </c>
      <c r="G392" s="198" t="s">
        <v>179</v>
      </c>
      <c r="H392" s="198" t="s">
        <v>184</v>
      </c>
      <c r="I392" s="198" t="s">
        <v>1032</v>
      </c>
      <c r="J392" s="198" t="s">
        <v>179</v>
      </c>
      <c r="K392" s="198" t="s">
        <v>179</v>
      </c>
      <c r="L392" s="66">
        <v>0.1</v>
      </c>
      <c r="M392" s="65">
        <v>0.1</v>
      </c>
      <c r="N392" s="92">
        <v>7.0000000000000007E-2</v>
      </c>
      <c r="O392" s="92">
        <v>0.10999999999999999</v>
      </c>
      <c r="P392" s="92">
        <v>0.16999999999999998</v>
      </c>
      <c r="Q392" s="92">
        <v>0.18</v>
      </c>
      <c r="R392" s="92">
        <v>0.19800000000000001</v>
      </c>
    </row>
    <row r="393" spans="1:18" x14ac:dyDescent="0.25">
      <c r="A393" s="198">
        <v>3546</v>
      </c>
      <c r="B393" s="198" t="s">
        <v>174</v>
      </c>
      <c r="C393" s="198" t="s">
        <v>181</v>
      </c>
      <c r="D393" s="198" t="s">
        <v>182</v>
      </c>
      <c r="E393" s="198" t="s">
        <v>1035</v>
      </c>
      <c r="F393" s="198" t="s">
        <v>179</v>
      </c>
      <c r="G393" s="198" t="s">
        <v>179</v>
      </c>
      <c r="H393" s="198" t="s">
        <v>184</v>
      </c>
      <c r="I393" s="198" t="s">
        <v>1036</v>
      </c>
      <c r="J393" s="198" t="s">
        <v>179</v>
      </c>
      <c r="K393" s="198" t="s">
        <v>179</v>
      </c>
      <c r="L393" s="66">
        <v>0.1</v>
      </c>
      <c r="M393" s="65">
        <v>0.1</v>
      </c>
      <c r="N393" s="92">
        <v>0.13</v>
      </c>
      <c r="O393" s="92">
        <v>1.999999999999999E-2</v>
      </c>
      <c r="P393" s="92">
        <v>0.13999999999999999</v>
      </c>
      <c r="Q393" s="92">
        <v>0.15</v>
      </c>
      <c r="R393" s="92">
        <v>0.16500000000000001</v>
      </c>
    </row>
    <row r="394" spans="1:18" x14ac:dyDescent="0.25">
      <c r="A394" s="198">
        <v>3547</v>
      </c>
      <c r="B394" s="198" t="s">
        <v>174</v>
      </c>
      <c r="C394" s="198" t="s">
        <v>181</v>
      </c>
      <c r="D394" s="198" t="s">
        <v>182</v>
      </c>
      <c r="E394" s="198" t="s">
        <v>1025</v>
      </c>
      <c r="F394" s="198" t="s">
        <v>179</v>
      </c>
      <c r="G394" s="198" t="s">
        <v>179</v>
      </c>
      <c r="H394" s="198" t="s">
        <v>184</v>
      </c>
      <c r="I394" s="198" t="s">
        <v>1026</v>
      </c>
      <c r="J394" s="198" t="s">
        <v>179</v>
      </c>
      <c r="K394" s="198" t="s">
        <v>179</v>
      </c>
      <c r="L394" s="66">
        <v>0.1</v>
      </c>
      <c r="M394" s="65">
        <v>0.1</v>
      </c>
      <c r="N394" s="92">
        <v>7.0000000000000007E-2</v>
      </c>
      <c r="O394" s="92">
        <v>7.0000000000000007E-2</v>
      </c>
      <c r="P394" s="92">
        <v>0.13</v>
      </c>
      <c r="Q394" s="92">
        <v>0.14000000000000001</v>
      </c>
      <c r="R394" s="92">
        <v>0.15400000000000003</v>
      </c>
    </row>
    <row r="395" spans="1:18" x14ac:dyDescent="0.25">
      <c r="A395" s="198">
        <v>3548</v>
      </c>
      <c r="B395" s="198" t="s">
        <v>174</v>
      </c>
      <c r="C395" s="198" t="s">
        <v>181</v>
      </c>
      <c r="D395" s="198" t="s">
        <v>182</v>
      </c>
      <c r="E395" s="198" t="s">
        <v>1027</v>
      </c>
      <c r="F395" s="198" t="s">
        <v>179</v>
      </c>
      <c r="G395" s="198" t="s">
        <v>179</v>
      </c>
      <c r="H395" s="198" t="s">
        <v>184</v>
      </c>
      <c r="I395" s="198" t="s">
        <v>1028</v>
      </c>
      <c r="J395" s="198" t="s">
        <v>179</v>
      </c>
      <c r="K395" s="198" t="s">
        <v>179</v>
      </c>
      <c r="L395" s="66">
        <v>0.1</v>
      </c>
      <c r="M395" s="65">
        <v>0.1</v>
      </c>
      <c r="N395" s="92">
        <v>7.0000000000000007E-2</v>
      </c>
      <c r="O395" s="92">
        <v>0.10999999999999999</v>
      </c>
      <c r="P395" s="92">
        <v>0.16999999999999998</v>
      </c>
      <c r="Q395" s="92">
        <v>0.18</v>
      </c>
      <c r="R395" s="92">
        <v>0.19800000000000001</v>
      </c>
    </row>
    <row r="396" spans="1:18" x14ac:dyDescent="0.25">
      <c r="A396" s="198">
        <v>3549</v>
      </c>
      <c r="B396" s="198" t="s">
        <v>174</v>
      </c>
      <c r="C396" s="198" t="s">
        <v>181</v>
      </c>
      <c r="D396" s="198" t="s">
        <v>182</v>
      </c>
      <c r="E396" s="198" t="s">
        <v>1019</v>
      </c>
      <c r="F396" s="198" t="s">
        <v>179</v>
      </c>
      <c r="G396" s="198" t="s">
        <v>179</v>
      </c>
      <c r="H396" s="198" t="s">
        <v>184</v>
      </c>
      <c r="I396" s="198" t="s">
        <v>1020</v>
      </c>
      <c r="J396" s="198" t="s">
        <v>179</v>
      </c>
      <c r="K396" s="198" t="s">
        <v>179</v>
      </c>
      <c r="L396" s="66">
        <v>0.1</v>
      </c>
      <c r="M396" s="65">
        <v>0.1</v>
      </c>
      <c r="N396" s="92">
        <v>0.08</v>
      </c>
      <c r="O396" s="92">
        <v>0.08</v>
      </c>
      <c r="P396" s="92">
        <v>0.15</v>
      </c>
      <c r="Q396" s="92">
        <v>0.16</v>
      </c>
      <c r="R396" s="92">
        <v>0.17600000000000002</v>
      </c>
    </row>
    <row r="397" spans="1:18" x14ac:dyDescent="0.25">
      <c r="A397" s="198">
        <v>3552</v>
      </c>
      <c r="B397" s="198" t="s">
        <v>174</v>
      </c>
      <c r="C397" s="198" t="s">
        <v>181</v>
      </c>
      <c r="D397" s="198" t="s">
        <v>182</v>
      </c>
      <c r="E397" s="198" t="s">
        <v>1549</v>
      </c>
      <c r="F397" s="198" t="s">
        <v>179</v>
      </c>
      <c r="G397" s="198" t="s">
        <v>179</v>
      </c>
      <c r="H397" s="198" t="s">
        <v>184</v>
      </c>
      <c r="I397" s="198" t="s">
        <v>1550</v>
      </c>
      <c r="J397" s="198" t="s">
        <v>179</v>
      </c>
      <c r="K397" s="198" t="s">
        <v>179</v>
      </c>
      <c r="L397" s="66">
        <v>0.16</v>
      </c>
      <c r="M397" s="65">
        <v>0.18</v>
      </c>
      <c r="N397" s="92">
        <v>0.15</v>
      </c>
      <c r="O397" s="92">
        <v>1.0000000000000009E-2</v>
      </c>
      <c r="P397" s="92">
        <v>0.15</v>
      </c>
      <c r="Q397" s="92">
        <v>0.15</v>
      </c>
      <c r="R397" s="92">
        <v>0.17600000000000002</v>
      </c>
    </row>
    <row r="398" spans="1:18" x14ac:dyDescent="0.25">
      <c r="A398" s="198">
        <v>3553</v>
      </c>
      <c r="B398" s="198" t="s">
        <v>174</v>
      </c>
      <c r="C398" s="198" t="s">
        <v>181</v>
      </c>
      <c r="D398" s="198" t="s">
        <v>182</v>
      </c>
      <c r="E398" s="198" t="s">
        <v>1023</v>
      </c>
      <c r="F398" s="198" t="s">
        <v>179</v>
      </c>
      <c r="G398" s="198" t="s">
        <v>179</v>
      </c>
      <c r="H398" s="198" t="s">
        <v>184</v>
      </c>
      <c r="I398" s="198" t="s">
        <v>1024</v>
      </c>
      <c r="J398" s="198" t="s">
        <v>179</v>
      </c>
      <c r="K398" s="198" t="s">
        <v>179</v>
      </c>
      <c r="L398" s="66">
        <v>0.1</v>
      </c>
      <c r="M398" s="65">
        <v>0.1</v>
      </c>
      <c r="N398" s="92">
        <v>7.0000000000000007E-2</v>
      </c>
      <c r="O398" s="92">
        <v>4.9999999999999989E-2</v>
      </c>
      <c r="P398" s="92">
        <v>0.11</v>
      </c>
      <c r="Q398" s="92">
        <v>0.12</v>
      </c>
      <c r="R398" s="92">
        <v>0.13200000000000001</v>
      </c>
    </row>
    <row r="399" spans="1:18" x14ac:dyDescent="0.25">
      <c r="A399" s="198">
        <v>3591</v>
      </c>
      <c r="B399" s="198" t="s">
        <v>174</v>
      </c>
      <c r="C399" s="198" t="s">
        <v>181</v>
      </c>
      <c r="D399" s="198" t="s">
        <v>182</v>
      </c>
      <c r="E399" s="198" t="s">
        <v>183</v>
      </c>
      <c r="F399" s="198" t="s">
        <v>179</v>
      </c>
      <c r="G399" s="198" t="s">
        <v>179</v>
      </c>
      <c r="H399" s="198" t="s">
        <v>184</v>
      </c>
      <c r="I399" s="198" t="s">
        <v>185</v>
      </c>
      <c r="J399" s="198" t="s">
        <v>179</v>
      </c>
      <c r="K399" s="198" t="s">
        <v>179</v>
      </c>
      <c r="L399" s="66">
        <v>0.16</v>
      </c>
      <c r="M399" s="65">
        <v>0.18</v>
      </c>
      <c r="N399" s="92">
        <v>0.12</v>
      </c>
      <c r="O399" s="92" t="s">
        <v>121</v>
      </c>
      <c r="P399" s="92">
        <v>0.12</v>
      </c>
      <c r="Q399" s="92">
        <v>0.12</v>
      </c>
      <c r="R399" s="92">
        <v>0.12</v>
      </c>
    </row>
    <row r="400" spans="1:18" x14ac:dyDescent="0.25">
      <c r="A400" s="198">
        <v>3643</v>
      </c>
      <c r="B400" s="198" t="s">
        <v>174</v>
      </c>
      <c r="C400" s="198" t="s">
        <v>181</v>
      </c>
      <c r="D400" s="198" t="s">
        <v>182</v>
      </c>
      <c r="E400" s="198" t="s">
        <v>4714</v>
      </c>
      <c r="F400" s="198" t="s">
        <v>4716</v>
      </c>
      <c r="G400" s="198" t="s">
        <v>179</v>
      </c>
      <c r="H400" s="198" t="s">
        <v>184</v>
      </c>
      <c r="I400" s="198" t="s">
        <v>4715</v>
      </c>
      <c r="J400" s="198" t="s">
        <v>4717</v>
      </c>
      <c r="K400" s="198" t="s">
        <v>179</v>
      </c>
      <c r="L400" s="66">
        <v>0.08</v>
      </c>
      <c r="M400" s="65">
        <v>0.08</v>
      </c>
      <c r="N400" s="92">
        <v>0.15</v>
      </c>
      <c r="O400" s="92">
        <v>1.0000000000000009E-2</v>
      </c>
      <c r="P400" s="92">
        <v>0.15</v>
      </c>
      <c r="Q400" s="92">
        <v>0.15</v>
      </c>
      <c r="R400" s="92">
        <v>0.17600000000000002</v>
      </c>
    </row>
    <row r="401" spans="1:18" x14ac:dyDescent="0.25">
      <c r="A401" s="198">
        <v>183</v>
      </c>
      <c r="B401" s="198" t="s">
        <v>1039</v>
      </c>
      <c r="C401" s="198" t="s">
        <v>1040</v>
      </c>
      <c r="D401" s="198" t="s">
        <v>4718</v>
      </c>
      <c r="E401" s="198" t="s">
        <v>1059</v>
      </c>
      <c r="F401" s="198" t="s">
        <v>1060</v>
      </c>
      <c r="G401" s="198" t="s">
        <v>179</v>
      </c>
      <c r="H401" s="198" t="s">
        <v>4718</v>
      </c>
      <c r="I401" s="198" t="s">
        <v>1061</v>
      </c>
      <c r="J401" s="198" t="s">
        <v>1062</v>
      </c>
      <c r="K401" s="198" t="s">
        <v>179</v>
      </c>
      <c r="L401" s="66">
        <v>0.16</v>
      </c>
      <c r="M401" s="65">
        <v>0.18</v>
      </c>
      <c r="N401" s="92">
        <v>7.0000000000000007E-2</v>
      </c>
      <c r="O401" s="92">
        <v>4.9999999999999989E-2</v>
      </c>
      <c r="P401" s="92">
        <v>0.11</v>
      </c>
      <c r="Q401" s="92">
        <v>0.12</v>
      </c>
      <c r="R401" s="92">
        <v>0.13200000000000001</v>
      </c>
    </row>
    <row r="402" spans="1:18" x14ac:dyDescent="0.25">
      <c r="A402" s="198">
        <v>198</v>
      </c>
      <c r="B402" s="198" t="s">
        <v>1039</v>
      </c>
      <c r="C402" s="198" t="s">
        <v>1040</v>
      </c>
      <c r="D402" s="198" t="s">
        <v>4718</v>
      </c>
      <c r="E402" s="198" t="s">
        <v>1059</v>
      </c>
      <c r="F402" s="198" t="s">
        <v>1065</v>
      </c>
      <c r="G402" s="198" t="s">
        <v>179</v>
      </c>
      <c r="H402" s="198" t="s">
        <v>4718</v>
      </c>
      <c r="I402" s="198" t="s">
        <v>1061</v>
      </c>
      <c r="J402" s="198" t="s">
        <v>1066</v>
      </c>
      <c r="K402" s="198" t="s">
        <v>179</v>
      </c>
      <c r="L402" s="66">
        <v>0.15</v>
      </c>
      <c r="M402" s="65">
        <v>0.17</v>
      </c>
      <c r="N402" s="92">
        <v>7.0000000000000007E-2</v>
      </c>
      <c r="O402" s="92">
        <v>4.9999999999999989E-2</v>
      </c>
      <c r="P402" s="92">
        <v>0.11</v>
      </c>
      <c r="Q402" s="92">
        <v>0.12</v>
      </c>
      <c r="R402" s="92">
        <v>0.13200000000000001</v>
      </c>
    </row>
    <row r="403" spans="1:18" x14ac:dyDescent="0.25">
      <c r="A403" s="198">
        <v>205</v>
      </c>
      <c r="B403" s="198" t="s">
        <v>1039</v>
      </c>
      <c r="C403" s="198" t="s">
        <v>1040</v>
      </c>
      <c r="D403" s="198" t="s">
        <v>4718</v>
      </c>
      <c r="E403" s="198" t="s">
        <v>1059</v>
      </c>
      <c r="F403" s="198" t="s">
        <v>1063</v>
      </c>
      <c r="G403" s="198" t="s">
        <v>179</v>
      </c>
      <c r="H403" s="198" t="s">
        <v>4718</v>
      </c>
      <c r="I403" s="198" t="s">
        <v>1061</v>
      </c>
      <c r="J403" s="198" t="s">
        <v>1064</v>
      </c>
      <c r="K403" s="198" t="s">
        <v>179</v>
      </c>
      <c r="L403" s="66">
        <v>0.18</v>
      </c>
      <c r="M403" s="65">
        <v>0.21</v>
      </c>
      <c r="N403" s="92">
        <v>7.0000000000000007E-2</v>
      </c>
      <c r="O403" s="92">
        <v>7.0000000000000007E-2</v>
      </c>
      <c r="P403" s="92">
        <v>0.13</v>
      </c>
      <c r="Q403" s="92">
        <v>0.14000000000000001</v>
      </c>
      <c r="R403" s="92">
        <v>0.15400000000000003</v>
      </c>
    </row>
    <row r="404" spans="1:18" x14ac:dyDescent="0.25">
      <c r="A404" s="198">
        <v>471</v>
      </c>
      <c r="B404" s="198" t="s">
        <v>1039</v>
      </c>
      <c r="C404" s="198" t="s">
        <v>1040</v>
      </c>
      <c r="D404" s="198" t="s">
        <v>4718</v>
      </c>
      <c r="E404" s="198" t="s">
        <v>1059</v>
      </c>
      <c r="F404" s="198" t="s">
        <v>1067</v>
      </c>
      <c r="G404" s="198" t="s">
        <v>179</v>
      </c>
      <c r="H404" s="198" t="s">
        <v>4718</v>
      </c>
      <c r="I404" s="198" t="s">
        <v>1061</v>
      </c>
      <c r="J404" s="198" t="s">
        <v>1067</v>
      </c>
      <c r="K404" s="198" t="s">
        <v>179</v>
      </c>
      <c r="L404" s="66">
        <v>0.14000000000000001</v>
      </c>
      <c r="M404" s="65">
        <v>0.16</v>
      </c>
      <c r="N404" s="92">
        <v>0.10076923076923078</v>
      </c>
      <c r="O404" s="92">
        <v>9.9230769230769234E-2</v>
      </c>
      <c r="P404" s="92">
        <v>0.19</v>
      </c>
      <c r="Q404" s="92">
        <v>0.2</v>
      </c>
      <c r="R404" s="92">
        <v>0.22000000000000003</v>
      </c>
    </row>
    <row r="405" spans="1:18" x14ac:dyDescent="0.25">
      <c r="A405" s="198">
        <v>587</v>
      </c>
      <c r="B405" s="198" t="s">
        <v>1039</v>
      </c>
      <c r="C405" s="198" t="s">
        <v>1040</v>
      </c>
      <c r="D405" s="198" t="s">
        <v>4718</v>
      </c>
      <c r="E405" s="198" t="s">
        <v>1072</v>
      </c>
      <c r="F405" s="198" t="s">
        <v>179</v>
      </c>
      <c r="G405" s="198" t="s">
        <v>179</v>
      </c>
      <c r="H405" s="198" t="s">
        <v>4718</v>
      </c>
      <c r="I405" s="198" t="s">
        <v>1073</v>
      </c>
      <c r="J405" s="198" t="s">
        <v>179</v>
      </c>
      <c r="K405" s="198" t="s">
        <v>179</v>
      </c>
      <c r="L405" s="66">
        <v>0.16</v>
      </c>
      <c r="M405" s="65">
        <v>0.18</v>
      </c>
      <c r="N405" s="92">
        <v>0.12</v>
      </c>
      <c r="O405" s="92" t="s">
        <v>121</v>
      </c>
      <c r="P405" s="92">
        <v>0.12</v>
      </c>
      <c r="Q405" s="92">
        <v>0.12</v>
      </c>
      <c r="R405" s="92">
        <v>0.12</v>
      </c>
    </row>
    <row r="406" spans="1:18" x14ac:dyDescent="0.25">
      <c r="A406" s="198">
        <v>606</v>
      </c>
      <c r="B406" s="198" t="s">
        <v>1039</v>
      </c>
      <c r="C406" s="198" t="s">
        <v>1040</v>
      </c>
      <c r="D406" s="198" t="s">
        <v>4718</v>
      </c>
      <c r="E406" s="198" t="s">
        <v>1047</v>
      </c>
      <c r="F406" s="198" t="s">
        <v>1048</v>
      </c>
      <c r="G406" s="198" t="s">
        <v>179</v>
      </c>
      <c r="H406" s="198" t="s">
        <v>4718</v>
      </c>
      <c r="I406" s="198" t="s">
        <v>1049</v>
      </c>
      <c r="J406" s="198" t="s">
        <v>1050</v>
      </c>
      <c r="K406" s="198" t="s">
        <v>179</v>
      </c>
      <c r="L406" s="66">
        <v>0.16</v>
      </c>
      <c r="M406" s="65">
        <v>0.18</v>
      </c>
      <c r="N406" s="92">
        <v>0.10076923076923078</v>
      </c>
      <c r="O406" s="92">
        <v>1.9230769230769218E-2</v>
      </c>
      <c r="P406" s="92">
        <v>0.11</v>
      </c>
      <c r="Q406" s="92">
        <v>0.12</v>
      </c>
      <c r="R406" s="92">
        <v>0.13200000000000001</v>
      </c>
    </row>
    <row r="407" spans="1:18" x14ac:dyDescent="0.25">
      <c r="A407" s="198">
        <v>607</v>
      </c>
      <c r="B407" s="198" t="s">
        <v>1039</v>
      </c>
      <c r="C407" s="198" t="s">
        <v>1040</v>
      </c>
      <c r="D407" s="198" t="s">
        <v>4718</v>
      </c>
      <c r="E407" s="198" t="s">
        <v>1047</v>
      </c>
      <c r="F407" s="198" t="s">
        <v>1051</v>
      </c>
      <c r="G407" s="198" t="s">
        <v>179</v>
      </c>
      <c r="H407" s="198" t="s">
        <v>4718</v>
      </c>
      <c r="I407" s="198" t="s">
        <v>1049</v>
      </c>
      <c r="J407" s="198" t="s">
        <v>1052</v>
      </c>
      <c r="K407" s="198" t="s">
        <v>179</v>
      </c>
      <c r="L407" s="66">
        <v>0.2</v>
      </c>
      <c r="M407" s="65">
        <v>0.23</v>
      </c>
      <c r="N407" s="92">
        <v>0.10076923076923078</v>
      </c>
      <c r="O407" s="92">
        <v>7.9230769230769216E-2</v>
      </c>
      <c r="P407" s="92">
        <v>0.16999999999999998</v>
      </c>
      <c r="Q407" s="92">
        <v>0.18</v>
      </c>
      <c r="R407" s="92">
        <v>0.19800000000000001</v>
      </c>
    </row>
    <row r="408" spans="1:18" x14ac:dyDescent="0.25">
      <c r="A408" s="198">
        <v>612</v>
      </c>
      <c r="B408" s="198" t="s">
        <v>1039</v>
      </c>
      <c r="C408" s="198" t="s">
        <v>1040</v>
      </c>
      <c r="D408" s="198" t="s">
        <v>4718</v>
      </c>
      <c r="E408" s="198" t="s">
        <v>1059</v>
      </c>
      <c r="F408" s="198" t="s">
        <v>1068</v>
      </c>
      <c r="G408" s="198" t="s">
        <v>179</v>
      </c>
      <c r="H408" s="198" t="s">
        <v>4718</v>
      </c>
      <c r="I408" s="198" t="s">
        <v>1061</v>
      </c>
      <c r="J408" s="198" t="s">
        <v>1069</v>
      </c>
      <c r="K408" s="198" t="s">
        <v>179</v>
      </c>
      <c r="L408" s="66">
        <v>0.18</v>
      </c>
      <c r="M408" s="65">
        <v>0.21</v>
      </c>
      <c r="N408" s="92">
        <v>0.10076923076923078</v>
      </c>
      <c r="O408" s="92">
        <v>5.9230769230769226E-2</v>
      </c>
      <c r="P408" s="92">
        <v>0.15</v>
      </c>
      <c r="Q408" s="92">
        <v>0.16</v>
      </c>
      <c r="R408" s="92">
        <v>0.17600000000000002</v>
      </c>
    </row>
    <row r="409" spans="1:18" x14ac:dyDescent="0.25">
      <c r="A409" s="198">
        <v>1149</v>
      </c>
      <c r="B409" s="198" t="s">
        <v>1039</v>
      </c>
      <c r="C409" s="198" t="s">
        <v>1040</v>
      </c>
      <c r="D409" s="198" t="s">
        <v>4718</v>
      </c>
      <c r="E409" s="198" t="s">
        <v>1053</v>
      </c>
      <c r="F409" s="198" t="s">
        <v>1057</v>
      </c>
      <c r="G409" s="198" t="s">
        <v>179</v>
      </c>
      <c r="H409" s="198" t="s">
        <v>4718</v>
      </c>
      <c r="I409" s="198" t="s">
        <v>1055</v>
      </c>
      <c r="J409" s="198" t="s">
        <v>1058</v>
      </c>
      <c r="K409" s="198" t="s">
        <v>179</v>
      </c>
      <c r="L409" s="66">
        <v>0.15</v>
      </c>
      <c r="M409" s="65">
        <v>0.17</v>
      </c>
      <c r="N409" s="92">
        <v>0.16</v>
      </c>
      <c r="O409" s="92" t="s">
        <v>121</v>
      </c>
      <c r="P409" s="92">
        <v>0.16</v>
      </c>
      <c r="Q409" s="92">
        <v>0.16</v>
      </c>
      <c r="R409" s="92">
        <v>0.16</v>
      </c>
    </row>
    <row r="410" spans="1:18" x14ac:dyDescent="0.25">
      <c r="A410" s="198">
        <v>2276</v>
      </c>
      <c r="B410" s="198" t="s">
        <v>1039</v>
      </c>
      <c r="C410" s="198" t="s">
        <v>1040</v>
      </c>
      <c r="D410" s="198" t="s">
        <v>4718</v>
      </c>
      <c r="E410" s="198" t="s">
        <v>1059</v>
      </c>
      <c r="F410" s="198" t="s">
        <v>1070</v>
      </c>
      <c r="G410" s="198" t="s">
        <v>179</v>
      </c>
      <c r="H410" s="198" t="s">
        <v>4718</v>
      </c>
      <c r="I410" s="198" t="s">
        <v>1061</v>
      </c>
      <c r="J410" s="198" t="s">
        <v>1071</v>
      </c>
      <c r="K410" s="198" t="s">
        <v>179</v>
      </c>
      <c r="L410" s="66">
        <v>0.16</v>
      </c>
      <c r="M410" s="65">
        <v>0.18</v>
      </c>
      <c r="N410" s="92">
        <v>0.12</v>
      </c>
      <c r="O410" s="92" t="s">
        <v>121</v>
      </c>
      <c r="P410" s="92">
        <v>0.12</v>
      </c>
      <c r="Q410" s="92">
        <v>0.12</v>
      </c>
      <c r="R410" s="92">
        <v>0.12</v>
      </c>
    </row>
    <row r="411" spans="1:18" x14ac:dyDescent="0.25">
      <c r="A411" s="198">
        <v>2543</v>
      </c>
      <c r="B411" s="198" t="s">
        <v>1039</v>
      </c>
      <c r="C411" s="198" t="s">
        <v>1040</v>
      </c>
      <c r="D411" s="198" t="s">
        <v>4718</v>
      </c>
      <c r="E411" s="198" t="s">
        <v>1053</v>
      </c>
      <c r="F411" s="198" t="s">
        <v>1054</v>
      </c>
      <c r="G411" s="198" t="s">
        <v>179</v>
      </c>
      <c r="H411" s="198" t="s">
        <v>4718</v>
      </c>
      <c r="I411" s="198" t="s">
        <v>1055</v>
      </c>
      <c r="J411" s="198" t="s">
        <v>1056</v>
      </c>
      <c r="K411" s="198" t="s">
        <v>179</v>
      </c>
      <c r="L411" s="66">
        <v>0.15</v>
      </c>
      <c r="M411" s="65">
        <v>0.17</v>
      </c>
      <c r="N411" s="92">
        <v>0.10076923076923078</v>
      </c>
      <c r="O411" s="92">
        <v>1.9230769230769218E-2</v>
      </c>
      <c r="P411" s="92">
        <v>0.11</v>
      </c>
      <c r="Q411" s="92">
        <v>0.12</v>
      </c>
      <c r="R411" s="92">
        <v>0.13200000000000001</v>
      </c>
    </row>
    <row r="412" spans="1:18" x14ac:dyDescent="0.25">
      <c r="A412" s="198">
        <v>80</v>
      </c>
      <c r="B412" s="198" t="s">
        <v>1039</v>
      </c>
      <c r="C412" s="198" t="s">
        <v>1040</v>
      </c>
      <c r="D412" s="198" t="s">
        <v>1074</v>
      </c>
      <c r="E412" s="198" t="s">
        <v>1126</v>
      </c>
      <c r="F412" s="198" t="s">
        <v>1130</v>
      </c>
      <c r="G412" s="198" t="s">
        <v>179</v>
      </c>
      <c r="H412" s="198" t="s">
        <v>1077</v>
      </c>
      <c r="I412" s="198" t="s">
        <v>1128</v>
      </c>
      <c r="J412" s="198" t="s">
        <v>1131</v>
      </c>
      <c r="K412" s="198" t="s">
        <v>179</v>
      </c>
      <c r="L412" s="66">
        <v>0.12</v>
      </c>
      <c r="M412" s="65">
        <v>0.14000000000000001</v>
      </c>
      <c r="N412" s="92">
        <v>7.0000000000000007E-2</v>
      </c>
      <c r="O412" s="92">
        <v>4.9999999999999989E-2</v>
      </c>
      <c r="P412" s="92">
        <v>0.11</v>
      </c>
      <c r="Q412" s="92">
        <v>0.12</v>
      </c>
      <c r="R412" s="92">
        <v>0.13200000000000001</v>
      </c>
    </row>
    <row r="413" spans="1:18" x14ac:dyDescent="0.25">
      <c r="A413" s="198">
        <v>113</v>
      </c>
      <c r="B413" s="198" t="s">
        <v>1039</v>
      </c>
      <c r="C413" s="198" t="s">
        <v>1040</v>
      </c>
      <c r="D413" s="198" t="s">
        <v>1074</v>
      </c>
      <c r="E413" s="198" t="s">
        <v>1113</v>
      </c>
      <c r="F413" s="198" t="s">
        <v>1116</v>
      </c>
      <c r="G413" s="198" t="s">
        <v>179</v>
      </c>
      <c r="H413" s="198" t="s">
        <v>1077</v>
      </c>
      <c r="I413" s="198" t="s">
        <v>1113</v>
      </c>
      <c r="J413" s="198" t="s">
        <v>1117</v>
      </c>
      <c r="K413" s="198" t="s">
        <v>179</v>
      </c>
      <c r="L413" s="66">
        <v>0.12</v>
      </c>
      <c r="M413" s="65">
        <v>0.14000000000000001</v>
      </c>
      <c r="N413" s="92">
        <v>7.0000000000000007E-2</v>
      </c>
      <c r="O413" s="92">
        <v>0.13</v>
      </c>
      <c r="P413" s="92">
        <v>0.19</v>
      </c>
      <c r="Q413" s="92">
        <v>0.2</v>
      </c>
      <c r="R413" s="92">
        <v>0.22000000000000003</v>
      </c>
    </row>
    <row r="414" spans="1:18" x14ac:dyDescent="0.25">
      <c r="A414" s="198">
        <v>117</v>
      </c>
      <c r="B414" s="198" t="s">
        <v>1039</v>
      </c>
      <c r="C414" s="198" t="s">
        <v>1040</v>
      </c>
      <c r="D414" s="198" t="s">
        <v>1074</v>
      </c>
      <c r="E414" s="198" t="s">
        <v>1113</v>
      </c>
      <c r="F414" s="198" t="s">
        <v>1118</v>
      </c>
      <c r="G414" s="198" t="s">
        <v>179</v>
      </c>
      <c r="H414" s="198" t="s">
        <v>1077</v>
      </c>
      <c r="I414" s="198" t="s">
        <v>1113</v>
      </c>
      <c r="J414" s="198" t="s">
        <v>1119</v>
      </c>
      <c r="K414" s="198" t="s">
        <v>179</v>
      </c>
      <c r="L414" s="66">
        <v>0.12</v>
      </c>
      <c r="M414" s="65">
        <v>0.14000000000000001</v>
      </c>
      <c r="N414" s="92">
        <v>7.0000000000000007E-2</v>
      </c>
      <c r="O414" s="92">
        <v>4.9999999999999989E-2</v>
      </c>
      <c r="P414" s="92">
        <v>0.11</v>
      </c>
      <c r="Q414" s="92">
        <v>0.12</v>
      </c>
      <c r="R414" s="92">
        <v>0.13200000000000001</v>
      </c>
    </row>
    <row r="415" spans="1:18" x14ac:dyDescent="0.25">
      <c r="A415" s="198">
        <v>124</v>
      </c>
      <c r="B415" s="198" t="s">
        <v>1039</v>
      </c>
      <c r="C415" s="198" t="s">
        <v>1040</v>
      </c>
      <c r="D415" s="198" t="s">
        <v>1074</v>
      </c>
      <c r="E415" s="198" t="s">
        <v>1113</v>
      </c>
      <c r="F415" s="198" t="s">
        <v>1114</v>
      </c>
      <c r="G415" s="198" t="s">
        <v>179</v>
      </c>
      <c r="H415" s="198" t="s">
        <v>1077</v>
      </c>
      <c r="I415" s="198" t="s">
        <v>1113</v>
      </c>
      <c r="J415" s="198" t="s">
        <v>1115</v>
      </c>
      <c r="K415" s="198" t="s">
        <v>179</v>
      </c>
      <c r="L415" s="66">
        <v>0.12</v>
      </c>
      <c r="M415" s="65">
        <v>0.14000000000000001</v>
      </c>
      <c r="N415" s="92">
        <v>0.15</v>
      </c>
      <c r="O415" s="92" t="s">
        <v>121</v>
      </c>
      <c r="P415" s="92">
        <v>0.15</v>
      </c>
      <c r="Q415" s="92">
        <v>0.15</v>
      </c>
      <c r="R415" s="92">
        <v>0.15</v>
      </c>
    </row>
    <row r="416" spans="1:18" x14ac:dyDescent="0.25">
      <c r="A416" s="198">
        <v>162</v>
      </c>
      <c r="B416" s="198" t="s">
        <v>1039</v>
      </c>
      <c r="C416" s="198" t="s">
        <v>1040</v>
      </c>
      <c r="D416" s="198" t="s">
        <v>1074</v>
      </c>
      <c r="E416" s="198" t="s">
        <v>1113</v>
      </c>
      <c r="F416" s="198" t="s">
        <v>1120</v>
      </c>
      <c r="G416" s="198" t="s">
        <v>179</v>
      </c>
      <c r="H416" s="198" t="s">
        <v>1077</v>
      </c>
      <c r="I416" s="198" t="s">
        <v>1113</v>
      </c>
      <c r="J416" s="198" t="s">
        <v>1121</v>
      </c>
      <c r="K416" s="198" t="s">
        <v>179</v>
      </c>
      <c r="L416" s="66">
        <v>0.12</v>
      </c>
      <c r="M416" s="65">
        <v>0.14000000000000001</v>
      </c>
      <c r="N416" s="92">
        <v>7.0000000000000007E-2</v>
      </c>
      <c r="O416" s="92">
        <v>4.9999999999999989E-2</v>
      </c>
      <c r="P416" s="92">
        <v>0.11</v>
      </c>
      <c r="Q416" s="92">
        <v>0.12</v>
      </c>
      <c r="R416" s="92">
        <v>0.13200000000000001</v>
      </c>
    </row>
    <row r="417" spans="1:18" x14ac:dyDescent="0.25">
      <c r="A417" s="198">
        <v>172</v>
      </c>
      <c r="B417" s="198" t="s">
        <v>1039</v>
      </c>
      <c r="C417" s="198" t="s">
        <v>1040</v>
      </c>
      <c r="D417" s="198" t="s">
        <v>1074</v>
      </c>
      <c r="E417" s="198" t="s">
        <v>1126</v>
      </c>
      <c r="F417" s="198" t="s">
        <v>1127</v>
      </c>
      <c r="G417" s="198" t="s">
        <v>179</v>
      </c>
      <c r="H417" s="198" t="s">
        <v>1077</v>
      </c>
      <c r="I417" s="198" t="s">
        <v>1128</v>
      </c>
      <c r="J417" s="198" t="s">
        <v>1129</v>
      </c>
      <c r="K417" s="198" t="s">
        <v>179</v>
      </c>
      <c r="L417" s="66">
        <v>0.16</v>
      </c>
      <c r="M417" s="65">
        <v>0.18</v>
      </c>
      <c r="N417" s="92">
        <v>7.0000000000000007E-2</v>
      </c>
      <c r="O417" s="92">
        <v>4.9999999999999989E-2</v>
      </c>
      <c r="P417" s="92">
        <v>0.11</v>
      </c>
      <c r="Q417" s="92">
        <v>0.12</v>
      </c>
      <c r="R417" s="92">
        <v>0.13200000000000001</v>
      </c>
    </row>
    <row r="418" spans="1:18" x14ac:dyDescent="0.25">
      <c r="A418" s="198">
        <v>204</v>
      </c>
      <c r="B418" s="198" t="s">
        <v>1039</v>
      </c>
      <c r="C418" s="198" t="s">
        <v>1040</v>
      </c>
      <c r="D418" s="198" t="s">
        <v>1074</v>
      </c>
      <c r="E418" s="198" t="s">
        <v>1075</v>
      </c>
      <c r="F418" s="198" t="s">
        <v>1103</v>
      </c>
      <c r="G418" s="198" t="s">
        <v>179</v>
      </c>
      <c r="H418" s="198" t="s">
        <v>1077</v>
      </c>
      <c r="I418" s="198" t="s">
        <v>1075</v>
      </c>
      <c r="J418" s="198" t="s">
        <v>1104</v>
      </c>
      <c r="K418" s="198" t="s">
        <v>179</v>
      </c>
      <c r="L418" s="66">
        <v>0.12</v>
      </c>
      <c r="M418" s="65">
        <v>0.14000000000000001</v>
      </c>
      <c r="N418" s="92">
        <v>7.0000000000000007E-2</v>
      </c>
      <c r="O418" s="92">
        <v>4.9999999999999989E-2</v>
      </c>
      <c r="P418" s="92">
        <v>0.11</v>
      </c>
      <c r="Q418" s="92">
        <v>0.12</v>
      </c>
      <c r="R418" s="92">
        <v>0.13200000000000001</v>
      </c>
    </row>
    <row r="419" spans="1:18" x14ac:dyDescent="0.25">
      <c r="A419" s="198">
        <v>249</v>
      </c>
      <c r="B419" s="198" t="s">
        <v>1039</v>
      </c>
      <c r="C419" s="198" t="s">
        <v>1040</v>
      </c>
      <c r="D419" s="198" t="s">
        <v>1074</v>
      </c>
      <c r="E419" s="198" t="s">
        <v>1126</v>
      </c>
      <c r="F419" s="198" t="s">
        <v>1132</v>
      </c>
      <c r="G419" s="198" t="s">
        <v>179</v>
      </c>
      <c r="H419" s="198" t="s">
        <v>1077</v>
      </c>
      <c r="I419" s="198" t="s">
        <v>1128</v>
      </c>
      <c r="J419" s="198" t="s">
        <v>1133</v>
      </c>
      <c r="K419" s="198" t="s">
        <v>179</v>
      </c>
      <c r="L419" s="66">
        <v>0.18</v>
      </c>
      <c r="M419" s="65">
        <v>0.21</v>
      </c>
      <c r="N419" s="92">
        <v>7.0000000000000007E-2</v>
      </c>
      <c r="O419" s="92">
        <v>4.9999999999999989E-2</v>
      </c>
      <c r="P419" s="92">
        <v>0.11</v>
      </c>
      <c r="Q419" s="92">
        <v>0.12</v>
      </c>
      <c r="R419" s="92">
        <v>0.13200000000000001</v>
      </c>
    </row>
    <row r="420" spans="1:18" x14ac:dyDescent="0.25">
      <c r="A420" s="198">
        <v>420</v>
      </c>
      <c r="B420" s="198" t="s">
        <v>1039</v>
      </c>
      <c r="C420" s="198" t="s">
        <v>1040</v>
      </c>
      <c r="D420" s="198" t="s">
        <v>1074</v>
      </c>
      <c r="E420" s="198" t="s">
        <v>1075</v>
      </c>
      <c r="F420" s="198" t="s">
        <v>1089</v>
      </c>
      <c r="G420" s="198" t="s">
        <v>179</v>
      </c>
      <c r="H420" s="198" t="s">
        <v>1077</v>
      </c>
      <c r="I420" s="198" t="s">
        <v>1075</v>
      </c>
      <c r="J420" s="198" t="s">
        <v>1090</v>
      </c>
      <c r="K420" s="198" t="s">
        <v>179</v>
      </c>
      <c r="L420" s="66">
        <v>0.2</v>
      </c>
      <c r="M420" s="65">
        <v>0.23</v>
      </c>
      <c r="N420" s="92">
        <v>7.0000000000000007E-2</v>
      </c>
      <c r="O420" s="92">
        <v>4.9999999999999989E-2</v>
      </c>
      <c r="P420" s="92">
        <v>0.11</v>
      </c>
      <c r="Q420" s="92">
        <v>0.12</v>
      </c>
      <c r="R420" s="92">
        <v>0.13200000000000001</v>
      </c>
    </row>
    <row r="421" spans="1:18" x14ac:dyDescent="0.25">
      <c r="A421" s="198">
        <v>467</v>
      </c>
      <c r="B421" s="198" t="s">
        <v>1039</v>
      </c>
      <c r="C421" s="198" t="s">
        <v>1040</v>
      </c>
      <c r="D421" s="198" t="s">
        <v>1074</v>
      </c>
      <c r="E421" s="198" t="s">
        <v>1113</v>
      </c>
      <c r="F421" s="198" t="s">
        <v>1122</v>
      </c>
      <c r="G421" s="198" t="s">
        <v>179</v>
      </c>
      <c r="H421" s="198" t="s">
        <v>1077</v>
      </c>
      <c r="I421" s="198" t="s">
        <v>1113</v>
      </c>
      <c r="J421" s="198" t="s">
        <v>1123</v>
      </c>
      <c r="K421" s="198" t="s">
        <v>179</v>
      </c>
      <c r="L421" s="66">
        <v>0.12</v>
      </c>
      <c r="M421" s="65">
        <v>0.14000000000000001</v>
      </c>
      <c r="N421" s="92">
        <v>7.0000000000000007E-2</v>
      </c>
      <c r="O421" s="92">
        <v>4.9999999999999989E-2</v>
      </c>
      <c r="P421" s="92">
        <v>0.11</v>
      </c>
      <c r="Q421" s="92">
        <v>0.12</v>
      </c>
      <c r="R421" s="92">
        <v>0.13200000000000001</v>
      </c>
    </row>
    <row r="422" spans="1:18" x14ac:dyDescent="0.25">
      <c r="A422" s="198">
        <v>538</v>
      </c>
      <c r="B422" s="198" t="s">
        <v>1039</v>
      </c>
      <c r="C422" s="198" t="s">
        <v>1040</v>
      </c>
      <c r="D422" s="198" t="s">
        <v>1074</v>
      </c>
      <c r="E422" s="198" t="s">
        <v>1113</v>
      </c>
      <c r="F422" s="198" t="s">
        <v>1124</v>
      </c>
      <c r="G422" s="198" t="s">
        <v>179</v>
      </c>
      <c r="H422" s="198" t="s">
        <v>1077</v>
      </c>
      <c r="I422" s="198" t="s">
        <v>1113</v>
      </c>
      <c r="J422" s="198" t="s">
        <v>1125</v>
      </c>
      <c r="K422" s="198" t="s">
        <v>179</v>
      </c>
      <c r="L422" s="66">
        <v>0.12</v>
      </c>
      <c r="M422" s="65">
        <v>0.14000000000000001</v>
      </c>
      <c r="N422" s="92">
        <v>0.11</v>
      </c>
      <c r="O422" s="92">
        <v>0.05</v>
      </c>
      <c r="P422" s="92">
        <v>0.15</v>
      </c>
      <c r="Q422" s="92">
        <v>0.16</v>
      </c>
      <c r="R422" s="92">
        <v>0.17600000000000002</v>
      </c>
    </row>
    <row r="423" spans="1:18" x14ac:dyDescent="0.25">
      <c r="A423" s="198">
        <v>539</v>
      </c>
      <c r="B423" s="198" t="s">
        <v>1039</v>
      </c>
      <c r="C423" s="198" t="s">
        <v>1040</v>
      </c>
      <c r="D423" s="198" t="s">
        <v>1074</v>
      </c>
      <c r="E423" s="198" t="s">
        <v>1075</v>
      </c>
      <c r="F423" s="198" t="s">
        <v>1083</v>
      </c>
      <c r="G423" s="198" t="s">
        <v>179</v>
      </c>
      <c r="H423" s="198" t="s">
        <v>1077</v>
      </c>
      <c r="I423" s="198" t="s">
        <v>1075</v>
      </c>
      <c r="J423" s="198" t="s">
        <v>1084</v>
      </c>
      <c r="K423" s="198" t="s">
        <v>179</v>
      </c>
      <c r="L423" s="66">
        <v>0.12</v>
      </c>
      <c r="M423" s="65">
        <v>0.14000000000000001</v>
      </c>
      <c r="N423" s="92">
        <v>7.0000000000000007E-2</v>
      </c>
      <c r="O423" s="92">
        <v>4.9999999999999989E-2</v>
      </c>
      <c r="P423" s="92">
        <v>0.11</v>
      </c>
      <c r="Q423" s="92">
        <v>0.12</v>
      </c>
      <c r="R423" s="92">
        <v>0.13200000000000001</v>
      </c>
    </row>
    <row r="424" spans="1:18" x14ac:dyDescent="0.25">
      <c r="A424" s="198">
        <v>540</v>
      </c>
      <c r="B424" s="198" t="s">
        <v>1039</v>
      </c>
      <c r="C424" s="198" t="s">
        <v>1040</v>
      </c>
      <c r="D424" s="198" t="s">
        <v>1074</v>
      </c>
      <c r="E424" s="198" t="s">
        <v>1075</v>
      </c>
      <c r="F424" s="198" t="s">
        <v>1085</v>
      </c>
      <c r="G424" s="198" t="s">
        <v>179</v>
      </c>
      <c r="H424" s="198" t="s">
        <v>1077</v>
      </c>
      <c r="I424" s="198" t="s">
        <v>1075</v>
      </c>
      <c r="J424" s="198" t="s">
        <v>1086</v>
      </c>
      <c r="K424" s="198" t="s">
        <v>179</v>
      </c>
      <c r="L424" s="66">
        <v>0.12</v>
      </c>
      <c r="M424" s="65">
        <v>0.14000000000000001</v>
      </c>
      <c r="N424" s="92">
        <v>0.11</v>
      </c>
      <c r="O424" s="92">
        <v>6.9999999999999993E-2</v>
      </c>
      <c r="P424" s="92">
        <v>0.16999999999999998</v>
      </c>
      <c r="Q424" s="92">
        <v>0.18</v>
      </c>
      <c r="R424" s="92">
        <v>0.19800000000000001</v>
      </c>
    </row>
    <row r="425" spans="1:18" x14ac:dyDescent="0.25">
      <c r="A425" s="198">
        <v>542</v>
      </c>
      <c r="B425" s="198" t="s">
        <v>1039</v>
      </c>
      <c r="C425" s="198" t="s">
        <v>1040</v>
      </c>
      <c r="D425" s="198" t="s">
        <v>1074</v>
      </c>
      <c r="E425" s="198" t="s">
        <v>1075</v>
      </c>
      <c r="F425" s="198" t="s">
        <v>1087</v>
      </c>
      <c r="G425" s="198" t="s">
        <v>179</v>
      </c>
      <c r="H425" s="198" t="s">
        <v>1077</v>
      </c>
      <c r="I425" s="198" t="s">
        <v>1075</v>
      </c>
      <c r="J425" s="198" t="s">
        <v>1088</v>
      </c>
      <c r="K425" s="198" t="s">
        <v>179</v>
      </c>
      <c r="L425" s="66">
        <v>0.14000000000000001</v>
      </c>
      <c r="M425" s="65">
        <v>0.16</v>
      </c>
      <c r="N425" s="92">
        <v>0.15</v>
      </c>
      <c r="O425" s="92" t="s">
        <v>121</v>
      </c>
      <c r="P425" s="92">
        <v>0.15</v>
      </c>
      <c r="Q425" s="92">
        <v>0.15</v>
      </c>
      <c r="R425" s="92">
        <v>0.15</v>
      </c>
    </row>
    <row r="426" spans="1:18" x14ac:dyDescent="0.25">
      <c r="A426" s="198">
        <v>573</v>
      </c>
      <c r="B426" s="198" t="s">
        <v>1039</v>
      </c>
      <c r="C426" s="198" t="s">
        <v>1040</v>
      </c>
      <c r="D426" s="198" t="s">
        <v>1074</v>
      </c>
      <c r="E426" s="198" t="s">
        <v>1075</v>
      </c>
      <c r="F426" s="198" t="s">
        <v>1081</v>
      </c>
      <c r="G426" s="198" t="s">
        <v>179</v>
      </c>
      <c r="H426" s="198" t="s">
        <v>1077</v>
      </c>
      <c r="I426" s="198" t="s">
        <v>1075</v>
      </c>
      <c r="J426" s="198" t="s">
        <v>1082</v>
      </c>
      <c r="K426" s="198" t="s">
        <v>179</v>
      </c>
      <c r="L426" s="66">
        <v>0.16</v>
      </c>
      <c r="M426" s="65">
        <v>0.18</v>
      </c>
      <c r="N426" s="92">
        <v>7.0000000000000007E-2</v>
      </c>
      <c r="O426" s="92">
        <v>7.9999999999999988E-2</v>
      </c>
      <c r="P426" s="92">
        <v>0.13999999999999999</v>
      </c>
      <c r="Q426" s="92">
        <v>0.15</v>
      </c>
      <c r="R426" s="92">
        <v>0.16500000000000001</v>
      </c>
    </row>
    <row r="427" spans="1:18" x14ac:dyDescent="0.25">
      <c r="A427" s="198">
        <v>635</v>
      </c>
      <c r="B427" s="198" t="s">
        <v>1039</v>
      </c>
      <c r="C427" s="198" t="s">
        <v>1040</v>
      </c>
      <c r="D427" s="198" t="s">
        <v>1074</v>
      </c>
      <c r="E427" s="198" t="s">
        <v>1075</v>
      </c>
      <c r="F427" s="198" t="s">
        <v>1105</v>
      </c>
      <c r="G427" s="198" t="s">
        <v>179</v>
      </c>
      <c r="H427" s="198" t="s">
        <v>1077</v>
      </c>
      <c r="I427" s="198" t="s">
        <v>1075</v>
      </c>
      <c r="J427" s="198" t="s">
        <v>1106</v>
      </c>
      <c r="K427" s="198" t="s">
        <v>179</v>
      </c>
      <c r="L427" s="66">
        <v>0.12</v>
      </c>
      <c r="M427" s="65">
        <v>0.14000000000000001</v>
      </c>
      <c r="N427" s="92">
        <v>0.15</v>
      </c>
      <c r="O427" s="92">
        <v>5.0000000000000017E-2</v>
      </c>
      <c r="P427" s="92">
        <v>0.19</v>
      </c>
      <c r="Q427" s="92">
        <v>0.2</v>
      </c>
      <c r="R427" s="92">
        <v>0.22000000000000003</v>
      </c>
    </row>
    <row r="428" spans="1:18" x14ac:dyDescent="0.25">
      <c r="A428" s="198">
        <v>1061</v>
      </c>
      <c r="B428" s="198" t="s">
        <v>1039</v>
      </c>
      <c r="C428" s="198" t="s">
        <v>1040</v>
      </c>
      <c r="D428" s="198" t="s">
        <v>1074</v>
      </c>
      <c r="E428" s="198" t="s">
        <v>1075</v>
      </c>
      <c r="F428" s="198" t="s">
        <v>1111</v>
      </c>
      <c r="G428" s="198" t="s">
        <v>179</v>
      </c>
      <c r="H428" s="198" t="s">
        <v>1077</v>
      </c>
      <c r="I428" s="198" t="s">
        <v>1075</v>
      </c>
      <c r="J428" s="198" t="s">
        <v>1112</v>
      </c>
      <c r="K428" s="198" t="s">
        <v>179</v>
      </c>
      <c r="L428" s="66">
        <v>0.12</v>
      </c>
      <c r="M428" s="65">
        <v>0.14000000000000001</v>
      </c>
      <c r="N428" s="92">
        <v>0.15</v>
      </c>
      <c r="O428" s="92" t="s">
        <v>121</v>
      </c>
      <c r="P428" s="92">
        <v>0.15</v>
      </c>
      <c r="Q428" s="92">
        <v>0.15</v>
      </c>
      <c r="R428" s="92">
        <v>0.15</v>
      </c>
    </row>
    <row r="429" spans="1:18" x14ac:dyDescent="0.25">
      <c r="A429" s="198">
        <v>1150</v>
      </c>
      <c r="B429" s="198" t="s">
        <v>1039</v>
      </c>
      <c r="C429" s="198" t="s">
        <v>1040</v>
      </c>
      <c r="D429" s="198" t="s">
        <v>1074</v>
      </c>
      <c r="E429" s="198" t="s">
        <v>1075</v>
      </c>
      <c r="F429" s="198" t="s">
        <v>1107</v>
      </c>
      <c r="G429" s="198" t="s">
        <v>179</v>
      </c>
      <c r="H429" s="198" t="s">
        <v>1077</v>
      </c>
      <c r="I429" s="198" t="s">
        <v>1075</v>
      </c>
      <c r="J429" s="198" t="s">
        <v>1108</v>
      </c>
      <c r="K429" s="198" t="s">
        <v>179</v>
      </c>
      <c r="L429" s="66">
        <v>0.2</v>
      </c>
      <c r="M429" s="65">
        <v>0.23</v>
      </c>
      <c r="N429" s="92">
        <v>0.15</v>
      </c>
      <c r="O429" s="92" t="s">
        <v>121</v>
      </c>
      <c r="P429" s="92">
        <v>0.15</v>
      </c>
      <c r="Q429" s="92">
        <v>0.15</v>
      </c>
      <c r="R429" s="92">
        <v>0.15</v>
      </c>
    </row>
    <row r="430" spans="1:18" x14ac:dyDescent="0.25">
      <c r="A430" s="198">
        <v>1208</v>
      </c>
      <c r="B430" s="198" t="s">
        <v>1039</v>
      </c>
      <c r="C430" s="198" t="s">
        <v>1040</v>
      </c>
      <c r="D430" s="198" t="s">
        <v>1074</v>
      </c>
      <c r="E430" s="198" t="s">
        <v>1126</v>
      </c>
      <c r="F430" s="198" t="s">
        <v>1134</v>
      </c>
      <c r="G430" s="198" t="s">
        <v>179</v>
      </c>
      <c r="H430" s="198" t="s">
        <v>1077</v>
      </c>
      <c r="I430" s="198" t="s">
        <v>1128</v>
      </c>
      <c r="J430" s="198" t="s">
        <v>1135</v>
      </c>
      <c r="K430" s="198" t="s">
        <v>179</v>
      </c>
      <c r="L430" s="66">
        <v>0.14000000000000001</v>
      </c>
      <c r="M430" s="65">
        <v>0.16</v>
      </c>
      <c r="N430" s="92">
        <v>7.0000000000000007E-2</v>
      </c>
      <c r="O430" s="92">
        <v>7.0000000000000007E-2</v>
      </c>
      <c r="P430" s="92">
        <v>0.13</v>
      </c>
      <c r="Q430" s="92">
        <v>0.14000000000000001</v>
      </c>
      <c r="R430" s="92">
        <v>0.15400000000000003</v>
      </c>
    </row>
    <row r="431" spans="1:18" x14ac:dyDescent="0.25">
      <c r="A431" s="198">
        <v>2329</v>
      </c>
      <c r="B431" s="198" t="s">
        <v>1039</v>
      </c>
      <c r="C431" s="198" t="s">
        <v>1040</v>
      </c>
      <c r="D431" s="198" t="s">
        <v>1074</v>
      </c>
      <c r="E431" s="198" t="s">
        <v>1075</v>
      </c>
      <c r="F431" s="198" t="s">
        <v>1109</v>
      </c>
      <c r="G431" s="198" t="s">
        <v>179</v>
      </c>
      <c r="H431" s="198" t="s">
        <v>1077</v>
      </c>
      <c r="I431" s="198" t="s">
        <v>1075</v>
      </c>
      <c r="J431" s="198" t="s">
        <v>1110</v>
      </c>
      <c r="K431" s="198" t="s">
        <v>179</v>
      </c>
      <c r="L431" s="66">
        <v>0.12</v>
      </c>
      <c r="M431" s="65">
        <v>0.14000000000000001</v>
      </c>
      <c r="N431" s="92">
        <v>0.15</v>
      </c>
      <c r="O431" s="92">
        <v>1.0000000000000009E-2</v>
      </c>
      <c r="P431" s="92">
        <v>0.15</v>
      </c>
      <c r="Q431" s="92">
        <v>0.15</v>
      </c>
      <c r="R431" s="92">
        <v>0.17600000000000002</v>
      </c>
    </row>
    <row r="432" spans="1:18" x14ac:dyDescent="0.25">
      <c r="A432" s="198">
        <v>2427</v>
      </c>
      <c r="B432" s="198" t="s">
        <v>1039</v>
      </c>
      <c r="C432" s="198" t="s">
        <v>1040</v>
      </c>
      <c r="D432" s="198" t="s">
        <v>1074</v>
      </c>
      <c r="E432" s="198" t="s">
        <v>1075</v>
      </c>
      <c r="F432" s="198" t="s">
        <v>1093</v>
      </c>
      <c r="G432" s="198" t="s">
        <v>179</v>
      </c>
      <c r="H432" s="198" t="s">
        <v>1077</v>
      </c>
      <c r="I432" s="198" t="s">
        <v>1075</v>
      </c>
      <c r="J432" s="198" t="s">
        <v>1094</v>
      </c>
      <c r="K432" s="198" t="s">
        <v>179</v>
      </c>
      <c r="L432" s="66">
        <v>0.12</v>
      </c>
      <c r="M432" s="65">
        <v>0.14000000000000001</v>
      </c>
      <c r="N432" s="92">
        <v>0.13844117647058815</v>
      </c>
      <c r="O432" s="92">
        <v>1.1558823529411844E-2</v>
      </c>
      <c r="P432" s="92">
        <v>0.13999999999999999</v>
      </c>
      <c r="Q432" s="92">
        <v>0.15</v>
      </c>
      <c r="R432" s="92">
        <v>0.16500000000000001</v>
      </c>
    </row>
    <row r="433" spans="1:18" x14ac:dyDescent="0.25">
      <c r="A433" s="198">
        <v>2428</v>
      </c>
      <c r="B433" s="198" t="s">
        <v>1039</v>
      </c>
      <c r="C433" s="198" t="s">
        <v>1040</v>
      </c>
      <c r="D433" s="198" t="s">
        <v>1074</v>
      </c>
      <c r="E433" s="198" t="s">
        <v>1075</v>
      </c>
      <c r="F433" s="198" t="s">
        <v>1095</v>
      </c>
      <c r="G433" s="198" t="s">
        <v>179</v>
      </c>
      <c r="H433" s="198" t="s">
        <v>1077</v>
      </c>
      <c r="I433" s="198" t="s">
        <v>1075</v>
      </c>
      <c r="J433" s="198" t="s">
        <v>1096</v>
      </c>
      <c r="K433" s="198" t="s">
        <v>179</v>
      </c>
      <c r="L433" s="66">
        <v>0.18</v>
      </c>
      <c r="M433" s="65">
        <v>0.21</v>
      </c>
      <c r="N433" s="92">
        <v>0.15</v>
      </c>
      <c r="O433" s="92" t="s">
        <v>121</v>
      </c>
      <c r="P433" s="92">
        <v>0.15</v>
      </c>
      <c r="Q433" s="92">
        <v>0.15</v>
      </c>
      <c r="R433" s="92">
        <v>0.15</v>
      </c>
    </row>
    <row r="434" spans="1:18" x14ac:dyDescent="0.25">
      <c r="A434" s="198">
        <v>2429</v>
      </c>
      <c r="B434" s="198" t="s">
        <v>1039</v>
      </c>
      <c r="C434" s="198" t="s">
        <v>1040</v>
      </c>
      <c r="D434" s="198" t="s">
        <v>1074</v>
      </c>
      <c r="E434" s="198" t="s">
        <v>1075</v>
      </c>
      <c r="F434" s="198" t="s">
        <v>1097</v>
      </c>
      <c r="G434" s="198" t="s">
        <v>179</v>
      </c>
      <c r="H434" s="198" t="s">
        <v>1077</v>
      </c>
      <c r="I434" s="198" t="s">
        <v>1075</v>
      </c>
      <c r="J434" s="198" t="s">
        <v>1098</v>
      </c>
      <c r="K434" s="198" t="s">
        <v>179</v>
      </c>
      <c r="L434" s="66">
        <v>0.16</v>
      </c>
      <c r="M434" s="65">
        <v>0.18</v>
      </c>
      <c r="N434" s="92">
        <v>0.12</v>
      </c>
      <c r="O434" s="92">
        <v>0.03</v>
      </c>
      <c r="P434" s="92">
        <v>0.13999999999999999</v>
      </c>
      <c r="Q434" s="92">
        <v>0.15</v>
      </c>
      <c r="R434" s="92">
        <v>0.16500000000000001</v>
      </c>
    </row>
    <row r="435" spans="1:18" x14ac:dyDescent="0.25">
      <c r="A435" s="198">
        <v>2430</v>
      </c>
      <c r="B435" s="198" t="s">
        <v>1039</v>
      </c>
      <c r="C435" s="198" t="s">
        <v>1040</v>
      </c>
      <c r="D435" s="198" t="s">
        <v>1074</v>
      </c>
      <c r="E435" s="198" t="s">
        <v>1075</v>
      </c>
      <c r="F435" s="198" t="s">
        <v>1099</v>
      </c>
      <c r="G435" s="198" t="s">
        <v>179</v>
      </c>
      <c r="H435" s="198" t="s">
        <v>1077</v>
      </c>
      <c r="I435" s="198" t="s">
        <v>1075</v>
      </c>
      <c r="J435" s="198" t="s">
        <v>1100</v>
      </c>
      <c r="K435" s="198" t="s">
        <v>179</v>
      </c>
      <c r="L435" s="66">
        <v>0.12</v>
      </c>
      <c r="M435" s="65">
        <v>0.14000000000000001</v>
      </c>
      <c r="N435" s="92">
        <v>0.12</v>
      </c>
      <c r="O435" s="92">
        <v>0.03</v>
      </c>
      <c r="P435" s="92">
        <v>0.13999999999999999</v>
      </c>
      <c r="Q435" s="92">
        <v>0.15</v>
      </c>
      <c r="R435" s="92">
        <v>0.16500000000000001</v>
      </c>
    </row>
    <row r="436" spans="1:18" x14ac:dyDescent="0.25">
      <c r="A436" s="198">
        <v>2431</v>
      </c>
      <c r="B436" s="198" t="s">
        <v>1039</v>
      </c>
      <c r="C436" s="198" t="s">
        <v>1040</v>
      </c>
      <c r="D436" s="198" t="s">
        <v>1074</v>
      </c>
      <c r="E436" s="198" t="s">
        <v>1075</v>
      </c>
      <c r="F436" s="198" t="s">
        <v>1101</v>
      </c>
      <c r="G436" s="198" t="s">
        <v>179</v>
      </c>
      <c r="H436" s="198" t="s">
        <v>1077</v>
      </c>
      <c r="I436" s="198" t="s">
        <v>1075</v>
      </c>
      <c r="J436" s="198" t="s">
        <v>1102</v>
      </c>
      <c r="K436" s="198" t="s">
        <v>179</v>
      </c>
      <c r="L436" s="66">
        <v>0.12</v>
      </c>
      <c r="M436" s="65">
        <v>0.14000000000000001</v>
      </c>
      <c r="N436" s="92">
        <v>0.15</v>
      </c>
      <c r="O436" s="92">
        <v>1.0000000000000009E-2</v>
      </c>
      <c r="P436" s="92">
        <v>0.15</v>
      </c>
      <c r="Q436" s="92">
        <v>0.15</v>
      </c>
      <c r="R436" s="92">
        <v>0.17600000000000002</v>
      </c>
    </row>
    <row r="437" spans="1:18" x14ac:dyDescent="0.25">
      <c r="A437" s="198">
        <v>2442</v>
      </c>
      <c r="B437" s="198" t="s">
        <v>1039</v>
      </c>
      <c r="C437" s="198" t="s">
        <v>1040</v>
      </c>
      <c r="D437" s="198" t="s">
        <v>1074</v>
      </c>
      <c r="E437" s="198" t="s">
        <v>1075</v>
      </c>
      <c r="F437" s="198" t="s">
        <v>1091</v>
      </c>
      <c r="G437" s="198" t="s">
        <v>179</v>
      </c>
      <c r="H437" s="198" t="s">
        <v>1077</v>
      </c>
      <c r="I437" s="198" t="s">
        <v>1075</v>
      </c>
      <c r="J437" s="198" t="s">
        <v>1092</v>
      </c>
      <c r="K437" s="198" t="s">
        <v>179</v>
      </c>
      <c r="L437" s="66">
        <v>0.12</v>
      </c>
      <c r="M437" s="65">
        <v>0.14000000000000001</v>
      </c>
      <c r="N437" s="92">
        <v>0.08</v>
      </c>
      <c r="O437" s="92" t="s">
        <v>121</v>
      </c>
      <c r="P437" s="92">
        <v>0.08</v>
      </c>
      <c r="Q437" s="92">
        <v>0.08</v>
      </c>
      <c r="R437" s="92">
        <v>0.08</v>
      </c>
    </row>
    <row r="438" spans="1:18" x14ac:dyDescent="0.25">
      <c r="A438" s="198">
        <v>2571</v>
      </c>
      <c r="B438" s="198" t="s">
        <v>1039</v>
      </c>
      <c r="C438" s="198" t="s">
        <v>1040</v>
      </c>
      <c r="D438" s="198" t="s">
        <v>1074</v>
      </c>
      <c r="E438" s="198" t="s">
        <v>1075</v>
      </c>
      <c r="F438" s="198" t="s">
        <v>1076</v>
      </c>
      <c r="G438" s="198" t="s">
        <v>179</v>
      </c>
      <c r="H438" s="198" t="s">
        <v>1077</v>
      </c>
      <c r="I438" s="198" t="s">
        <v>1075</v>
      </c>
      <c r="J438" s="198" t="s">
        <v>1078</v>
      </c>
      <c r="K438" s="198" t="s">
        <v>179</v>
      </c>
      <c r="L438" s="66">
        <v>0.12</v>
      </c>
      <c r="M438" s="65">
        <v>0.14000000000000001</v>
      </c>
      <c r="N438" s="92">
        <v>0.13844117647058815</v>
      </c>
      <c r="O438" s="92">
        <v>1.5588235294118624E-3</v>
      </c>
      <c r="P438" s="92">
        <v>0.13844117647058815</v>
      </c>
      <c r="Q438" s="92">
        <v>0.13844117647058815</v>
      </c>
      <c r="R438" s="92">
        <v>0.15400000000000003</v>
      </c>
    </row>
    <row r="439" spans="1:18" x14ac:dyDescent="0.25">
      <c r="A439" s="198">
        <v>2572</v>
      </c>
      <c r="B439" s="198" t="s">
        <v>1039</v>
      </c>
      <c r="C439" s="198" t="s">
        <v>1040</v>
      </c>
      <c r="D439" s="198" t="s">
        <v>1074</v>
      </c>
      <c r="E439" s="198" t="s">
        <v>1075</v>
      </c>
      <c r="F439" s="198" t="s">
        <v>1079</v>
      </c>
      <c r="G439" s="198" t="s">
        <v>179</v>
      </c>
      <c r="H439" s="198" t="s">
        <v>1077</v>
      </c>
      <c r="I439" s="198" t="s">
        <v>1075</v>
      </c>
      <c r="J439" s="198" t="s">
        <v>1080</v>
      </c>
      <c r="K439" s="198" t="s">
        <v>179</v>
      </c>
      <c r="L439" s="66">
        <v>0.12</v>
      </c>
      <c r="M439" s="65">
        <v>0.14000000000000001</v>
      </c>
      <c r="N439" s="92">
        <v>0.15</v>
      </c>
      <c r="O439" s="92" t="s">
        <v>121</v>
      </c>
      <c r="P439" s="92">
        <v>0.15</v>
      </c>
      <c r="Q439" s="92">
        <v>0.15</v>
      </c>
      <c r="R439" s="92">
        <v>0.15</v>
      </c>
    </row>
    <row r="440" spans="1:18" x14ac:dyDescent="0.25">
      <c r="A440" s="198">
        <v>3642</v>
      </c>
      <c r="B440" s="198" t="s">
        <v>1039</v>
      </c>
      <c r="C440" s="198" t="s">
        <v>1040</v>
      </c>
      <c r="D440" s="198" t="s">
        <v>1074</v>
      </c>
      <c r="E440" s="198" t="s">
        <v>1113</v>
      </c>
      <c r="F440" s="198" t="s">
        <v>4719</v>
      </c>
      <c r="G440" s="198" t="s">
        <v>179</v>
      </c>
      <c r="H440" s="198" t="s">
        <v>1077</v>
      </c>
      <c r="I440" s="198" t="s">
        <v>1113</v>
      </c>
      <c r="J440" s="198" t="s">
        <v>4719</v>
      </c>
      <c r="K440" s="198" t="s">
        <v>179</v>
      </c>
      <c r="L440" s="66">
        <v>0.12</v>
      </c>
      <c r="M440" s="65">
        <v>0.14000000000000001</v>
      </c>
      <c r="N440" s="92">
        <v>0.13844117647058815</v>
      </c>
      <c r="O440" s="92">
        <v>4.1558823529411842E-2</v>
      </c>
      <c r="P440" s="92">
        <v>0.16999999999999998</v>
      </c>
      <c r="Q440" s="92">
        <v>0.18</v>
      </c>
      <c r="R440" s="92">
        <v>0.19800000000000001</v>
      </c>
    </row>
    <row r="441" spans="1:18" x14ac:dyDescent="0.25">
      <c r="A441" s="198">
        <v>349</v>
      </c>
      <c r="B441" s="198" t="s">
        <v>1039</v>
      </c>
      <c r="C441" s="198" t="s">
        <v>1040</v>
      </c>
      <c r="D441" s="198" t="s">
        <v>1136</v>
      </c>
      <c r="E441" s="198" t="s">
        <v>1144</v>
      </c>
      <c r="F441" s="198" t="s">
        <v>1145</v>
      </c>
      <c r="G441" s="198" t="s">
        <v>179</v>
      </c>
      <c r="H441" s="198" t="s">
        <v>1138</v>
      </c>
      <c r="I441" s="198" t="s">
        <v>1144</v>
      </c>
      <c r="J441" s="198" t="s">
        <v>1146</v>
      </c>
      <c r="K441" s="198" t="s">
        <v>179</v>
      </c>
      <c r="L441" s="66">
        <v>0.14000000000000001</v>
      </c>
      <c r="M441" s="65">
        <v>0.16</v>
      </c>
      <c r="N441" s="92">
        <v>0.15</v>
      </c>
      <c r="O441" s="92" t="s">
        <v>121</v>
      </c>
      <c r="P441" s="92">
        <v>0.15</v>
      </c>
      <c r="Q441" s="92">
        <v>0.15</v>
      </c>
      <c r="R441" s="92">
        <v>0.15</v>
      </c>
    </row>
    <row r="442" spans="1:18" x14ac:dyDescent="0.25">
      <c r="A442" s="198">
        <v>354</v>
      </c>
      <c r="B442" s="198" t="s">
        <v>1039</v>
      </c>
      <c r="C442" s="198" t="s">
        <v>1040</v>
      </c>
      <c r="D442" s="198" t="s">
        <v>1136</v>
      </c>
      <c r="E442" s="198" t="s">
        <v>4720</v>
      </c>
      <c r="F442" s="198" t="s">
        <v>179</v>
      </c>
      <c r="G442" s="198" t="s">
        <v>179</v>
      </c>
      <c r="H442" s="198" t="s">
        <v>1138</v>
      </c>
      <c r="I442" s="198" t="s">
        <v>4721</v>
      </c>
      <c r="J442" s="198" t="s">
        <v>179</v>
      </c>
      <c r="K442" s="198" t="s">
        <v>179</v>
      </c>
      <c r="L442" s="66">
        <v>0.15</v>
      </c>
      <c r="M442" s="65">
        <v>0.17</v>
      </c>
      <c r="N442" s="92">
        <v>0.12</v>
      </c>
      <c r="O442" s="92">
        <v>0.03</v>
      </c>
      <c r="P442" s="92">
        <v>0.13999999999999999</v>
      </c>
      <c r="Q442" s="92">
        <v>0.15</v>
      </c>
      <c r="R442" s="92">
        <v>0.16500000000000001</v>
      </c>
    </row>
    <row r="443" spans="1:18" x14ac:dyDescent="0.25">
      <c r="A443" s="198">
        <v>368</v>
      </c>
      <c r="B443" s="198" t="s">
        <v>1039</v>
      </c>
      <c r="C443" s="198" t="s">
        <v>1040</v>
      </c>
      <c r="D443" s="198" t="s">
        <v>1136</v>
      </c>
      <c r="E443" s="198" t="s">
        <v>1144</v>
      </c>
      <c r="F443" s="198" t="s">
        <v>1147</v>
      </c>
      <c r="G443" s="198" t="s">
        <v>179</v>
      </c>
      <c r="H443" s="198" t="s">
        <v>1138</v>
      </c>
      <c r="I443" s="198" t="s">
        <v>1144</v>
      </c>
      <c r="J443" s="198" t="s">
        <v>1147</v>
      </c>
      <c r="K443" s="198" t="s">
        <v>179</v>
      </c>
      <c r="L443" s="66">
        <v>0.16</v>
      </c>
      <c r="M443" s="65">
        <v>0.18</v>
      </c>
      <c r="N443" s="92">
        <v>0.12</v>
      </c>
      <c r="O443" s="92">
        <v>0.03</v>
      </c>
      <c r="P443" s="92">
        <v>0.13999999999999999</v>
      </c>
      <c r="Q443" s="92">
        <v>0.15</v>
      </c>
      <c r="R443" s="92">
        <v>0.16500000000000001</v>
      </c>
    </row>
    <row r="444" spans="1:18" x14ac:dyDescent="0.25">
      <c r="A444" s="198">
        <v>473</v>
      </c>
      <c r="B444" s="198" t="s">
        <v>1039</v>
      </c>
      <c r="C444" s="198" t="s">
        <v>1040</v>
      </c>
      <c r="D444" s="198" t="s">
        <v>1136</v>
      </c>
      <c r="E444" s="198" t="s">
        <v>4722</v>
      </c>
      <c r="F444" s="198" t="s">
        <v>179</v>
      </c>
      <c r="G444" s="198" t="s">
        <v>179</v>
      </c>
      <c r="H444" s="198" t="s">
        <v>1138</v>
      </c>
      <c r="I444" s="198" t="s">
        <v>4723</v>
      </c>
      <c r="J444" s="198" t="s">
        <v>179</v>
      </c>
      <c r="K444" s="198" t="s">
        <v>179</v>
      </c>
      <c r="L444" s="66">
        <v>0.15</v>
      </c>
      <c r="M444" s="65">
        <v>0.17</v>
      </c>
      <c r="N444" s="92">
        <v>0.12</v>
      </c>
      <c r="O444" s="92">
        <v>0.03</v>
      </c>
      <c r="P444" s="92">
        <v>0.13999999999999999</v>
      </c>
      <c r="Q444" s="92">
        <v>0.15</v>
      </c>
      <c r="R444" s="92">
        <v>0.16500000000000001</v>
      </c>
    </row>
    <row r="445" spans="1:18" x14ac:dyDescent="0.25">
      <c r="A445" s="198">
        <v>1135</v>
      </c>
      <c r="B445" s="198" t="s">
        <v>1039</v>
      </c>
      <c r="C445" s="198" t="s">
        <v>1040</v>
      </c>
      <c r="D445" s="198" t="s">
        <v>1136</v>
      </c>
      <c r="E445" s="198" t="s">
        <v>1150</v>
      </c>
      <c r="F445" s="198" t="s">
        <v>179</v>
      </c>
      <c r="G445" s="198" t="s">
        <v>179</v>
      </c>
      <c r="H445" s="198" t="s">
        <v>1138</v>
      </c>
      <c r="I445" s="198" t="s">
        <v>1151</v>
      </c>
      <c r="J445" s="198" t="s">
        <v>179</v>
      </c>
      <c r="K445" s="198" t="s">
        <v>179</v>
      </c>
      <c r="L445" s="66">
        <v>0.15</v>
      </c>
      <c r="M445" s="65">
        <v>0.17</v>
      </c>
      <c r="N445" s="92">
        <v>0.12</v>
      </c>
      <c r="O445" s="92">
        <v>0.03</v>
      </c>
      <c r="P445" s="92">
        <v>0.13999999999999999</v>
      </c>
      <c r="Q445" s="92">
        <v>0.15</v>
      </c>
      <c r="R445" s="92">
        <v>0.16500000000000001</v>
      </c>
    </row>
    <row r="446" spans="1:18" x14ac:dyDescent="0.25">
      <c r="A446" s="198">
        <v>1136</v>
      </c>
      <c r="B446" s="198" t="s">
        <v>1039</v>
      </c>
      <c r="C446" s="198" t="s">
        <v>1040</v>
      </c>
      <c r="D446" s="198" t="s">
        <v>1136</v>
      </c>
      <c r="E446" s="198" t="s">
        <v>1154</v>
      </c>
      <c r="F446" s="198" t="s">
        <v>179</v>
      </c>
      <c r="G446" s="198" t="s">
        <v>179</v>
      </c>
      <c r="H446" s="198" t="s">
        <v>1138</v>
      </c>
      <c r="I446" s="198" t="s">
        <v>1155</v>
      </c>
      <c r="J446" s="198" t="s">
        <v>179</v>
      </c>
      <c r="K446" s="198" t="s">
        <v>179</v>
      </c>
      <c r="L446" s="66">
        <v>0.15</v>
      </c>
      <c r="M446" s="65">
        <v>0.17</v>
      </c>
      <c r="N446" s="92">
        <v>0</v>
      </c>
      <c r="O446" s="92">
        <v>0.15</v>
      </c>
      <c r="P446" s="92">
        <v>0.13999999999999999</v>
      </c>
      <c r="Q446" s="92">
        <v>0.15</v>
      </c>
      <c r="R446" s="92">
        <v>0.16500000000000001</v>
      </c>
    </row>
    <row r="447" spans="1:18" x14ac:dyDescent="0.25">
      <c r="A447" s="198">
        <v>1137</v>
      </c>
      <c r="B447" s="198" t="s">
        <v>1039</v>
      </c>
      <c r="C447" s="198" t="s">
        <v>1040</v>
      </c>
      <c r="D447" s="198" t="s">
        <v>1136</v>
      </c>
      <c r="E447" s="198" t="s">
        <v>1148</v>
      </c>
      <c r="F447" s="198" t="s">
        <v>179</v>
      </c>
      <c r="G447" s="198" t="s">
        <v>179</v>
      </c>
      <c r="H447" s="198" t="s">
        <v>1138</v>
      </c>
      <c r="I447" s="198" t="s">
        <v>1149</v>
      </c>
      <c r="J447" s="198" t="s">
        <v>179</v>
      </c>
      <c r="K447" s="198" t="s">
        <v>179</v>
      </c>
      <c r="L447" s="66">
        <v>0.15</v>
      </c>
      <c r="M447" s="65">
        <v>0.17</v>
      </c>
      <c r="N447" s="92">
        <v>0.12</v>
      </c>
      <c r="O447" s="92">
        <v>0.03</v>
      </c>
      <c r="P447" s="92">
        <v>0.13999999999999999</v>
      </c>
      <c r="Q447" s="92">
        <v>0.15</v>
      </c>
      <c r="R447" s="92">
        <v>0.16500000000000001</v>
      </c>
    </row>
    <row r="448" spans="1:18" x14ac:dyDescent="0.25">
      <c r="A448" s="198">
        <v>2112</v>
      </c>
      <c r="B448" s="198" t="s">
        <v>1039</v>
      </c>
      <c r="C448" s="198" t="s">
        <v>1040</v>
      </c>
      <c r="D448" s="198" t="s">
        <v>1136</v>
      </c>
      <c r="E448" s="198" t="s">
        <v>1139</v>
      </c>
      <c r="F448" s="198" t="s">
        <v>179</v>
      </c>
      <c r="G448" s="198" t="s">
        <v>179</v>
      </c>
      <c r="H448" s="198" t="s">
        <v>1138</v>
      </c>
      <c r="I448" s="198" t="s">
        <v>1140</v>
      </c>
      <c r="J448" s="198" t="s">
        <v>179</v>
      </c>
      <c r="K448" s="198" t="s">
        <v>179</v>
      </c>
      <c r="L448" s="66">
        <v>0.2</v>
      </c>
      <c r="M448" s="65">
        <v>0.23</v>
      </c>
      <c r="N448" s="92">
        <v>0.12</v>
      </c>
      <c r="O448" s="92">
        <v>0.03</v>
      </c>
      <c r="P448" s="92">
        <v>0.13999999999999999</v>
      </c>
      <c r="Q448" s="92">
        <v>0.15</v>
      </c>
      <c r="R448" s="92">
        <v>0.16500000000000001</v>
      </c>
    </row>
    <row r="449" spans="1:18" x14ac:dyDescent="0.25">
      <c r="A449" s="198">
        <v>2655</v>
      </c>
      <c r="B449" s="198" t="s">
        <v>1039</v>
      </c>
      <c r="C449" s="198" t="s">
        <v>1040</v>
      </c>
      <c r="D449" s="198" t="s">
        <v>1136</v>
      </c>
      <c r="E449" s="198" t="s">
        <v>1142</v>
      </c>
      <c r="F449" s="198" t="s">
        <v>179</v>
      </c>
      <c r="G449" s="198" t="s">
        <v>179</v>
      </c>
      <c r="H449" s="198" t="s">
        <v>1138</v>
      </c>
      <c r="I449" s="198" t="s">
        <v>1143</v>
      </c>
      <c r="J449" s="198" t="s">
        <v>179</v>
      </c>
      <c r="K449" s="198" t="s">
        <v>179</v>
      </c>
      <c r="L449" s="66">
        <v>0.15</v>
      </c>
      <c r="M449" s="65">
        <v>0.17</v>
      </c>
      <c r="N449" s="92">
        <v>0.12</v>
      </c>
      <c r="O449" s="92">
        <v>0.03</v>
      </c>
      <c r="P449" s="92">
        <v>0.13999999999999999</v>
      </c>
      <c r="Q449" s="92">
        <v>0.15</v>
      </c>
      <c r="R449" s="92">
        <v>0.16500000000000001</v>
      </c>
    </row>
    <row r="450" spans="1:18" x14ac:dyDescent="0.25">
      <c r="A450" s="198">
        <v>3520</v>
      </c>
      <c r="B450" s="198" t="s">
        <v>1039</v>
      </c>
      <c r="C450" s="198" t="s">
        <v>1040</v>
      </c>
      <c r="D450" s="198" t="s">
        <v>1136</v>
      </c>
      <c r="E450" s="198" t="s">
        <v>1152</v>
      </c>
      <c r="F450" s="198" t="s">
        <v>179</v>
      </c>
      <c r="G450" s="198" t="s">
        <v>179</v>
      </c>
      <c r="H450" s="198" t="s">
        <v>1138</v>
      </c>
      <c r="I450" s="198" t="s">
        <v>1153</v>
      </c>
      <c r="J450" s="198" t="s">
        <v>179</v>
      </c>
      <c r="K450" s="198" t="s">
        <v>179</v>
      </c>
      <c r="L450" s="66">
        <v>0.15</v>
      </c>
      <c r="M450" s="65">
        <v>0.17</v>
      </c>
      <c r="N450" s="92">
        <v>0.15</v>
      </c>
      <c r="O450" s="92" t="s">
        <v>121</v>
      </c>
      <c r="P450" s="92">
        <v>0.15</v>
      </c>
      <c r="Q450" s="92">
        <v>0.15</v>
      </c>
      <c r="R450" s="92">
        <v>0.15</v>
      </c>
    </row>
    <row r="451" spans="1:18" x14ac:dyDescent="0.25">
      <c r="A451" s="198">
        <v>3894</v>
      </c>
      <c r="B451" s="198" t="s">
        <v>1039</v>
      </c>
      <c r="C451" s="198" t="s">
        <v>1040</v>
      </c>
      <c r="D451" s="198" t="s">
        <v>1136</v>
      </c>
      <c r="E451" s="198" t="s">
        <v>4724</v>
      </c>
      <c r="F451" s="198" t="s">
        <v>179</v>
      </c>
      <c r="G451" s="198" t="s">
        <v>179</v>
      </c>
      <c r="H451" s="198" t="s">
        <v>1138</v>
      </c>
      <c r="I451" s="198" t="s">
        <v>4725</v>
      </c>
      <c r="J451" s="198" t="s">
        <v>179</v>
      </c>
      <c r="K451" s="198" t="s">
        <v>179</v>
      </c>
      <c r="L451" s="66">
        <v>0.16</v>
      </c>
      <c r="M451" s="65">
        <v>0.18</v>
      </c>
      <c r="N451" s="92">
        <v>0.12</v>
      </c>
      <c r="O451" s="92">
        <v>4.0000000000000008E-2</v>
      </c>
      <c r="P451" s="92">
        <v>0.15</v>
      </c>
      <c r="Q451" s="92">
        <v>0.16</v>
      </c>
      <c r="R451" s="92">
        <v>0.17600000000000002</v>
      </c>
    </row>
    <row r="452" spans="1:18" x14ac:dyDescent="0.25">
      <c r="A452" s="198">
        <v>1138</v>
      </c>
      <c r="B452" s="198" t="s">
        <v>1039</v>
      </c>
      <c r="C452" s="198" t="s">
        <v>1040</v>
      </c>
      <c r="D452" s="198" t="s">
        <v>1156</v>
      </c>
      <c r="E452" s="198" t="s">
        <v>1160</v>
      </c>
      <c r="F452" s="198" t="s">
        <v>179</v>
      </c>
      <c r="G452" s="198" t="s">
        <v>179</v>
      </c>
      <c r="H452" s="198" t="s">
        <v>1158</v>
      </c>
      <c r="I452" s="198" t="s">
        <v>1161</v>
      </c>
      <c r="J452" s="198" t="s">
        <v>179</v>
      </c>
      <c r="K452" s="198" t="s">
        <v>179</v>
      </c>
      <c r="L452" s="66">
        <v>0.08</v>
      </c>
      <c r="M452" s="65">
        <v>0.09</v>
      </c>
      <c r="N452" s="92">
        <v>0.13500000000000001</v>
      </c>
      <c r="O452" s="92">
        <v>5.0000000000000044E-3</v>
      </c>
      <c r="P452" s="92">
        <v>0.13500000000000001</v>
      </c>
      <c r="Q452" s="92">
        <v>0.13500000000000001</v>
      </c>
      <c r="R452" s="92">
        <v>0.15400000000000003</v>
      </c>
    </row>
    <row r="453" spans="1:18" x14ac:dyDescent="0.25">
      <c r="A453" s="198">
        <v>1139</v>
      </c>
      <c r="B453" s="198" t="s">
        <v>1039</v>
      </c>
      <c r="C453" s="198" t="s">
        <v>1040</v>
      </c>
      <c r="D453" s="198" t="s">
        <v>1156</v>
      </c>
      <c r="E453" s="198" t="s">
        <v>1162</v>
      </c>
      <c r="F453" s="198" t="s">
        <v>179</v>
      </c>
      <c r="G453" s="198" t="s">
        <v>179</v>
      </c>
      <c r="H453" s="198" t="s">
        <v>1158</v>
      </c>
      <c r="I453" s="198" t="s">
        <v>1163</v>
      </c>
      <c r="J453" s="198" t="s">
        <v>179</v>
      </c>
      <c r="K453" s="198" t="s">
        <v>179</v>
      </c>
      <c r="L453" s="66">
        <v>0.14000000000000001</v>
      </c>
      <c r="M453" s="65">
        <v>0.16</v>
      </c>
      <c r="N453" s="92">
        <v>0.12</v>
      </c>
      <c r="O453" s="92">
        <v>0.03</v>
      </c>
      <c r="P453" s="92">
        <v>0.13999999999999999</v>
      </c>
      <c r="Q453" s="92">
        <v>0.15</v>
      </c>
      <c r="R453" s="92">
        <v>0.16500000000000001</v>
      </c>
    </row>
    <row r="454" spans="1:18" x14ac:dyDescent="0.25">
      <c r="A454" s="198">
        <v>1327</v>
      </c>
      <c r="B454" s="198" t="s">
        <v>1039</v>
      </c>
      <c r="C454" s="198" t="s">
        <v>1040</v>
      </c>
      <c r="D454" s="198" t="s">
        <v>1156</v>
      </c>
      <c r="E454" s="198" t="s">
        <v>1164</v>
      </c>
      <c r="F454" s="198" t="s">
        <v>179</v>
      </c>
      <c r="G454" s="198" t="s">
        <v>179</v>
      </c>
      <c r="H454" s="198" t="s">
        <v>1158</v>
      </c>
      <c r="I454" s="198" t="s">
        <v>1165</v>
      </c>
      <c r="J454" s="198" t="s">
        <v>179</v>
      </c>
      <c r="K454" s="198" t="s">
        <v>179</v>
      </c>
      <c r="L454" s="66">
        <v>0.14000000000000001</v>
      </c>
      <c r="M454" s="65">
        <v>0.16</v>
      </c>
      <c r="N454" s="92">
        <v>0.12</v>
      </c>
      <c r="O454" s="92">
        <v>0.03</v>
      </c>
      <c r="P454" s="92">
        <v>0.13999999999999999</v>
      </c>
      <c r="Q454" s="92">
        <v>0.15</v>
      </c>
      <c r="R454" s="92">
        <v>0.16500000000000001</v>
      </c>
    </row>
    <row r="455" spans="1:18" x14ac:dyDescent="0.25">
      <c r="A455" s="198">
        <v>2997</v>
      </c>
      <c r="B455" s="198" t="s">
        <v>1039</v>
      </c>
      <c r="C455" s="198" t="s">
        <v>1040</v>
      </c>
      <c r="D455" s="198" t="s">
        <v>1156</v>
      </c>
      <c r="E455" s="198" t="s">
        <v>1168</v>
      </c>
      <c r="F455" s="198" t="s">
        <v>179</v>
      </c>
      <c r="G455" s="198" t="s">
        <v>179</v>
      </c>
      <c r="H455" s="198" t="s">
        <v>1158</v>
      </c>
      <c r="I455" s="198" t="s">
        <v>1169</v>
      </c>
      <c r="J455" s="198" t="s">
        <v>179</v>
      </c>
      <c r="K455" s="198" t="s">
        <v>179</v>
      </c>
      <c r="L455" s="66">
        <v>0.14000000000000001</v>
      </c>
      <c r="M455" s="65">
        <v>0.16</v>
      </c>
      <c r="N455" s="92">
        <v>0.12</v>
      </c>
      <c r="O455" s="92">
        <v>0.03</v>
      </c>
      <c r="P455" s="92">
        <v>0.13999999999999999</v>
      </c>
      <c r="Q455" s="92">
        <v>0.15</v>
      </c>
      <c r="R455" s="92">
        <v>0.16500000000000001</v>
      </c>
    </row>
    <row r="456" spans="1:18" x14ac:dyDescent="0.25">
      <c r="A456" s="198">
        <v>2998</v>
      </c>
      <c r="B456" s="198" t="s">
        <v>1039</v>
      </c>
      <c r="C456" s="198" t="s">
        <v>1040</v>
      </c>
      <c r="D456" s="198" t="s">
        <v>1156</v>
      </c>
      <c r="E456" s="198" t="s">
        <v>1166</v>
      </c>
      <c r="F456" s="198" t="s">
        <v>179</v>
      </c>
      <c r="G456" s="198" t="s">
        <v>179</v>
      </c>
      <c r="H456" s="198" t="s">
        <v>1158</v>
      </c>
      <c r="I456" s="198" t="s">
        <v>1167</v>
      </c>
      <c r="J456" s="198" t="s">
        <v>179</v>
      </c>
      <c r="K456" s="198" t="s">
        <v>179</v>
      </c>
      <c r="L456" s="66">
        <v>0.18</v>
      </c>
      <c r="M456" s="65">
        <v>0.21</v>
      </c>
      <c r="N456" s="92">
        <v>0.12</v>
      </c>
      <c r="O456" s="92">
        <v>0.03</v>
      </c>
      <c r="P456" s="92">
        <v>0.13999999999999999</v>
      </c>
      <c r="Q456" s="92">
        <v>0.15</v>
      </c>
      <c r="R456" s="92">
        <v>0.16500000000000001</v>
      </c>
    </row>
    <row r="457" spans="1:18" x14ac:dyDescent="0.25">
      <c r="A457" s="198">
        <v>3405</v>
      </c>
      <c r="B457" s="198" t="s">
        <v>1039</v>
      </c>
      <c r="C457" s="198" t="s">
        <v>1040</v>
      </c>
      <c r="D457" s="198" t="s">
        <v>1156</v>
      </c>
      <c r="E457" s="198" t="s">
        <v>1157</v>
      </c>
      <c r="F457" s="198" t="s">
        <v>179</v>
      </c>
      <c r="G457" s="198" t="s">
        <v>179</v>
      </c>
      <c r="H457" s="198" t="s">
        <v>1158</v>
      </c>
      <c r="I457" s="198" t="s">
        <v>1159</v>
      </c>
      <c r="J457" s="198" t="s">
        <v>179</v>
      </c>
      <c r="K457" s="198" t="s">
        <v>179</v>
      </c>
      <c r="L457" s="66">
        <v>0.16</v>
      </c>
      <c r="M457" s="65">
        <v>0.18</v>
      </c>
      <c r="N457" s="92">
        <v>0.12</v>
      </c>
      <c r="O457" s="92">
        <v>0.03</v>
      </c>
      <c r="P457" s="92">
        <v>0.13999999999999999</v>
      </c>
      <c r="Q457" s="92">
        <v>0.15</v>
      </c>
      <c r="R457" s="92">
        <v>0.16500000000000001</v>
      </c>
    </row>
    <row r="458" spans="1:18" x14ac:dyDescent="0.25">
      <c r="A458" s="198">
        <v>2684</v>
      </c>
      <c r="B458" s="198" t="s">
        <v>1039</v>
      </c>
      <c r="C458" s="198" t="s">
        <v>1040</v>
      </c>
      <c r="D458" s="198" t="s">
        <v>1170</v>
      </c>
      <c r="E458" s="198" t="s">
        <v>1171</v>
      </c>
      <c r="F458" s="198" t="s">
        <v>1177</v>
      </c>
      <c r="G458" s="198" t="s">
        <v>179</v>
      </c>
      <c r="H458" s="198" t="s">
        <v>1173</v>
      </c>
      <c r="I458" s="198" t="s">
        <v>1174</v>
      </c>
      <c r="J458" s="198" t="s">
        <v>1178</v>
      </c>
      <c r="K458" s="198" t="s">
        <v>179</v>
      </c>
      <c r="L458" s="66">
        <v>0.15</v>
      </c>
      <c r="M458" s="65">
        <v>0.17</v>
      </c>
      <c r="N458" s="92">
        <v>0.12</v>
      </c>
      <c r="O458" s="92">
        <v>0.03</v>
      </c>
      <c r="P458" s="92">
        <v>0.13999999999999999</v>
      </c>
      <c r="Q458" s="92">
        <v>0.15</v>
      </c>
      <c r="R458" s="92">
        <v>0.16500000000000001</v>
      </c>
    </row>
    <row r="459" spans="1:18" x14ac:dyDescent="0.25">
      <c r="A459" s="198">
        <v>2685</v>
      </c>
      <c r="B459" s="198" t="s">
        <v>1039</v>
      </c>
      <c r="C459" s="198" t="s">
        <v>1040</v>
      </c>
      <c r="D459" s="198" t="s">
        <v>1170</v>
      </c>
      <c r="E459" s="198" t="s">
        <v>1207</v>
      </c>
      <c r="F459" s="198" t="s">
        <v>1211</v>
      </c>
      <c r="G459" s="198" t="s">
        <v>179</v>
      </c>
      <c r="H459" s="198" t="s">
        <v>1173</v>
      </c>
      <c r="I459" s="198" t="s">
        <v>1209</v>
      </c>
      <c r="J459" s="198" t="s">
        <v>1212</v>
      </c>
      <c r="K459" s="198" t="s">
        <v>179</v>
      </c>
      <c r="L459" s="66">
        <v>0.15</v>
      </c>
      <c r="M459" s="65">
        <v>0.17</v>
      </c>
      <c r="N459" s="92">
        <v>0.12</v>
      </c>
      <c r="O459" s="92">
        <v>0.03</v>
      </c>
      <c r="P459" s="92">
        <v>0.13999999999999999</v>
      </c>
      <c r="Q459" s="92">
        <v>0.15</v>
      </c>
      <c r="R459" s="92">
        <v>0.16500000000000001</v>
      </c>
    </row>
    <row r="460" spans="1:18" x14ac:dyDescent="0.25">
      <c r="A460" s="198">
        <v>2686</v>
      </c>
      <c r="B460" s="198" t="s">
        <v>1039</v>
      </c>
      <c r="C460" s="198" t="s">
        <v>1040</v>
      </c>
      <c r="D460" s="198" t="s">
        <v>1170</v>
      </c>
      <c r="E460" s="198" t="s">
        <v>1207</v>
      </c>
      <c r="F460" s="198" t="s">
        <v>1213</v>
      </c>
      <c r="G460" s="198" t="s">
        <v>179</v>
      </c>
      <c r="H460" s="198" t="s">
        <v>1173</v>
      </c>
      <c r="I460" s="198" t="s">
        <v>1209</v>
      </c>
      <c r="J460" s="198" t="s">
        <v>1214</v>
      </c>
      <c r="K460" s="198" t="s">
        <v>179</v>
      </c>
      <c r="L460" s="66">
        <v>0.15</v>
      </c>
      <c r="M460" s="65">
        <v>0.17</v>
      </c>
      <c r="N460" s="92">
        <v>0.12</v>
      </c>
      <c r="O460" s="92">
        <v>0.03</v>
      </c>
      <c r="P460" s="92">
        <v>0.13999999999999999</v>
      </c>
      <c r="Q460" s="92">
        <v>0.15</v>
      </c>
      <c r="R460" s="92">
        <v>0.16500000000000001</v>
      </c>
    </row>
    <row r="461" spans="1:18" x14ac:dyDescent="0.25">
      <c r="A461" s="198">
        <v>2687</v>
      </c>
      <c r="B461" s="198" t="s">
        <v>1039</v>
      </c>
      <c r="C461" s="198" t="s">
        <v>1040</v>
      </c>
      <c r="D461" s="198" t="s">
        <v>1170</v>
      </c>
      <c r="E461" s="198" t="s">
        <v>1207</v>
      </c>
      <c r="F461" s="198" t="s">
        <v>1215</v>
      </c>
      <c r="G461" s="198" t="s">
        <v>179</v>
      </c>
      <c r="H461" s="198" t="s">
        <v>1173</v>
      </c>
      <c r="I461" s="198" t="s">
        <v>1209</v>
      </c>
      <c r="J461" s="198" t="s">
        <v>1216</v>
      </c>
      <c r="K461" s="198" t="s">
        <v>179</v>
      </c>
      <c r="L461" s="66">
        <v>0.15</v>
      </c>
      <c r="M461" s="65">
        <v>0.17</v>
      </c>
      <c r="N461" s="92">
        <v>0.12</v>
      </c>
      <c r="O461" s="92">
        <v>0.03</v>
      </c>
      <c r="P461" s="92">
        <v>0.13999999999999999</v>
      </c>
      <c r="Q461" s="92">
        <v>0.15</v>
      </c>
      <c r="R461" s="92">
        <v>0.16500000000000001</v>
      </c>
    </row>
    <row r="462" spans="1:18" x14ac:dyDescent="0.25">
      <c r="A462" s="198">
        <v>2688</v>
      </c>
      <c r="B462" s="198" t="s">
        <v>1039</v>
      </c>
      <c r="C462" s="198" t="s">
        <v>1040</v>
      </c>
      <c r="D462" s="198" t="s">
        <v>1170</v>
      </c>
      <c r="E462" s="198" t="s">
        <v>1171</v>
      </c>
      <c r="F462" s="198" t="s">
        <v>1179</v>
      </c>
      <c r="G462" s="198" t="s">
        <v>179</v>
      </c>
      <c r="H462" s="198" t="s">
        <v>1173</v>
      </c>
      <c r="I462" s="198" t="s">
        <v>1174</v>
      </c>
      <c r="J462" s="198" t="s">
        <v>1180</v>
      </c>
      <c r="K462" s="198" t="s">
        <v>179</v>
      </c>
      <c r="L462" s="66">
        <v>0.15</v>
      </c>
      <c r="M462" s="65">
        <v>0.17</v>
      </c>
      <c r="N462" s="92">
        <v>0.12</v>
      </c>
      <c r="O462" s="92">
        <v>0.03</v>
      </c>
      <c r="P462" s="92">
        <v>0.13999999999999999</v>
      </c>
      <c r="Q462" s="92">
        <v>0.15</v>
      </c>
      <c r="R462" s="92">
        <v>0.16500000000000001</v>
      </c>
    </row>
    <row r="463" spans="1:18" x14ac:dyDescent="0.25">
      <c r="A463" s="198">
        <v>2693</v>
      </c>
      <c r="B463" s="198" t="s">
        <v>1039</v>
      </c>
      <c r="C463" s="198" t="s">
        <v>1040</v>
      </c>
      <c r="D463" s="198" t="s">
        <v>1170</v>
      </c>
      <c r="E463" s="198" t="s">
        <v>1207</v>
      </c>
      <c r="F463" s="198" t="s">
        <v>1217</v>
      </c>
      <c r="G463" s="198" t="s">
        <v>179</v>
      </c>
      <c r="H463" s="198" t="s">
        <v>1173</v>
      </c>
      <c r="I463" s="198" t="s">
        <v>1209</v>
      </c>
      <c r="J463" s="198" t="s">
        <v>1218</v>
      </c>
      <c r="K463" s="198" t="s">
        <v>179</v>
      </c>
      <c r="L463" s="66">
        <v>0.15</v>
      </c>
      <c r="M463" s="65">
        <v>0.17</v>
      </c>
      <c r="N463" s="92">
        <v>0.15</v>
      </c>
      <c r="O463" s="92" t="s">
        <v>121</v>
      </c>
      <c r="P463" s="92">
        <v>0.15</v>
      </c>
      <c r="Q463" s="92">
        <v>0.15</v>
      </c>
      <c r="R463" s="92">
        <v>0.15</v>
      </c>
    </row>
    <row r="464" spans="1:18" x14ac:dyDescent="0.25">
      <c r="A464" s="198">
        <v>2694</v>
      </c>
      <c r="B464" s="198" t="s">
        <v>1039</v>
      </c>
      <c r="C464" s="198" t="s">
        <v>1040</v>
      </c>
      <c r="D464" s="198" t="s">
        <v>1170</v>
      </c>
      <c r="E464" s="198" t="s">
        <v>1207</v>
      </c>
      <c r="F464" s="198" t="s">
        <v>1219</v>
      </c>
      <c r="G464" s="198" t="s">
        <v>179</v>
      </c>
      <c r="H464" s="198" t="s">
        <v>1173</v>
      </c>
      <c r="I464" s="198" t="s">
        <v>1209</v>
      </c>
      <c r="J464" s="198" t="s">
        <v>1220</v>
      </c>
      <c r="K464" s="198" t="s">
        <v>179</v>
      </c>
      <c r="L464" s="66">
        <v>0.15</v>
      </c>
      <c r="M464" s="65">
        <v>0.17</v>
      </c>
      <c r="N464" s="92">
        <v>0.12</v>
      </c>
      <c r="O464" s="92">
        <v>0.03</v>
      </c>
      <c r="P464" s="92">
        <v>0.13999999999999999</v>
      </c>
      <c r="Q464" s="92">
        <v>0.15</v>
      </c>
      <c r="R464" s="92">
        <v>0.16500000000000001</v>
      </c>
    </row>
    <row r="465" spans="1:18" x14ac:dyDescent="0.25">
      <c r="A465" s="198">
        <v>2695</v>
      </c>
      <c r="B465" s="198" t="s">
        <v>1039</v>
      </c>
      <c r="C465" s="198" t="s">
        <v>1040</v>
      </c>
      <c r="D465" s="198" t="s">
        <v>1170</v>
      </c>
      <c r="E465" s="198" t="s">
        <v>1207</v>
      </c>
      <c r="F465" s="198" t="s">
        <v>1221</v>
      </c>
      <c r="G465" s="198" t="s">
        <v>179</v>
      </c>
      <c r="H465" s="198" t="s">
        <v>1173</v>
      </c>
      <c r="I465" s="198" t="s">
        <v>1209</v>
      </c>
      <c r="J465" s="198" t="s">
        <v>1222</v>
      </c>
      <c r="K465" s="198" t="s">
        <v>179</v>
      </c>
      <c r="L465" s="66">
        <v>0.15</v>
      </c>
      <c r="M465" s="65">
        <v>0.17</v>
      </c>
      <c r="N465" s="92">
        <v>0.13125000000000001</v>
      </c>
      <c r="O465" s="92">
        <v>6.8750000000000006E-2</v>
      </c>
      <c r="P465" s="92">
        <v>0.19</v>
      </c>
      <c r="Q465" s="92">
        <v>0.2</v>
      </c>
      <c r="R465" s="92">
        <v>0.22000000000000003</v>
      </c>
    </row>
    <row r="466" spans="1:18" x14ac:dyDescent="0.25">
      <c r="A466" s="198">
        <v>2696</v>
      </c>
      <c r="B466" s="198" t="s">
        <v>1039</v>
      </c>
      <c r="C466" s="198" t="s">
        <v>1040</v>
      </c>
      <c r="D466" s="198" t="s">
        <v>1170</v>
      </c>
      <c r="E466" s="198" t="s">
        <v>1171</v>
      </c>
      <c r="F466" s="198" t="s">
        <v>1181</v>
      </c>
      <c r="G466" s="198" t="s">
        <v>179</v>
      </c>
      <c r="H466" s="198" t="s">
        <v>1173</v>
      </c>
      <c r="I466" s="198" t="s">
        <v>1174</v>
      </c>
      <c r="J466" s="198" t="s">
        <v>1182</v>
      </c>
      <c r="K466" s="198" t="s">
        <v>179</v>
      </c>
      <c r="L466" s="66">
        <v>0.15</v>
      </c>
      <c r="M466" s="65">
        <v>0.17</v>
      </c>
      <c r="N466" s="92">
        <v>0.15</v>
      </c>
      <c r="O466" s="92">
        <v>5.0000000000000017E-2</v>
      </c>
      <c r="P466" s="92">
        <v>0.19</v>
      </c>
      <c r="Q466" s="92">
        <v>0.2</v>
      </c>
      <c r="R466" s="92">
        <v>0.22000000000000003</v>
      </c>
    </row>
    <row r="467" spans="1:18" x14ac:dyDescent="0.25">
      <c r="A467" s="198">
        <v>2697</v>
      </c>
      <c r="B467" s="198" t="s">
        <v>1039</v>
      </c>
      <c r="C467" s="198" t="s">
        <v>1040</v>
      </c>
      <c r="D467" s="198" t="s">
        <v>1170</v>
      </c>
      <c r="E467" s="198" t="s">
        <v>1207</v>
      </c>
      <c r="F467" s="198" t="s">
        <v>1208</v>
      </c>
      <c r="G467" s="198" t="s">
        <v>179</v>
      </c>
      <c r="H467" s="198" t="s">
        <v>1173</v>
      </c>
      <c r="I467" s="198" t="s">
        <v>1209</v>
      </c>
      <c r="J467" s="198" t="s">
        <v>1210</v>
      </c>
      <c r="K467" s="198" t="s">
        <v>179</v>
      </c>
      <c r="L467" s="66">
        <v>0.15</v>
      </c>
      <c r="M467" s="65">
        <v>0.17</v>
      </c>
      <c r="N467" s="92">
        <v>0.12</v>
      </c>
      <c r="O467" s="92">
        <v>8.0000000000000016E-2</v>
      </c>
      <c r="P467" s="92">
        <v>0.19</v>
      </c>
      <c r="Q467" s="92">
        <v>0.2</v>
      </c>
      <c r="R467" s="92">
        <v>0.22000000000000003</v>
      </c>
    </row>
    <row r="468" spans="1:18" x14ac:dyDescent="0.25">
      <c r="A468" s="198">
        <v>2700</v>
      </c>
      <c r="B468" s="198" t="s">
        <v>1039</v>
      </c>
      <c r="C468" s="198" t="s">
        <v>1040</v>
      </c>
      <c r="D468" s="198" t="s">
        <v>1170</v>
      </c>
      <c r="E468" s="198" t="s">
        <v>1171</v>
      </c>
      <c r="F468" s="198" t="s">
        <v>1172</v>
      </c>
      <c r="G468" s="198" t="s">
        <v>179</v>
      </c>
      <c r="H468" s="198" t="s">
        <v>1173</v>
      </c>
      <c r="I468" s="198" t="s">
        <v>1174</v>
      </c>
      <c r="J468" s="198" t="s">
        <v>1175</v>
      </c>
      <c r="K468" s="198" t="s">
        <v>179</v>
      </c>
      <c r="L468" s="66">
        <v>0.15</v>
      </c>
      <c r="M468" s="65">
        <v>0.17</v>
      </c>
      <c r="N468" s="92">
        <v>0.12</v>
      </c>
      <c r="O468" s="92">
        <v>8.0000000000000016E-2</v>
      </c>
      <c r="P468" s="92">
        <v>0.19</v>
      </c>
      <c r="Q468" s="92">
        <v>0.2</v>
      </c>
      <c r="R468" s="92">
        <v>0.22000000000000003</v>
      </c>
    </row>
    <row r="469" spans="1:18" x14ac:dyDescent="0.25">
      <c r="A469" s="198">
        <v>2701</v>
      </c>
      <c r="B469" s="198" t="s">
        <v>1039</v>
      </c>
      <c r="C469" s="198" t="s">
        <v>1040</v>
      </c>
      <c r="D469" s="198" t="s">
        <v>1170</v>
      </c>
      <c r="E469" s="198" t="s">
        <v>1171</v>
      </c>
      <c r="F469" s="198" t="s">
        <v>1176</v>
      </c>
      <c r="G469" s="198" t="s">
        <v>179</v>
      </c>
      <c r="H469" s="198" t="s">
        <v>1173</v>
      </c>
      <c r="I469" s="198" t="s">
        <v>1174</v>
      </c>
      <c r="J469" s="198" t="s">
        <v>1176</v>
      </c>
      <c r="K469" s="198" t="s">
        <v>179</v>
      </c>
      <c r="L469" s="66">
        <v>0.15</v>
      </c>
      <c r="M469" s="65">
        <v>0.17</v>
      </c>
      <c r="N469" s="92">
        <v>0.15</v>
      </c>
      <c r="O469" s="92">
        <v>5.0000000000000017E-2</v>
      </c>
      <c r="P469" s="92">
        <v>0.19</v>
      </c>
      <c r="Q469" s="92">
        <v>0.2</v>
      </c>
      <c r="R469" s="92">
        <v>0.22000000000000003</v>
      </c>
    </row>
    <row r="470" spans="1:18" x14ac:dyDescent="0.25">
      <c r="A470" s="198">
        <v>2917</v>
      </c>
      <c r="B470" s="198" t="s">
        <v>1039</v>
      </c>
      <c r="C470" s="198" t="s">
        <v>1040</v>
      </c>
      <c r="D470" s="198" t="s">
        <v>1170</v>
      </c>
      <c r="E470" s="198" t="s">
        <v>1255</v>
      </c>
      <c r="F470" s="198" t="s">
        <v>1256</v>
      </c>
      <c r="G470" s="198" t="s">
        <v>179</v>
      </c>
      <c r="H470" s="198" t="s">
        <v>1173</v>
      </c>
      <c r="I470" s="198" t="s">
        <v>1257</v>
      </c>
      <c r="J470" s="198" t="s">
        <v>1256</v>
      </c>
      <c r="K470" s="198" t="s">
        <v>179</v>
      </c>
      <c r="L470" s="66">
        <v>0.15</v>
      </c>
      <c r="M470" s="65">
        <v>0.17</v>
      </c>
      <c r="N470" s="92">
        <v>0.13125000000000001</v>
      </c>
      <c r="O470" s="92">
        <v>6.8750000000000006E-2</v>
      </c>
      <c r="P470" s="92">
        <v>0.19</v>
      </c>
      <c r="Q470" s="92">
        <v>0.2</v>
      </c>
      <c r="R470" s="92">
        <v>0.22000000000000003</v>
      </c>
    </row>
    <row r="471" spans="1:18" x14ac:dyDescent="0.25">
      <c r="A471" s="198">
        <v>2918</v>
      </c>
      <c r="B471" s="198" t="s">
        <v>1039</v>
      </c>
      <c r="C471" s="198" t="s">
        <v>1040</v>
      </c>
      <c r="D471" s="198" t="s">
        <v>1170</v>
      </c>
      <c r="E471" s="198" t="s">
        <v>1255</v>
      </c>
      <c r="F471" s="198" t="s">
        <v>1258</v>
      </c>
      <c r="G471" s="198" t="s">
        <v>179</v>
      </c>
      <c r="H471" s="198" t="s">
        <v>1173</v>
      </c>
      <c r="I471" s="198" t="s">
        <v>1257</v>
      </c>
      <c r="J471" s="198" t="s">
        <v>1258</v>
      </c>
      <c r="K471" s="198" t="s">
        <v>179</v>
      </c>
      <c r="L471" s="66">
        <v>0.15</v>
      </c>
      <c r="M471" s="65">
        <v>0.17</v>
      </c>
      <c r="N471" s="92">
        <v>0.15</v>
      </c>
      <c r="O471" s="92">
        <v>5.0000000000000017E-2</v>
      </c>
      <c r="P471" s="92">
        <v>0.19</v>
      </c>
      <c r="Q471" s="92">
        <v>0.2</v>
      </c>
      <c r="R471" s="92">
        <v>0.22000000000000003</v>
      </c>
    </row>
    <row r="472" spans="1:18" x14ac:dyDescent="0.25">
      <c r="A472" s="198">
        <v>2919</v>
      </c>
      <c r="B472" s="198" t="s">
        <v>1039</v>
      </c>
      <c r="C472" s="198" t="s">
        <v>1040</v>
      </c>
      <c r="D472" s="198" t="s">
        <v>1170</v>
      </c>
      <c r="E472" s="198" t="s">
        <v>1255</v>
      </c>
      <c r="F472" s="198" t="s">
        <v>1259</v>
      </c>
      <c r="G472" s="198" t="s">
        <v>179</v>
      </c>
      <c r="H472" s="198" t="s">
        <v>1173</v>
      </c>
      <c r="I472" s="198" t="s">
        <v>1257</v>
      </c>
      <c r="J472" s="198" t="s">
        <v>1260</v>
      </c>
      <c r="K472" s="198" t="s">
        <v>179</v>
      </c>
      <c r="L472" s="66">
        <v>0.15</v>
      </c>
      <c r="M472" s="65">
        <v>0.17</v>
      </c>
      <c r="N472" s="92">
        <v>0.12</v>
      </c>
      <c r="O472" s="92">
        <v>8.0000000000000016E-2</v>
      </c>
      <c r="P472" s="92">
        <v>0.19</v>
      </c>
      <c r="Q472" s="92">
        <v>0.2</v>
      </c>
      <c r="R472" s="92">
        <v>0.22000000000000003</v>
      </c>
    </row>
    <row r="473" spans="1:18" x14ac:dyDescent="0.25">
      <c r="A473" s="198">
        <v>2920</v>
      </c>
      <c r="B473" s="198" t="s">
        <v>1039</v>
      </c>
      <c r="C473" s="198" t="s">
        <v>1040</v>
      </c>
      <c r="D473" s="198" t="s">
        <v>1170</v>
      </c>
      <c r="E473" s="198" t="s">
        <v>1255</v>
      </c>
      <c r="F473" s="198" t="s">
        <v>1261</v>
      </c>
      <c r="G473" s="198" t="s">
        <v>179</v>
      </c>
      <c r="H473" s="198" t="s">
        <v>1173</v>
      </c>
      <c r="I473" s="198" t="s">
        <v>1257</v>
      </c>
      <c r="J473" s="198" t="s">
        <v>1262</v>
      </c>
      <c r="K473" s="198" t="s">
        <v>179</v>
      </c>
      <c r="L473" s="66">
        <v>0.15</v>
      </c>
      <c r="M473" s="65">
        <v>0.17</v>
      </c>
      <c r="N473" s="92">
        <v>0.12</v>
      </c>
      <c r="O473" s="92">
        <v>8.0000000000000016E-2</v>
      </c>
      <c r="P473" s="92">
        <v>0.19</v>
      </c>
      <c r="Q473" s="92">
        <v>0.2</v>
      </c>
      <c r="R473" s="92">
        <v>0.22000000000000003</v>
      </c>
    </row>
    <row r="474" spans="1:18" x14ac:dyDescent="0.25">
      <c r="A474" s="198">
        <v>2921</v>
      </c>
      <c r="B474" s="198" t="s">
        <v>1039</v>
      </c>
      <c r="C474" s="198" t="s">
        <v>1040</v>
      </c>
      <c r="D474" s="198" t="s">
        <v>1170</v>
      </c>
      <c r="E474" s="198" t="s">
        <v>1255</v>
      </c>
      <c r="F474" s="198" t="s">
        <v>1263</v>
      </c>
      <c r="G474" s="198" t="s">
        <v>179</v>
      </c>
      <c r="H474" s="198" t="s">
        <v>1173</v>
      </c>
      <c r="I474" s="198" t="s">
        <v>1257</v>
      </c>
      <c r="J474" s="198" t="s">
        <v>1264</v>
      </c>
      <c r="K474" s="198" t="s">
        <v>179</v>
      </c>
      <c r="L474" s="66">
        <v>0.15</v>
      </c>
      <c r="M474" s="65">
        <v>0.17</v>
      </c>
      <c r="N474" s="92">
        <v>0.12</v>
      </c>
      <c r="O474" s="92">
        <v>8.0000000000000016E-2</v>
      </c>
      <c r="P474" s="92">
        <v>0.19</v>
      </c>
      <c r="Q474" s="92">
        <v>0.2</v>
      </c>
      <c r="R474" s="92">
        <v>0.22000000000000003</v>
      </c>
    </row>
    <row r="475" spans="1:18" x14ac:dyDescent="0.25">
      <c r="A475" s="198">
        <v>2922</v>
      </c>
      <c r="B475" s="198" t="s">
        <v>1039</v>
      </c>
      <c r="C475" s="198" t="s">
        <v>1040</v>
      </c>
      <c r="D475" s="198" t="s">
        <v>1170</v>
      </c>
      <c r="E475" s="198" t="s">
        <v>1255</v>
      </c>
      <c r="F475" s="198" t="s">
        <v>1265</v>
      </c>
      <c r="G475" s="198" t="s">
        <v>179</v>
      </c>
      <c r="H475" s="198" t="s">
        <v>1173</v>
      </c>
      <c r="I475" s="198" t="s">
        <v>1257</v>
      </c>
      <c r="J475" s="198" t="s">
        <v>1266</v>
      </c>
      <c r="K475" s="198" t="s">
        <v>179</v>
      </c>
      <c r="L475" s="66">
        <v>0.15</v>
      </c>
      <c r="M475" s="65">
        <v>0.17</v>
      </c>
      <c r="N475" s="92">
        <v>0.13125000000000001</v>
      </c>
      <c r="O475" s="92">
        <v>6.8750000000000006E-2</v>
      </c>
      <c r="P475" s="92">
        <v>0.19</v>
      </c>
      <c r="Q475" s="92">
        <v>0.2</v>
      </c>
      <c r="R475" s="92">
        <v>0.22000000000000003</v>
      </c>
    </row>
    <row r="476" spans="1:18" x14ac:dyDescent="0.25">
      <c r="A476" s="198">
        <v>2923</v>
      </c>
      <c r="B476" s="198" t="s">
        <v>1039</v>
      </c>
      <c r="C476" s="198" t="s">
        <v>1040</v>
      </c>
      <c r="D476" s="198" t="s">
        <v>1170</v>
      </c>
      <c r="E476" s="198" t="s">
        <v>1255</v>
      </c>
      <c r="F476" s="198" t="s">
        <v>1267</v>
      </c>
      <c r="G476" s="198" t="s">
        <v>179</v>
      </c>
      <c r="H476" s="198" t="s">
        <v>1173</v>
      </c>
      <c r="I476" s="198" t="s">
        <v>1257</v>
      </c>
      <c r="J476" s="198" t="s">
        <v>1268</v>
      </c>
      <c r="K476" s="198" t="s">
        <v>179</v>
      </c>
      <c r="L476" s="66">
        <v>0.15</v>
      </c>
      <c r="M476" s="65">
        <v>0.17</v>
      </c>
      <c r="N476" s="92">
        <v>0.13125000000000001</v>
      </c>
      <c r="O476" s="92">
        <v>6.8750000000000006E-2</v>
      </c>
      <c r="P476" s="92">
        <v>0.19</v>
      </c>
      <c r="Q476" s="92">
        <v>0.2</v>
      </c>
      <c r="R476" s="92">
        <v>0.22000000000000003</v>
      </c>
    </row>
    <row r="477" spans="1:18" x14ac:dyDescent="0.25">
      <c r="A477" s="198">
        <v>2924</v>
      </c>
      <c r="B477" s="198" t="s">
        <v>1039</v>
      </c>
      <c r="C477" s="198" t="s">
        <v>1040</v>
      </c>
      <c r="D477" s="198" t="s">
        <v>1170</v>
      </c>
      <c r="E477" s="198" t="s">
        <v>1255</v>
      </c>
      <c r="F477" s="198" t="s">
        <v>1269</v>
      </c>
      <c r="G477" s="198" t="s">
        <v>179</v>
      </c>
      <c r="H477" s="198" t="s">
        <v>1173</v>
      </c>
      <c r="I477" s="198" t="s">
        <v>1257</v>
      </c>
      <c r="J477" s="198" t="s">
        <v>1270</v>
      </c>
      <c r="K477" s="198" t="s">
        <v>179</v>
      </c>
      <c r="L477" s="66">
        <v>0.15</v>
      </c>
      <c r="M477" s="65">
        <v>0.17</v>
      </c>
      <c r="N477" s="92">
        <v>0.12</v>
      </c>
      <c r="O477" s="92">
        <v>0.03</v>
      </c>
      <c r="P477" s="92">
        <v>0.13999999999999999</v>
      </c>
      <c r="Q477" s="92">
        <v>0.15</v>
      </c>
      <c r="R477" s="92">
        <v>0.16500000000000001</v>
      </c>
    </row>
    <row r="478" spans="1:18" x14ac:dyDescent="0.25">
      <c r="A478" s="198">
        <v>2926</v>
      </c>
      <c r="B478" s="198" t="s">
        <v>1039</v>
      </c>
      <c r="C478" s="198" t="s">
        <v>1040</v>
      </c>
      <c r="D478" s="198" t="s">
        <v>1170</v>
      </c>
      <c r="E478" s="198" t="s">
        <v>1229</v>
      </c>
      <c r="F478" s="198" t="s">
        <v>1230</v>
      </c>
      <c r="G478" s="198" t="s">
        <v>179</v>
      </c>
      <c r="H478" s="198" t="s">
        <v>1173</v>
      </c>
      <c r="I478" s="198" t="s">
        <v>1231</v>
      </c>
      <c r="J478" s="198" t="s">
        <v>1232</v>
      </c>
      <c r="K478" s="198" t="s">
        <v>179</v>
      </c>
      <c r="L478" s="66">
        <v>0.2</v>
      </c>
      <c r="M478" s="65">
        <v>0.23</v>
      </c>
      <c r="N478" s="92">
        <v>0.12</v>
      </c>
      <c r="O478" s="92">
        <v>0.03</v>
      </c>
      <c r="P478" s="92">
        <v>0.13999999999999999</v>
      </c>
      <c r="Q478" s="92">
        <v>0.15</v>
      </c>
      <c r="R478" s="92">
        <v>0.16500000000000001</v>
      </c>
    </row>
    <row r="479" spans="1:18" x14ac:dyDescent="0.25">
      <c r="A479" s="198">
        <v>2927</v>
      </c>
      <c r="B479" s="198" t="s">
        <v>1039</v>
      </c>
      <c r="C479" s="198" t="s">
        <v>1040</v>
      </c>
      <c r="D479" s="198" t="s">
        <v>1170</v>
      </c>
      <c r="E479" s="198" t="s">
        <v>1229</v>
      </c>
      <c r="F479" s="198" t="s">
        <v>1233</v>
      </c>
      <c r="G479" s="198" t="s">
        <v>179</v>
      </c>
      <c r="H479" s="198" t="s">
        <v>1173</v>
      </c>
      <c r="I479" s="198" t="s">
        <v>1231</v>
      </c>
      <c r="J479" s="198" t="s">
        <v>1234</v>
      </c>
      <c r="K479" s="198" t="s">
        <v>179</v>
      </c>
      <c r="L479" s="66">
        <v>0.2</v>
      </c>
      <c r="M479" s="65">
        <v>0.23</v>
      </c>
      <c r="N479" s="92">
        <v>0.12</v>
      </c>
      <c r="O479" s="92">
        <v>0.03</v>
      </c>
      <c r="P479" s="92">
        <v>0.13999999999999999</v>
      </c>
      <c r="Q479" s="92">
        <v>0.15</v>
      </c>
      <c r="R479" s="92">
        <v>0.16500000000000001</v>
      </c>
    </row>
    <row r="480" spans="1:18" x14ac:dyDescent="0.25">
      <c r="A480" s="198">
        <v>2928</v>
      </c>
      <c r="B480" s="198" t="s">
        <v>1039</v>
      </c>
      <c r="C480" s="198" t="s">
        <v>1040</v>
      </c>
      <c r="D480" s="198" t="s">
        <v>1170</v>
      </c>
      <c r="E480" s="198" t="s">
        <v>1229</v>
      </c>
      <c r="F480" s="198" t="s">
        <v>1235</v>
      </c>
      <c r="G480" s="198" t="s">
        <v>179</v>
      </c>
      <c r="H480" s="198" t="s">
        <v>1173</v>
      </c>
      <c r="I480" s="198" t="s">
        <v>1231</v>
      </c>
      <c r="J480" s="198" t="s">
        <v>1236</v>
      </c>
      <c r="K480" s="198" t="s">
        <v>179</v>
      </c>
      <c r="L480" s="66">
        <v>0.2</v>
      </c>
      <c r="M480" s="65">
        <v>0.23</v>
      </c>
      <c r="N480" s="92">
        <v>0.12</v>
      </c>
      <c r="O480" s="92">
        <v>0.03</v>
      </c>
      <c r="P480" s="92">
        <v>0.13999999999999999</v>
      </c>
      <c r="Q480" s="92">
        <v>0.15</v>
      </c>
      <c r="R480" s="92">
        <v>0.16500000000000001</v>
      </c>
    </row>
    <row r="481" spans="1:18" x14ac:dyDescent="0.25">
      <c r="A481" s="198">
        <v>2929</v>
      </c>
      <c r="B481" s="198" t="s">
        <v>1039</v>
      </c>
      <c r="C481" s="198" t="s">
        <v>1040</v>
      </c>
      <c r="D481" s="198" t="s">
        <v>1170</v>
      </c>
      <c r="E481" s="198" t="s">
        <v>1229</v>
      </c>
      <c r="F481" s="198" t="s">
        <v>1237</v>
      </c>
      <c r="G481" s="198" t="s">
        <v>179</v>
      </c>
      <c r="H481" s="198" t="s">
        <v>1173</v>
      </c>
      <c r="I481" s="198" t="s">
        <v>1231</v>
      </c>
      <c r="J481" s="198" t="s">
        <v>1238</v>
      </c>
      <c r="K481" s="198" t="s">
        <v>179</v>
      </c>
      <c r="L481" s="66">
        <v>0.2</v>
      </c>
      <c r="M481" s="65">
        <v>0.23</v>
      </c>
      <c r="N481" s="92">
        <v>0.12</v>
      </c>
      <c r="O481" s="92">
        <v>0.03</v>
      </c>
      <c r="P481" s="92">
        <v>0.13999999999999999</v>
      </c>
      <c r="Q481" s="92">
        <v>0.15</v>
      </c>
      <c r="R481" s="92">
        <v>0.16500000000000001</v>
      </c>
    </row>
    <row r="482" spans="1:18" x14ac:dyDescent="0.25">
      <c r="A482" s="198">
        <v>2930</v>
      </c>
      <c r="B482" s="198" t="s">
        <v>1039</v>
      </c>
      <c r="C482" s="198" t="s">
        <v>1040</v>
      </c>
      <c r="D482" s="198" t="s">
        <v>1170</v>
      </c>
      <c r="E482" s="198" t="s">
        <v>1229</v>
      </c>
      <c r="F482" s="198" t="s">
        <v>1239</v>
      </c>
      <c r="G482" s="198" t="s">
        <v>179</v>
      </c>
      <c r="H482" s="198" t="s">
        <v>1173</v>
      </c>
      <c r="I482" s="198" t="s">
        <v>1231</v>
      </c>
      <c r="J482" s="198" t="s">
        <v>1240</v>
      </c>
      <c r="K482" s="198" t="s">
        <v>179</v>
      </c>
      <c r="L482" s="66">
        <v>0.2</v>
      </c>
      <c r="M482" s="65">
        <v>0.23</v>
      </c>
      <c r="N482" s="92">
        <v>0.12</v>
      </c>
      <c r="O482" s="92">
        <v>0.03</v>
      </c>
      <c r="P482" s="92">
        <v>0.13999999999999999</v>
      </c>
      <c r="Q482" s="92">
        <v>0.15</v>
      </c>
      <c r="R482" s="92">
        <v>0.16500000000000001</v>
      </c>
    </row>
    <row r="483" spans="1:18" x14ac:dyDescent="0.25">
      <c r="A483" s="198">
        <v>2931</v>
      </c>
      <c r="B483" s="198" t="s">
        <v>1039</v>
      </c>
      <c r="C483" s="198" t="s">
        <v>1040</v>
      </c>
      <c r="D483" s="198" t="s">
        <v>1170</v>
      </c>
      <c r="E483" s="198" t="s">
        <v>1229</v>
      </c>
      <c r="F483" s="198" t="s">
        <v>1241</v>
      </c>
      <c r="G483" s="198" t="s">
        <v>179</v>
      </c>
      <c r="H483" s="198" t="s">
        <v>1173</v>
      </c>
      <c r="I483" s="198" t="s">
        <v>1231</v>
      </c>
      <c r="J483" s="198" t="s">
        <v>1242</v>
      </c>
      <c r="K483" s="198" t="s">
        <v>179</v>
      </c>
      <c r="L483" s="66">
        <v>0.2</v>
      </c>
      <c r="M483" s="65">
        <v>0.23</v>
      </c>
      <c r="N483" s="92">
        <v>0.12</v>
      </c>
      <c r="O483" s="92">
        <v>0.03</v>
      </c>
      <c r="P483" s="92">
        <v>0.13999999999999999</v>
      </c>
      <c r="Q483" s="92">
        <v>0.15</v>
      </c>
      <c r="R483" s="92">
        <v>0.16500000000000001</v>
      </c>
    </row>
    <row r="484" spans="1:18" x14ac:dyDescent="0.25">
      <c r="A484" s="198">
        <v>2932</v>
      </c>
      <c r="B484" s="198" t="s">
        <v>1039</v>
      </c>
      <c r="C484" s="198" t="s">
        <v>1040</v>
      </c>
      <c r="D484" s="198" t="s">
        <v>1170</v>
      </c>
      <c r="E484" s="198" t="s">
        <v>1229</v>
      </c>
      <c r="F484" s="198" t="s">
        <v>1243</v>
      </c>
      <c r="G484" s="198" t="s">
        <v>179</v>
      </c>
      <c r="H484" s="198" t="s">
        <v>1173</v>
      </c>
      <c r="I484" s="198" t="s">
        <v>1231</v>
      </c>
      <c r="J484" s="198" t="s">
        <v>1244</v>
      </c>
      <c r="K484" s="198" t="s">
        <v>179</v>
      </c>
      <c r="L484" s="66">
        <v>0.2</v>
      </c>
      <c r="M484" s="65">
        <v>0.23</v>
      </c>
      <c r="N484" s="92">
        <v>0.12</v>
      </c>
      <c r="O484" s="92">
        <v>0.03</v>
      </c>
      <c r="P484" s="92">
        <v>0.13999999999999999</v>
      </c>
      <c r="Q484" s="92">
        <v>0.15</v>
      </c>
      <c r="R484" s="92">
        <v>0.16500000000000001</v>
      </c>
    </row>
    <row r="485" spans="1:18" x14ac:dyDescent="0.25">
      <c r="A485" s="198">
        <v>2933</v>
      </c>
      <c r="B485" s="198" t="s">
        <v>1039</v>
      </c>
      <c r="C485" s="198" t="s">
        <v>1040</v>
      </c>
      <c r="D485" s="198" t="s">
        <v>1170</v>
      </c>
      <c r="E485" s="198" t="s">
        <v>1229</v>
      </c>
      <c r="F485" s="198" t="s">
        <v>1245</v>
      </c>
      <c r="G485" s="198" t="s">
        <v>179</v>
      </c>
      <c r="H485" s="198" t="s">
        <v>1173</v>
      </c>
      <c r="I485" s="198" t="s">
        <v>1231</v>
      </c>
      <c r="J485" s="198" t="s">
        <v>1246</v>
      </c>
      <c r="K485" s="198" t="s">
        <v>179</v>
      </c>
      <c r="L485" s="66">
        <v>0.2</v>
      </c>
      <c r="M485" s="65">
        <v>0.23</v>
      </c>
      <c r="N485" s="92">
        <v>0.15</v>
      </c>
      <c r="O485" s="92">
        <v>1.0000000000000009E-2</v>
      </c>
      <c r="P485" s="92">
        <v>0.15</v>
      </c>
      <c r="Q485" s="92">
        <v>0.15</v>
      </c>
      <c r="R485" s="92">
        <v>0.17600000000000002</v>
      </c>
    </row>
    <row r="486" spans="1:18" x14ac:dyDescent="0.25">
      <c r="A486" s="198">
        <v>2934</v>
      </c>
      <c r="B486" s="198" t="s">
        <v>1039</v>
      </c>
      <c r="C486" s="198" t="s">
        <v>1040</v>
      </c>
      <c r="D486" s="198" t="s">
        <v>1170</v>
      </c>
      <c r="E486" s="198" t="s">
        <v>1229</v>
      </c>
      <c r="F486" s="198" t="s">
        <v>1247</v>
      </c>
      <c r="G486" s="198" t="s">
        <v>179</v>
      </c>
      <c r="H486" s="198" t="s">
        <v>1173</v>
      </c>
      <c r="I486" s="198" t="s">
        <v>1231</v>
      </c>
      <c r="J486" s="198" t="s">
        <v>1248</v>
      </c>
      <c r="K486" s="198" t="s">
        <v>179</v>
      </c>
      <c r="L486" s="66">
        <v>0.2</v>
      </c>
      <c r="M486" s="65">
        <v>0.23</v>
      </c>
      <c r="N486" s="92">
        <v>0.15</v>
      </c>
      <c r="O486" s="92">
        <v>0.03</v>
      </c>
      <c r="P486" s="92">
        <v>0.16999999999999998</v>
      </c>
      <c r="Q486" s="92">
        <v>0.18</v>
      </c>
      <c r="R486" s="92">
        <v>0.19800000000000001</v>
      </c>
    </row>
    <row r="487" spans="1:18" x14ac:dyDescent="0.25">
      <c r="A487" s="198">
        <v>2935</v>
      </c>
      <c r="B487" s="198" t="s">
        <v>1039</v>
      </c>
      <c r="C487" s="198" t="s">
        <v>1040</v>
      </c>
      <c r="D487" s="198" t="s">
        <v>1170</v>
      </c>
      <c r="E487" s="198" t="s">
        <v>1229</v>
      </c>
      <c r="F487" s="198" t="s">
        <v>1249</v>
      </c>
      <c r="G487" s="198" t="s">
        <v>179</v>
      </c>
      <c r="H487" s="198" t="s">
        <v>1173</v>
      </c>
      <c r="I487" s="198" t="s">
        <v>1231</v>
      </c>
      <c r="J487" s="198" t="s">
        <v>1250</v>
      </c>
      <c r="K487" s="198" t="s">
        <v>179</v>
      </c>
      <c r="L487" s="66">
        <v>0.2</v>
      </c>
      <c r="M487" s="65">
        <v>0.23</v>
      </c>
      <c r="N487" s="92">
        <v>0.15</v>
      </c>
      <c r="O487" s="92">
        <v>5.0000000000000017E-2</v>
      </c>
      <c r="P487" s="92">
        <v>0.19</v>
      </c>
      <c r="Q487" s="92">
        <v>0.2</v>
      </c>
      <c r="R487" s="92">
        <v>0.22000000000000003</v>
      </c>
    </row>
    <row r="488" spans="1:18" x14ac:dyDescent="0.25">
      <c r="A488" s="198">
        <v>2936</v>
      </c>
      <c r="B488" s="198" t="s">
        <v>1039</v>
      </c>
      <c r="C488" s="198" t="s">
        <v>1040</v>
      </c>
      <c r="D488" s="198" t="s">
        <v>1170</v>
      </c>
      <c r="E488" s="198" t="s">
        <v>1229</v>
      </c>
      <c r="F488" s="198" t="s">
        <v>1251</v>
      </c>
      <c r="G488" s="198" t="s">
        <v>179</v>
      </c>
      <c r="H488" s="198" t="s">
        <v>1173</v>
      </c>
      <c r="I488" s="198" t="s">
        <v>1231</v>
      </c>
      <c r="J488" s="198" t="s">
        <v>1252</v>
      </c>
      <c r="K488" s="198" t="s">
        <v>179</v>
      </c>
      <c r="L488" s="66">
        <v>0.2</v>
      </c>
      <c r="M488" s="65">
        <v>0.23</v>
      </c>
      <c r="N488" s="92">
        <v>0.15</v>
      </c>
      <c r="O488" s="92">
        <v>5.0000000000000017E-2</v>
      </c>
      <c r="P488" s="92">
        <v>0.19</v>
      </c>
      <c r="Q488" s="92">
        <v>0.2</v>
      </c>
      <c r="R488" s="92">
        <v>0.22000000000000003</v>
      </c>
    </row>
    <row r="489" spans="1:18" x14ac:dyDescent="0.25">
      <c r="A489" s="198">
        <v>2937</v>
      </c>
      <c r="B489" s="198" t="s">
        <v>1039</v>
      </c>
      <c r="C489" s="198" t="s">
        <v>1040</v>
      </c>
      <c r="D489" s="198" t="s">
        <v>1170</v>
      </c>
      <c r="E489" s="198" t="s">
        <v>1229</v>
      </c>
      <c r="F489" s="198" t="s">
        <v>1253</v>
      </c>
      <c r="G489" s="198" t="s">
        <v>179</v>
      </c>
      <c r="H489" s="198" t="s">
        <v>1173</v>
      </c>
      <c r="I489" s="198" t="s">
        <v>1231</v>
      </c>
      <c r="J489" s="198" t="s">
        <v>1254</v>
      </c>
      <c r="K489" s="198" t="s">
        <v>179</v>
      </c>
      <c r="L489" s="66">
        <v>0.2</v>
      </c>
      <c r="M489" s="65">
        <v>0.23</v>
      </c>
      <c r="N489" s="92">
        <v>0.13844117647058815</v>
      </c>
      <c r="O489" s="92">
        <v>6.155882352941186E-2</v>
      </c>
      <c r="P489" s="92">
        <v>0.19</v>
      </c>
      <c r="Q489" s="92">
        <v>0.2</v>
      </c>
      <c r="R489" s="92">
        <v>0.22000000000000003</v>
      </c>
    </row>
    <row r="490" spans="1:18" x14ac:dyDescent="0.25">
      <c r="A490" s="198">
        <v>2939</v>
      </c>
      <c r="B490" s="198" t="s">
        <v>1039</v>
      </c>
      <c r="C490" s="198" t="s">
        <v>1040</v>
      </c>
      <c r="D490" s="198" t="s">
        <v>1170</v>
      </c>
      <c r="E490" s="198" t="s">
        <v>1223</v>
      </c>
      <c r="F490" s="198" t="s">
        <v>1224</v>
      </c>
      <c r="G490" s="198" t="s">
        <v>179</v>
      </c>
      <c r="H490" s="198" t="s">
        <v>1173</v>
      </c>
      <c r="I490" s="198" t="s">
        <v>1225</v>
      </c>
      <c r="J490" s="198" t="s">
        <v>1226</v>
      </c>
      <c r="K490" s="198" t="s">
        <v>179</v>
      </c>
      <c r="L490" s="66">
        <v>0.15</v>
      </c>
      <c r="M490" s="65">
        <v>0.17</v>
      </c>
      <c r="N490" s="92">
        <v>0.15</v>
      </c>
      <c r="O490" s="92">
        <v>5.0000000000000017E-2</v>
      </c>
      <c r="P490" s="92">
        <v>0.19</v>
      </c>
      <c r="Q490" s="92">
        <v>0.2</v>
      </c>
      <c r="R490" s="92">
        <v>0.22000000000000003</v>
      </c>
    </row>
    <row r="491" spans="1:18" x14ac:dyDescent="0.25">
      <c r="A491" s="198">
        <v>2940</v>
      </c>
      <c r="B491" s="198" t="s">
        <v>1039</v>
      </c>
      <c r="C491" s="198" t="s">
        <v>1040</v>
      </c>
      <c r="D491" s="198" t="s">
        <v>1170</v>
      </c>
      <c r="E491" s="198" t="s">
        <v>1223</v>
      </c>
      <c r="F491" s="198" t="s">
        <v>1227</v>
      </c>
      <c r="G491" s="198" t="s">
        <v>179</v>
      </c>
      <c r="H491" s="198" t="s">
        <v>1173</v>
      </c>
      <c r="I491" s="198" t="s">
        <v>1225</v>
      </c>
      <c r="J491" s="198" t="s">
        <v>1228</v>
      </c>
      <c r="K491" s="198" t="s">
        <v>179</v>
      </c>
      <c r="L491" s="66">
        <v>0.15</v>
      </c>
      <c r="M491" s="65">
        <v>0.17</v>
      </c>
      <c r="N491" s="92">
        <v>0.15</v>
      </c>
      <c r="O491" s="92">
        <v>0.03</v>
      </c>
      <c r="P491" s="92">
        <v>0.16999999999999998</v>
      </c>
      <c r="Q491" s="92">
        <v>0.18</v>
      </c>
      <c r="R491" s="92">
        <v>0.19800000000000001</v>
      </c>
    </row>
    <row r="492" spans="1:18" x14ac:dyDescent="0.25">
      <c r="A492" s="198">
        <v>2942</v>
      </c>
      <c r="B492" s="198" t="s">
        <v>1039</v>
      </c>
      <c r="C492" s="198" t="s">
        <v>1040</v>
      </c>
      <c r="D492" s="198" t="s">
        <v>1170</v>
      </c>
      <c r="E492" s="198" t="s">
        <v>1191</v>
      </c>
      <c r="F492" s="198" t="s">
        <v>1192</v>
      </c>
      <c r="G492" s="198" t="s">
        <v>179</v>
      </c>
      <c r="H492" s="198" t="s">
        <v>1173</v>
      </c>
      <c r="I492" s="198" t="s">
        <v>1193</v>
      </c>
      <c r="J492" s="198" t="s">
        <v>1194</v>
      </c>
      <c r="K492" s="198" t="s">
        <v>179</v>
      </c>
      <c r="L492" s="66">
        <v>0.14000000000000001</v>
      </c>
      <c r="M492" s="65">
        <v>0.16</v>
      </c>
      <c r="N492" s="92">
        <v>0.15</v>
      </c>
      <c r="O492" s="92">
        <v>1.0000000000000009E-2</v>
      </c>
      <c r="P492" s="92">
        <v>0.15</v>
      </c>
      <c r="Q492" s="92">
        <v>0.15</v>
      </c>
      <c r="R492" s="92">
        <v>0.17600000000000002</v>
      </c>
    </row>
    <row r="493" spans="1:18" x14ac:dyDescent="0.25">
      <c r="A493" s="198">
        <v>2943</v>
      </c>
      <c r="B493" s="198" t="s">
        <v>1039</v>
      </c>
      <c r="C493" s="198" t="s">
        <v>1040</v>
      </c>
      <c r="D493" s="198" t="s">
        <v>1170</v>
      </c>
      <c r="E493" s="198" t="s">
        <v>1191</v>
      </c>
      <c r="F493" s="198" t="s">
        <v>1195</v>
      </c>
      <c r="G493" s="198" t="s">
        <v>179</v>
      </c>
      <c r="H493" s="198" t="s">
        <v>1173</v>
      </c>
      <c r="I493" s="198" t="s">
        <v>1193</v>
      </c>
      <c r="J493" s="198" t="s">
        <v>1196</v>
      </c>
      <c r="K493" s="198" t="s">
        <v>179</v>
      </c>
      <c r="L493" s="66">
        <v>0.16</v>
      </c>
      <c r="M493" s="65">
        <v>0.18</v>
      </c>
      <c r="N493" s="92">
        <v>0.15</v>
      </c>
      <c r="O493" s="92">
        <v>1.0000000000000009E-2</v>
      </c>
      <c r="P493" s="92">
        <v>0.15</v>
      </c>
      <c r="Q493" s="92">
        <v>0.15</v>
      </c>
      <c r="R493" s="92">
        <v>0.17600000000000002</v>
      </c>
    </row>
    <row r="494" spans="1:18" x14ac:dyDescent="0.25">
      <c r="A494" s="198">
        <v>2944</v>
      </c>
      <c r="B494" s="198" t="s">
        <v>1039</v>
      </c>
      <c r="C494" s="198" t="s">
        <v>1040</v>
      </c>
      <c r="D494" s="198" t="s">
        <v>1170</v>
      </c>
      <c r="E494" s="198" t="s">
        <v>1191</v>
      </c>
      <c r="F494" s="198" t="s">
        <v>1197</v>
      </c>
      <c r="G494" s="198" t="s">
        <v>179</v>
      </c>
      <c r="H494" s="198" t="s">
        <v>1173</v>
      </c>
      <c r="I494" s="198" t="s">
        <v>1193</v>
      </c>
      <c r="J494" s="198" t="s">
        <v>1198</v>
      </c>
      <c r="K494" s="198" t="s">
        <v>179</v>
      </c>
      <c r="L494" s="66">
        <v>0.14000000000000001</v>
      </c>
      <c r="M494" s="65">
        <v>0.16</v>
      </c>
      <c r="N494" s="92">
        <v>0.15</v>
      </c>
      <c r="O494" s="92">
        <v>0.03</v>
      </c>
      <c r="P494" s="92">
        <v>0.16999999999999998</v>
      </c>
      <c r="Q494" s="92">
        <v>0.18</v>
      </c>
      <c r="R494" s="92">
        <v>0.19800000000000001</v>
      </c>
    </row>
    <row r="495" spans="1:18" x14ac:dyDescent="0.25">
      <c r="A495" s="198">
        <v>2946</v>
      </c>
      <c r="B495" s="198" t="s">
        <v>1039</v>
      </c>
      <c r="C495" s="198" t="s">
        <v>1040</v>
      </c>
      <c r="D495" s="198" t="s">
        <v>1170</v>
      </c>
      <c r="E495" s="198" t="s">
        <v>1199</v>
      </c>
      <c r="F495" s="198" t="s">
        <v>1200</v>
      </c>
      <c r="G495" s="198" t="s">
        <v>179</v>
      </c>
      <c r="H495" s="198" t="s">
        <v>1173</v>
      </c>
      <c r="I495" s="198" t="s">
        <v>1201</v>
      </c>
      <c r="J495" s="198" t="s">
        <v>1202</v>
      </c>
      <c r="K495" s="198" t="s">
        <v>179</v>
      </c>
      <c r="L495" s="66">
        <v>0.15</v>
      </c>
      <c r="M495" s="65">
        <v>0.17</v>
      </c>
      <c r="N495" s="92">
        <v>0.15</v>
      </c>
      <c r="O495" s="92">
        <v>5.0000000000000017E-2</v>
      </c>
      <c r="P495" s="92">
        <v>0.19</v>
      </c>
      <c r="Q495" s="92">
        <v>0.2</v>
      </c>
      <c r="R495" s="92">
        <v>0.22000000000000003</v>
      </c>
    </row>
    <row r="496" spans="1:18" x14ac:dyDescent="0.25">
      <c r="A496" s="198">
        <v>2947</v>
      </c>
      <c r="B496" s="198" t="s">
        <v>1039</v>
      </c>
      <c r="C496" s="198" t="s">
        <v>1040</v>
      </c>
      <c r="D496" s="198" t="s">
        <v>1170</v>
      </c>
      <c r="E496" s="198" t="s">
        <v>1199</v>
      </c>
      <c r="F496" s="198" t="s">
        <v>1203</v>
      </c>
      <c r="G496" s="198" t="s">
        <v>179</v>
      </c>
      <c r="H496" s="198" t="s">
        <v>1173</v>
      </c>
      <c r="I496" s="198" t="s">
        <v>1201</v>
      </c>
      <c r="J496" s="198" t="s">
        <v>1204</v>
      </c>
      <c r="K496" s="198" t="s">
        <v>179</v>
      </c>
      <c r="L496" s="66">
        <v>0.15</v>
      </c>
      <c r="M496" s="65">
        <v>0.17</v>
      </c>
      <c r="N496" s="92">
        <v>0.14888888888888888</v>
      </c>
      <c r="O496" s="92">
        <v>3.1111111111111117E-2</v>
      </c>
      <c r="P496" s="92">
        <v>0.16999999999999998</v>
      </c>
      <c r="Q496" s="92">
        <v>0.18</v>
      </c>
      <c r="R496" s="92">
        <v>0.19800000000000001</v>
      </c>
    </row>
    <row r="497" spans="1:18" x14ac:dyDescent="0.25">
      <c r="A497" s="198">
        <v>2948</v>
      </c>
      <c r="B497" s="198" t="s">
        <v>1039</v>
      </c>
      <c r="C497" s="198" t="s">
        <v>1040</v>
      </c>
      <c r="D497" s="198" t="s">
        <v>1170</v>
      </c>
      <c r="E497" s="198" t="s">
        <v>1199</v>
      </c>
      <c r="F497" s="198" t="s">
        <v>1205</v>
      </c>
      <c r="G497" s="198" t="s">
        <v>179</v>
      </c>
      <c r="H497" s="198" t="s">
        <v>1173</v>
      </c>
      <c r="I497" s="198" t="s">
        <v>1201</v>
      </c>
      <c r="J497" s="198" t="s">
        <v>1206</v>
      </c>
      <c r="K497" s="198" t="s">
        <v>179</v>
      </c>
      <c r="L497" s="66">
        <v>0.15</v>
      </c>
      <c r="M497" s="65">
        <v>0.17</v>
      </c>
      <c r="N497" s="92">
        <v>0.15</v>
      </c>
      <c r="O497" s="92">
        <v>5.0000000000000017E-2</v>
      </c>
      <c r="P497" s="92">
        <v>0.19</v>
      </c>
      <c r="Q497" s="92">
        <v>0.2</v>
      </c>
      <c r="R497" s="92">
        <v>0.22000000000000003</v>
      </c>
    </row>
    <row r="498" spans="1:18" x14ac:dyDescent="0.25">
      <c r="A498" s="198">
        <v>2950</v>
      </c>
      <c r="B498" s="198" t="s">
        <v>1039</v>
      </c>
      <c r="C498" s="198" t="s">
        <v>1040</v>
      </c>
      <c r="D498" s="198" t="s">
        <v>1170</v>
      </c>
      <c r="E498" s="198" t="s">
        <v>1183</v>
      </c>
      <c r="F498" s="198" t="s">
        <v>1184</v>
      </c>
      <c r="G498" s="198" t="s">
        <v>179</v>
      </c>
      <c r="H498" s="198" t="s">
        <v>1173</v>
      </c>
      <c r="I498" s="198" t="s">
        <v>1185</v>
      </c>
      <c r="J498" s="198" t="s">
        <v>1186</v>
      </c>
      <c r="K498" s="198" t="s">
        <v>179</v>
      </c>
      <c r="L498" s="66">
        <v>0.15</v>
      </c>
      <c r="M498" s="65">
        <v>0.17</v>
      </c>
      <c r="N498" s="92">
        <v>0.14000000000000001</v>
      </c>
      <c r="O498" s="92">
        <v>1.999999999999999E-2</v>
      </c>
      <c r="P498" s="92">
        <v>0.15</v>
      </c>
      <c r="Q498" s="92">
        <v>0.16</v>
      </c>
      <c r="R498" s="92">
        <v>0.17600000000000002</v>
      </c>
    </row>
    <row r="499" spans="1:18" x14ac:dyDescent="0.25">
      <c r="A499" s="198">
        <v>2951</v>
      </c>
      <c r="B499" s="198" t="s">
        <v>1039</v>
      </c>
      <c r="C499" s="198" t="s">
        <v>1040</v>
      </c>
      <c r="D499" s="198" t="s">
        <v>1170</v>
      </c>
      <c r="E499" s="198" t="s">
        <v>1183</v>
      </c>
      <c r="F499" s="198" t="s">
        <v>1187</v>
      </c>
      <c r="G499" s="198" t="s">
        <v>179</v>
      </c>
      <c r="H499" s="198" t="s">
        <v>1173</v>
      </c>
      <c r="I499" s="198" t="s">
        <v>1185</v>
      </c>
      <c r="J499" s="198" t="s">
        <v>1188</v>
      </c>
      <c r="K499" s="198" t="s">
        <v>179</v>
      </c>
      <c r="L499" s="66">
        <v>0.15</v>
      </c>
      <c r="M499" s="65">
        <v>0.17</v>
      </c>
      <c r="N499" s="92">
        <v>0.15</v>
      </c>
      <c r="O499" s="92">
        <v>0.03</v>
      </c>
      <c r="P499" s="92">
        <v>0.16999999999999998</v>
      </c>
      <c r="Q499" s="92">
        <v>0.18</v>
      </c>
      <c r="R499" s="92">
        <v>0.19800000000000001</v>
      </c>
    </row>
    <row r="500" spans="1:18" x14ac:dyDescent="0.25">
      <c r="A500" s="198">
        <v>2952</v>
      </c>
      <c r="B500" s="198" t="s">
        <v>1039</v>
      </c>
      <c r="C500" s="198" t="s">
        <v>1040</v>
      </c>
      <c r="D500" s="198" t="s">
        <v>1170</v>
      </c>
      <c r="E500" s="198" t="s">
        <v>1183</v>
      </c>
      <c r="F500" s="198" t="s">
        <v>1189</v>
      </c>
      <c r="G500" s="198" t="s">
        <v>179</v>
      </c>
      <c r="H500" s="198" t="s">
        <v>1173</v>
      </c>
      <c r="I500" s="198" t="s">
        <v>1185</v>
      </c>
      <c r="J500" s="198" t="s">
        <v>1190</v>
      </c>
      <c r="K500" s="198" t="s">
        <v>179</v>
      </c>
      <c r="L500" s="66">
        <v>0.15</v>
      </c>
      <c r="M500" s="65">
        <v>0.17</v>
      </c>
      <c r="N500" s="92">
        <v>0.15</v>
      </c>
      <c r="O500" s="92" t="s">
        <v>121</v>
      </c>
      <c r="P500" s="92">
        <v>0.15</v>
      </c>
      <c r="Q500" s="92">
        <v>0.15</v>
      </c>
      <c r="R500" s="92">
        <v>0.15</v>
      </c>
    </row>
    <row r="501" spans="1:18" x14ac:dyDescent="0.25">
      <c r="A501" s="198">
        <v>289</v>
      </c>
      <c r="B501" s="198" t="s">
        <v>1039</v>
      </c>
      <c r="C501" s="198" t="s">
        <v>1040</v>
      </c>
      <c r="D501" s="198" t="s">
        <v>1271</v>
      </c>
      <c r="E501" s="198" t="s">
        <v>1284</v>
      </c>
      <c r="F501" s="198" t="s">
        <v>179</v>
      </c>
      <c r="G501" s="198" t="s">
        <v>179</v>
      </c>
      <c r="H501" s="198" t="s">
        <v>1274</v>
      </c>
      <c r="I501" s="198" t="s">
        <v>1284</v>
      </c>
      <c r="J501" s="198" t="s">
        <v>179</v>
      </c>
      <c r="K501" s="198" t="s">
        <v>179</v>
      </c>
      <c r="L501" s="66">
        <v>0.2</v>
      </c>
      <c r="M501" s="65">
        <v>0.23</v>
      </c>
      <c r="N501" s="92">
        <v>0.15</v>
      </c>
      <c r="O501" s="92" t="s">
        <v>121</v>
      </c>
      <c r="P501" s="92">
        <v>0.15</v>
      </c>
      <c r="Q501" s="92">
        <v>0.15</v>
      </c>
      <c r="R501" s="92">
        <v>0.15</v>
      </c>
    </row>
    <row r="502" spans="1:18" x14ac:dyDescent="0.25">
      <c r="A502" s="198">
        <v>352</v>
      </c>
      <c r="B502" s="198" t="s">
        <v>1039</v>
      </c>
      <c r="C502" s="198" t="s">
        <v>1040</v>
      </c>
      <c r="D502" s="198" t="s">
        <v>1271</v>
      </c>
      <c r="E502" s="198" t="s">
        <v>1289</v>
      </c>
      <c r="F502" s="198" t="s">
        <v>1307</v>
      </c>
      <c r="G502" s="198" t="s">
        <v>179</v>
      </c>
      <c r="H502" s="198" t="s">
        <v>1274</v>
      </c>
      <c r="I502" s="198" t="s">
        <v>1291</v>
      </c>
      <c r="J502" s="198" t="s">
        <v>1308</v>
      </c>
      <c r="K502" s="198" t="s">
        <v>179</v>
      </c>
      <c r="L502" s="66">
        <v>0.14000000000000001</v>
      </c>
      <c r="M502" s="65">
        <v>0.16</v>
      </c>
      <c r="N502" s="92">
        <v>0.15</v>
      </c>
      <c r="O502" s="92">
        <v>1.0000000000000009E-2</v>
      </c>
      <c r="P502" s="92">
        <v>0.15</v>
      </c>
      <c r="Q502" s="92">
        <v>0.15</v>
      </c>
      <c r="R502" s="92">
        <v>0.17600000000000002</v>
      </c>
    </row>
    <row r="503" spans="1:18" x14ac:dyDescent="0.25">
      <c r="A503" s="198">
        <v>439</v>
      </c>
      <c r="B503" s="198" t="s">
        <v>1039</v>
      </c>
      <c r="C503" s="198" t="s">
        <v>1040</v>
      </c>
      <c r="D503" s="198" t="s">
        <v>1271</v>
      </c>
      <c r="E503" s="198" t="s">
        <v>1289</v>
      </c>
      <c r="F503" s="198" t="s">
        <v>1297</v>
      </c>
      <c r="G503" s="198" t="s">
        <v>179</v>
      </c>
      <c r="H503" s="198" t="s">
        <v>1274</v>
      </c>
      <c r="I503" s="198" t="s">
        <v>1291</v>
      </c>
      <c r="J503" s="198" t="s">
        <v>1298</v>
      </c>
      <c r="K503" s="198" t="s">
        <v>179</v>
      </c>
      <c r="L503" s="66">
        <v>0.2</v>
      </c>
      <c r="M503" s="65">
        <v>0.23</v>
      </c>
      <c r="N503" s="92">
        <v>0.15</v>
      </c>
      <c r="O503" s="92">
        <v>1.0000000000000009E-2</v>
      </c>
      <c r="P503" s="92">
        <v>0.15</v>
      </c>
      <c r="Q503" s="92">
        <v>0.15</v>
      </c>
      <c r="R503" s="92">
        <v>0.17600000000000002</v>
      </c>
    </row>
    <row r="504" spans="1:18" x14ac:dyDescent="0.25">
      <c r="A504" s="198">
        <v>440</v>
      </c>
      <c r="B504" s="198" t="s">
        <v>1039</v>
      </c>
      <c r="C504" s="198" t="s">
        <v>1040</v>
      </c>
      <c r="D504" s="198" t="s">
        <v>1271</v>
      </c>
      <c r="E504" s="198" t="s">
        <v>1289</v>
      </c>
      <c r="F504" s="198" t="s">
        <v>1299</v>
      </c>
      <c r="G504" s="198" t="s">
        <v>179</v>
      </c>
      <c r="H504" s="198" t="s">
        <v>1274</v>
      </c>
      <c r="I504" s="198" t="s">
        <v>1291</v>
      </c>
      <c r="J504" s="198" t="s">
        <v>1300</v>
      </c>
      <c r="K504" s="198" t="s">
        <v>179</v>
      </c>
      <c r="L504" s="66">
        <v>0.18</v>
      </c>
      <c r="M504" s="65">
        <v>0.21</v>
      </c>
      <c r="N504" s="92">
        <v>0.15</v>
      </c>
      <c r="O504" s="92">
        <v>5.0000000000000017E-2</v>
      </c>
      <c r="P504" s="92">
        <v>0.19</v>
      </c>
      <c r="Q504" s="92">
        <v>0.2</v>
      </c>
      <c r="R504" s="92">
        <v>0.22000000000000003</v>
      </c>
    </row>
    <row r="505" spans="1:18" x14ac:dyDescent="0.25">
      <c r="A505" s="198">
        <v>442</v>
      </c>
      <c r="B505" s="198" t="s">
        <v>1039</v>
      </c>
      <c r="C505" s="198" t="s">
        <v>1040</v>
      </c>
      <c r="D505" s="198" t="s">
        <v>1271</v>
      </c>
      <c r="E505" s="198" t="s">
        <v>1289</v>
      </c>
      <c r="F505" s="198" t="s">
        <v>1305</v>
      </c>
      <c r="G505" s="198" t="s">
        <v>179</v>
      </c>
      <c r="H505" s="198" t="s">
        <v>1274</v>
      </c>
      <c r="I505" s="198" t="s">
        <v>1291</v>
      </c>
      <c r="J505" s="198" t="s">
        <v>1306</v>
      </c>
      <c r="K505" s="198" t="s">
        <v>179</v>
      </c>
      <c r="L505" s="66">
        <v>0.18</v>
      </c>
      <c r="M505" s="65">
        <v>0.21</v>
      </c>
      <c r="N505" s="92">
        <v>0.12</v>
      </c>
      <c r="O505" s="92">
        <v>0.06</v>
      </c>
      <c r="P505" s="92">
        <v>0.16999999999999998</v>
      </c>
      <c r="Q505" s="92">
        <v>0.18</v>
      </c>
      <c r="R505" s="92">
        <v>0.19800000000000001</v>
      </c>
    </row>
    <row r="506" spans="1:18" x14ac:dyDescent="0.25">
      <c r="A506" s="198">
        <v>443</v>
      </c>
      <c r="B506" s="198" t="s">
        <v>1039</v>
      </c>
      <c r="C506" s="198" t="s">
        <v>1040</v>
      </c>
      <c r="D506" s="198" t="s">
        <v>1271</v>
      </c>
      <c r="E506" s="198" t="s">
        <v>1285</v>
      </c>
      <c r="F506" s="198" t="s">
        <v>1286</v>
      </c>
      <c r="G506" s="198" t="s">
        <v>179</v>
      </c>
      <c r="H506" s="198" t="s">
        <v>1274</v>
      </c>
      <c r="I506" s="198" t="s">
        <v>1287</v>
      </c>
      <c r="J506" s="198" t="s">
        <v>1288</v>
      </c>
      <c r="K506" s="198" t="s">
        <v>179</v>
      </c>
      <c r="L506" s="66">
        <v>0.18</v>
      </c>
      <c r="M506" s="65">
        <v>0.21</v>
      </c>
      <c r="N506" s="92">
        <v>7.0000000000000007E-2</v>
      </c>
      <c r="O506" s="92">
        <v>0.10999999999999999</v>
      </c>
      <c r="P506" s="92">
        <v>0.16999999999999998</v>
      </c>
      <c r="Q506" s="92">
        <v>0.18</v>
      </c>
      <c r="R506" s="92">
        <v>0.19800000000000001</v>
      </c>
    </row>
    <row r="507" spans="1:18" x14ac:dyDescent="0.25">
      <c r="A507" s="198">
        <v>444</v>
      </c>
      <c r="B507" s="198" t="s">
        <v>1039</v>
      </c>
      <c r="C507" s="198" t="s">
        <v>1040</v>
      </c>
      <c r="D507" s="198" t="s">
        <v>1271</v>
      </c>
      <c r="E507" s="198" t="s">
        <v>1289</v>
      </c>
      <c r="F507" s="198" t="s">
        <v>1295</v>
      </c>
      <c r="G507" s="198" t="s">
        <v>179</v>
      </c>
      <c r="H507" s="198" t="s">
        <v>1274</v>
      </c>
      <c r="I507" s="198" t="s">
        <v>1291</v>
      </c>
      <c r="J507" s="198" t="s">
        <v>1296</v>
      </c>
      <c r="K507" s="198" t="s">
        <v>179</v>
      </c>
      <c r="L507" s="66">
        <v>0.18</v>
      </c>
      <c r="M507" s="65">
        <v>0.21</v>
      </c>
      <c r="N507" s="92">
        <v>0.15</v>
      </c>
      <c r="O507" s="92">
        <v>1.0000000000000009E-2</v>
      </c>
      <c r="P507" s="92">
        <v>0.15</v>
      </c>
      <c r="Q507" s="92">
        <v>0.15</v>
      </c>
      <c r="R507" s="92">
        <v>0.17600000000000002</v>
      </c>
    </row>
    <row r="508" spans="1:18" x14ac:dyDescent="0.25">
      <c r="A508" s="198">
        <v>447</v>
      </c>
      <c r="B508" s="198" t="s">
        <v>1039</v>
      </c>
      <c r="C508" s="198" t="s">
        <v>1040</v>
      </c>
      <c r="D508" s="198" t="s">
        <v>1271</v>
      </c>
      <c r="E508" s="198" t="s">
        <v>1289</v>
      </c>
      <c r="F508" s="198" t="s">
        <v>1290</v>
      </c>
      <c r="G508" s="198" t="s">
        <v>179</v>
      </c>
      <c r="H508" s="198" t="s">
        <v>1274</v>
      </c>
      <c r="I508" s="198" t="s">
        <v>1291</v>
      </c>
      <c r="J508" s="198" t="s">
        <v>1292</v>
      </c>
      <c r="K508" s="198" t="s">
        <v>179</v>
      </c>
      <c r="L508" s="66">
        <v>0.16</v>
      </c>
      <c r="M508" s="65">
        <v>0.18</v>
      </c>
      <c r="N508" s="92">
        <v>0.15</v>
      </c>
      <c r="O508" s="92">
        <v>0.03</v>
      </c>
      <c r="P508" s="92">
        <v>0.16999999999999998</v>
      </c>
      <c r="Q508" s="92">
        <v>0.18</v>
      </c>
      <c r="R508" s="92">
        <v>0.19800000000000001</v>
      </c>
    </row>
    <row r="509" spans="1:18" x14ac:dyDescent="0.25">
      <c r="A509" s="198">
        <v>448</v>
      </c>
      <c r="B509" s="198" t="s">
        <v>1039</v>
      </c>
      <c r="C509" s="198" t="s">
        <v>1040</v>
      </c>
      <c r="D509" s="198" t="s">
        <v>1271</v>
      </c>
      <c r="E509" s="198" t="s">
        <v>1289</v>
      </c>
      <c r="F509" s="198" t="s">
        <v>1293</v>
      </c>
      <c r="G509" s="198" t="s">
        <v>179</v>
      </c>
      <c r="H509" s="198" t="s">
        <v>1274</v>
      </c>
      <c r="I509" s="198" t="s">
        <v>1291</v>
      </c>
      <c r="J509" s="198" t="s">
        <v>1294</v>
      </c>
      <c r="K509" s="198" t="s">
        <v>179</v>
      </c>
      <c r="L509" s="66">
        <v>0.16</v>
      </c>
      <c r="M509" s="65">
        <v>0.18</v>
      </c>
      <c r="N509" s="92">
        <v>7.0000000000000007E-2</v>
      </c>
      <c r="O509" s="92">
        <v>4.9999999999999906E-3</v>
      </c>
      <c r="P509" s="92">
        <v>7.0000000000000007E-2</v>
      </c>
      <c r="Q509" s="92">
        <v>7.0000000000000007E-2</v>
      </c>
      <c r="R509" s="92">
        <v>8.2500000000000004E-2</v>
      </c>
    </row>
    <row r="510" spans="1:18" x14ac:dyDescent="0.25">
      <c r="A510" s="198">
        <v>450</v>
      </c>
      <c r="B510" s="198" t="s">
        <v>1039</v>
      </c>
      <c r="C510" s="198" t="s">
        <v>1040</v>
      </c>
      <c r="D510" s="198" t="s">
        <v>1271</v>
      </c>
      <c r="E510" s="198" t="s">
        <v>1289</v>
      </c>
      <c r="F510" s="198" t="s">
        <v>1301</v>
      </c>
      <c r="G510" s="198" t="s">
        <v>179</v>
      </c>
      <c r="H510" s="198" t="s">
        <v>1274</v>
      </c>
      <c r="I510" s="198" t="s">
        <v>1291</v>
      </c>
      <c r="J510" s="198" t="s">
        <v>1302</v>
      </c>
      <c r="K510" s="198" t="s">
        <v>179</v>
      </c>
      <c r="L510" s="66">
        <v>0.2</v>
      </c>
      <c r="M510" s="65">
        <v>0.23</v>
      </c>
      <c r="N510" s="92">
        <v>7.0000000000000007E-2</v>
      </c>
      <c r="O510" s="92">
        <v>4.9999999999999906E-3</v>
      </c>
      <c r="P510" s="92">
        <v>7.0000000000000007E-2</v>
      </c>
      <c r="Q510" s="92">
        <v>7.0000000000000007E-2</v>
      </c>
      <c r="R510" s="92">
        <v>8.2500000000000004E-2</v>
      </c>
    </row>
    <row r="511" spans="1:18" x14ac:dyDescent="0.25">
      <c r="A511" s="198">
        <v>451</v>
      </c>
      <c r="B511" s="198" t="s">
        <v>1039</v>
      </c>
      <c r="C511" s="198" t="s">
        <v>1040</v>
      </c>
      <c r="D511" s="198" t="s">
        <v>1271</v>
      </c>
      <c r="E511" s="198" t="s">
        <v>1289</v>
      </c>
      <c r="F511" s="198" t="s">
        <v>1303</v>
      </c>
      <c r="G511" s="198" t="s">
        <v>179</v>
      </c>
      <c r="H511" s="198" t="s">
        <v>1274</v>
      </c>
      <c r="I511" s="198" t="s">
        <v>1291</v>
      </c>
      <c r="J511" s="198" t="s">
        <v>1304</v>
      </c>
      <c r="K511" s="198" t="s">
        <v>179</v>
      </c>
      <c r="L511" s="66">
        <v>0.16</v>
      </c>
      <c r="M511" s="65">
        <v>0.18</v>
      </c>
      <c r="N511" s="92">
        <v>7.0000000000000007E-2</v>
      </c>
      <c r="O511" s="92">
        <v>4.9999999999999906E-3</v>
      </c>
      <c r="P511" s="92">
        <v>7.0000000000000007E-2</v>
      </c>
      <c r="Q511" s="92">
        <v>7.0000000000000007E-2</v>
      </c>
      <c r="R511" s="92">
        <v>8.2500000000000004E-2</v>
      </c>
    </row>
    <row r="512" spans="1:18" x14ac:dyDescent="0.25">
      <c r="A512" s="198">
        <v>459</v>
      </c>
      <c r="B512" s="198" t="s">
        <v>1039</v>
      </c>
      <c r="C512" s="198" t="s">
        <v>1040</v>
      </c>
      <c r="D512" s="198" t="s">
        <v>1271</v>
      </c>
      <c r="E512" s="198" t="s">
        <v>1272</v>
      </c>
      <c r="F512" s="198" t="s">
        <v>1279</v>
      </c>
      <c r="G512" s="198" t="s">
        <v>179</v>
      </c>
      <c r="H512" s="198" t="s">
        <v>1274</v>
      </c>
      <c r="I512" s="198" t="s">
        <v>1275</v>
      </c>
      <c r="J512" s="198" t="s">
        <v>1280</v>
      </c>
      <c r="K512" s="198" t="s">
        <v>179</v>
      </c>
      <c r="L512" s="66">
        <v>0.2</v>
      </c>
      <c r="M512" s="65">
        <v>0.23</v>
      </c>
      <c r="N512" s="92">
        <v>7.0000000000000007E-2</v>
      </c>
      <c r="O512" s="92">
        <v>4.9999999999999906E-3</v>
      </c>
      <c r="P512" s="92">
        <v>7.0000000000000007E-2</v>
      </c>
      <c r="Q512" s="92">
        <v>7.0000000000000007E-2</v>
      </c>
      <c r="R512" s="92">
        <v>8.2500000000000004E-2</v>
      </c>
    </row>
    <row r="513" spans="1:18" x14ac:dyDescent="0.25">
      <c r="A513" s="198">
        <v>460</v>
      </c>
      <c r="B513" s="198" t="s">
        <v>1039</v>
      </c>
      <c r="C513" s="198" t="s">
        <v>1040</v>
      </c>
      <c r="D513" s="198" t="s">
        <v>1271</v>
      </c>
      <c r="E513" s="198" t="s">
        <v>1311</v>
      </c>
      <c r="F513" s="198" t="s">
        <v>1317</v>
      </c>
      <c r="G513" s="198" t="s">
        <v>179</v>
      </c>
      <c r="H513" s="198" t="s">
        <v>1274</v>
      </c>
      <c r="I513" s="198" t="s">
        <v>1313</v>
      </c>
      <c r="J513" s="198" t="s">
        <v>1318</v>
      </c>
      <c r="K513" s="198" t="s">
        <v>179</v>
      </c>
      <c r="L513" s="66">
        <v>0.2</v>
      </c>
      <c r="M513" s="65">
        <v>0.23</v>
      </c>
      <c r="N513" s="92">
        <v>7.0000000000000007E-2</v>
      </c>
      <c r="O513" s="92">
        <v>7.0000000000000007E-2</v>
      </c>
      <c r="P513" s="92">
        <v>0.13</v>
      </c>
      <c r="Q513" s="92">
        <v>0.14000000000000001</v>
      </c>
      <c r="R513" s="92">
        <v>0.15400000000000003</v>
      </c>
    </row>
    <row r="514" spans="1:18" x14ac:dyDescent="0.25">
      <c r="A514" s="198">
        <v>462</v>
      </c>
      <c r="B514" s="198" t="s">
        <v>1039</v>
      </c>
      <c r="C514" s="198" t="s">
        <v>1040</v>
      </c>
      <c r="D514" s="198" t="s">
        <v>1271</v>
      </c>
      <c r="E514" s="198" t="s">
        <v>1311</v>
      </c>
      <c r="F514" s="198" t="s">
        <v>1312</v>
      </c>
      <c r="G514" s="198" t="s">
        <v>179</v>
      </c>
      <c r="H514" s="198" t="s">
        <v>1274</v>
      </c>
      <c r="I514" s="198" t="s">
        <v>1313</v>
      </c>
      <c r="J514" s="198" t="s">
        <v>1314</v>
      </c>
      <c r="K514" s="198" t="s">
        <v>179</v>
      </c>
      <c r="L514" s="66">
        <v>0.16</v>
      </c>
      <c r="M514" s="65">
        <v>0.18</v>
      </c>
      <c r="N514" s="92">
        <v>7.0000000000000007E-2</v>
      </c>
      <c r="O514" s="92">
        <v>7.0000000000000007E-2</v>
      </c>
      <c r="P514" s="92">
        <v>0.13</v>
      </c>
      <c r="Q514" s="92">
        <v>0.14000000000000001</v>
      </c>
      <c r="R514" s="92">
        <v>0.15400000000000003</v>
      </c>
    </row>
    <row r="515" spans="1:18" x14ac:dyDescent="0.25">
      <c r="A515" s="198">
        <v>463</v>
      </c>
      <c r="B515" s="198" t="s">
        <v>1039</v>
      </c>
      <c r="C515" s="198" t="s">
        <v>1040</v>
      </c>
      <c r="D515" s="198" t="s">
        <v>1271</v>
      </c>
      <c r="E515" s="198" t="s">
        <v>1311</v>
      </c>
      <c r="F515" s="198" t="s">
        <v>1315</v>
      </c>
      <c r="G515" s="198" t="s">
        <v>179</v>
      </c>
      <c r="H515" s="198" t="s">
        <v>1274</v>
      </c>
      <c r="I515" s="198" t="s">
        <v>1313</v>
      </c>
      <c r="J515" s="198" t="s">
        <v>1316</v>
      </c>
      <c r="K515" s="198" t="s">
        <v>179</v>
      </c>
      <c r="L515" s="66">
        <v>0.16</v>
      </c>
      <c r="M515" s="65">
        <v>0.18</v>
      </c>
      <c r="N515" s="92">
        <v>7.0000000000000007E-2</v>
      </c>
      <c r="O515" s="92">
        <v>4.9999999999999906E-3</v>
      </c>
      <c r="P515" s="92">
        <v>7.0000000000000007E-2</v>
      </c>
      <c r="Q515" s="92">
        <v>7.0000000000000007E-2</v>
      </c>
      <c r="R515" s="92">
        <v>8.2500000000000004E-2</v>
      </c>
    </row>
    <row r="516" spans="1:18" x14ac:dyDescent="0.25">
      <c r="A516" s="198">
        <v>464</v>
      </c>
      <c r="B516" s="198" t="s">
        <v>1039</v>
      </c>
      <c r="C516" s="198" t="s">
        <v>1040</v>
      </c>
      <c r="D516" s="198" t="s">
        <v>1271</v>
      </c>
      <c r="E516" s="198" t="s">
        <v>1272</v>
      </c>
      <c r="F516" s="198" t="s">
        <v>1273</v>
      </c>
      <c r="G516" s="198" t="s">
        <v>179</v>
      </c>
      <c r="H516" s="198" t="s">
        <v>1274</v>
      </c>
      <c r="I516" s="198" t="s">
        <v>1275</v>
      </c>
      <c r="J516" s="198" t="s">
        <v>1276</v>
      </c>
      <c r="K516" s="198" t="s">
        <v>179</v>
      </c>
      <c r="L516" s="66">
        <v>0.16</v>
      </c>
      <c r="M516" s="65">
        <v>0.18</v>
      </c>
      <c r="N516" s="92">
        <v>0.1385714285714286</v>
      </c>
      <c r="O516" s="92">
        <v>4.1428571428571398E-2</v>
      </c>
      <c r="P516" s="92">
        <v>0.16999999999999998</v>
      </c>
      <c r="Q516" s="92">
        <v>0.18</v>
      </c>
      <c r="R516" s="92">
        <v>0.19800000000000001</v>
      </c>
    </row>
    <row r="517" spans="1:18" x14ac:dyDescent="0.25">
      <c r="A517" s="198">
        <v>465</v>
      </c>
      <c r="B517" s="198" t="s">
        <v>1039</v>
      </c>
      <c r="C517" s="198" t="s">
        <v>1040</v>
      </c>
      <c r="D517" s="198" t="s">
        <v>1271</v>
      </c>
      <c r="E517" s="198" t="s">
        <v>1272</v>
      </c>
      <c r="F517" s="198" t="s">
        <v>1277</v>
      </c>
      <c r="G517" s="198" t="s">
        <v>179</v>
      </c>
      <c r="H517" s="198" t="s">
        <v>1274</v>
      </c>
      <c r="I517" s="198" t="s">
        <v>1275</v>
      </c>
      <c r="J517" s="198" t="s">
        <v>1278</v>
      </c>
      <c r="K517" s="198" t="s">
        <v>179</v>
      </c>
      <c r="L517" s="66">
        <v>0.18</v>
      </c>
      <c r="M517" s="65">
        <v>0.21</v>
      </c>
      <c r="N517" s="92">
        <v>7.0000000000000007E-2</v>
      </c>
      <c r="O517" s="92">
        <v>0.10999999999999999</v>
      </c>
      <c r="P517" s="92">
        <v>0.16999999999999998</v>
      </c>
      <c r="Q517" s="92">
        <v>0.18</v>
      </c>
      <c r="R517" s="92">
        <v>0.19800000000000001</v>
      </c>
    </row>
    <row r="518" spans="1:18" x14ac:dyDescent="0.25">
      <c r="A518" s="198">
        <v>472</v>
      </c>
      <c r="B518" s="198" t="s">
        <v>1039</v>
      </c>
      <c r="C518" s="198" t="s">
        <v>1040</v>
      </c>
      <c r="D518" s="198" t="s">
        <v>1271</v>
      </c>
      <c r="E518" s="198" t="s">
        <v>1289</v>
      </c>
      <c r="F518" s="198" t="s">
        <v>1309</v>
      </c>
      <c r="G518" s="198" t="s">
        <v>179</v>
      </c>
      <c r="H518" s="198" t="s">
        <v>1274</v>
      </c>
      <c r="I518" s="198" t="s">
        <v>1291</v>
      </c>
      <c r="J518" s="198" t="s">
        <v>1310</v>
      </c>
      <c r="K518" s="198" t="s">
        <v>179</v>
      </c>
      <c r="L518" s="66">
        <v>0.14000000000000001</v>
      </c>
      <c r="M518" s="65">
        <v>0.16</v>
      </c>
      <c r="N518" s="92">
        <v>0.1385714285714286</v>
      </c>
      <c r="O518" s="92">
        <v>6.1428571428571416E-2</v>
      </c>
      <c r="P518" s="92">
        <v>0.19</v>
      </c>
      <c r="Q518" s="92">
        <v>0.2</v>
      </c>
      <c r="R518" s="92">
        <v>0.22000000000000003</v>
      </c>
    </row>
    <row r="519" spans="1:18" x14ac:dyDescent="0.25">
      <c r="A519" s="198">
        <v>537</v>
      </c>
      <c r="B519" s="198" t="s">
        <v>1039</v>
      </c>
      <c r="C519" s="198" t="s">
        <v>1040</v>
      </c>
      <c r="D519" s="198" t="s">
        <v>1271</v>
      </c>
      <c r="E519" s="198" t="s">
        <v>1272</v>
      </c>
      <c r="F519" s="198" t="s">
        <v>1281</v>
      </c>
      <c r="G519" s="198" t="s">
        <v>179</v>
      </c>
      <c r="H519" s="198" t="s">
        <v>1274</v>
      </c>
      <c r="I519" s="198" t="s">
        <v>1275</v>
      </c>
      <c r="J519" s="198" t="s">
        <v>1282</v>
      </c>
      <c r="K519" s="198" t="s">
        <v>179</v>
      </c>
      <c r="L519" s="66">
        <v>0.2</v>
      </c>
      <c r="M519" s="65">
        <v>0.23</v>
      </c>
      <c r="N519" s="92">
        <v>0.15</v>
      </c>
      <c r="O519" s="92">
        <v>1.0000000000000009E-2</v>
      </c>
      <c r="P519" s="92">
        <v>0.15</v>
      </c>
      <c r="Q519" s="92">
        <v>0.15</v>
      </c>
      <c r="R519" s="92">
        <v>0.17600000000000002</v>
      </c>
    </row>
    <row r="520" spans="1:18" x14ac:dyDescent="0.25">
      <c r="A520" s="198">
        <v>2743</v>
      </c>
      <c r="B520" s="198" t="s">
        <v>1039</v>
      </c>
      <c r="C520" s="198" t="s">
        <v>1040</v>
      </c>
      <c r="D520" s="198" t="s">
        <v>1271</v>
      </c>
      <c r="E520" s="198" t="s">
        <v>1045</v>
      </c>
      <c r="F520" s="198" t="s">
        <v>179</v>
      </c>
      <c r="G520" s="198" t="s">
        <v>179</v>
      </c>
      <c r="H520" s="198" t="s">
        <v>1274</v>
      </c>
      <c r="I520" s="198" t="s">
        <v>1046</v>
      </c>
      <c r="J520" s="198" t="s">
        <v>179</v>
      </c>
      <c r="K520" s="198" t="s">
        <v>179</v>
      </c>
      <c r="L520" s="66">
        <v>0.2</v>
      </c>
      <c r="M520" s="65">
        <v>0.23</v>
      </c>
      <c r="N520" s="92">
        <v>0.15</v>
      </c>
      <c r="O520" s="92">
        <v>0.03</v>
      </c>
      <c r="P520" s="92">
        <v>0.16999999999999998</v>
      </c>
      <c r="Q520" s="92">
        <v>0.18</v>
      </c>
      <c r="R520" s="92">
        <v>0.19800000000000001</v>
      </c>
    </row>
    <row r="521" spans="1:18" x14ac:dyDescent="0.25">
      <c r="A521" s="198">
        <v>53</v>
      </c>
      <c r="B521" s="198" t="s">
        <v>1039</v>
      </c>
      <c r="C521" s="198" t="s">
        <v>1040</v>
      </c>
      <c r="D521" s="198" t="s">
        <v>1319</v>
      </c>
      <c r="E521" s="198" t="s">
        <v>1330</v>
      </c>
      <c r="F521" s="198" t="s">
        <v>1334</v>
      </c>
      <c r="G521" s="198" t="s">
        <v>179</v>
      </c>
      <c r="H521" s="198" t="s">
        <v>1319</v>
      </c>
      <c r="I521" s="198" t="s">
        <v>1332</v>
      </c>
      <c r="J521" s="198" t="s">
        <v>1335</v>
      </c>
      <c r="K521" s="198" t="s">
        <v>179</v>
      </c>
      <c r="L521" s="66">
        <v>7.4999999999999997E-2</v>
      </c>
      <c r="M521" s="65">
        <v>0.09</v>
      </c>
      <c r="N521" s="92">
        <v>0.15</v>
      </c>
      <c r="O521" s="92">
        <v>0.03</v>
      </c>
      <c r="P521" s="92">
        <v>0.16999999999999998</v>
      </c>
      <c r="Q521" s="92">
        <v>0.18</v>
      </c>
      <c r="R521" s="92">
        <v>0.19800000000000001</v>
      </c>
    </row>
    <row r="522" spans="1:18" x14ac:dyDescent="0.25">
      <c r="A522" s="198">
        <v>54</v>
      </c>
      <c r="B522" s="198" t="s">
        <v>1039</v>
      </c>
      <c r="C522" s="198" t="s">
        <v>1040</v>
      </c>
      <c r="D522" s="198" t="s">
        <v>1319</v>
      </c>
      <c r="E522" s="198" t="s">
        <v>1330</v>
      </c>
      <c r="F522" s="198" t="s">
        <v>1336</v>
      </c>
      <c r="G522" s="198" t="s">
        <v>179</v>
      </c>
      <c r="H522" s="198" t="s">
        <v>1319</v>
      </c>
      <c r="I522" s="198" t="s">
        <v>1332</v>
      </c>
      <c r="J522" s="198" t="s">
        <v>1337</v>
      </c>
      <c r="K522" s="198" t="s">
        <v>179</v>
      </c>
      <c r="L522" s="66">
        <v>7.4999999999999997E-2</v>
      </c>
      <c r="M522" s="65">
        <v>0.09</v>
      </c>
      <c r="N522" s="92">
        <v>0.15</v>
      </c>
      <c r="O522" s="92">
        <v>5.0000000000000017E-2</v>
      </c>
      <c r="P522" s="92">
        <v>0.19</v>
      </c>
      <c r="Q522" s="92">
        <v>0.2</v>
      </c>
      <c r="R522" s="92">
        <v>0.22000000000000003</v>
      </c>
    </row>
    <row r="523" spans="1:18" x14ac:dyDescent="0.25">
      <c r="A523" s="198">
        <v>55</v>
      </c>
      <c r="B523" s="198" t="s">
        <v>1039</v>
      </c>
      <c r="C523" s="198" t="s">
        <v>1040</v>
      </c>
      <c r="D523" s="198" t="s">
        <v>1319</v>
      </c>
      <c r="E523" s="198" t="s">
        <v>1340</v>
      </c>
      <c r="F523" s="198" t="s">
        <v>1341</v>
      </c>
      <c r="G523" s="198" t="s">
        <v>179</v>
      </c>
      <c r="H523" s="198" t="s">
        <v>1319</v>
      </c>
      <c r="I523" s="198" t="s">
        <v>1342</v>
      </c>
      <c r="J523" s="198" t="s">
        <v>1343</v>
      </c>
      <c r="K523" s="198" t="s">
        <v>179</v>
      </c>
      <c r="L523" s="66">
        <v>0.14000000000000001</v>
      </c>
      <c r="M523" s="65">
        <v>0.16</v>
      </c>
      <c r="N523" s="92">
        <v>0.15</v>
      </c>
      <c r="O523" s="92">
        <v>5.0000000000000017E-2</v>
      </c>
      <c r="P523" s="92">
        <v>0.19</v>
      </c>
      <c r="Q523" s="92">
        <v>0.2</v>
      </c>
      <c r="R523" s="92">
        <v>0.22000000000000003</v>
      </c>
    </row>
    <row r="524" spans="1:18" x14ac:dyDescent="0.25">
      <c r="A524" s="198">
        <v>378</v>
      </c>
      <c r="B524" s="198" t="s">
        <v>1039</v>
      </c>
      <c r="C524" s="198" t="s">
        <v>1040</v>
      </c>
      <c r="D524" s="198" t="s">
        <v>1319</v>
      </c>
      <c r="E524" s="198" t="s">
        <v>1330</v>
      </c>
      <c r="F524" s="198" t="s">
        <v>1338</v>
      </c>
      <c r="G524" s="198" t="s">
        <v>179</v>
      </c>
      <c r="H524" s="198" t="s">
        <v>1319</v>
      </c>
      <c r="I524" s="198" t="s">
        <v>1332</v>
      </c>
      <c r="J524" s="198" t="s">
        <v>1339</v>
      </c>
      <c r="K524" s="198" t="s">
        <v>179</v>
      </c>
      <c r="L524" s="66">
        <v>7.4999999999999997E-2</v>
      </c>
      <c r="M524" s="65">
        <v>0.09</v>
      </c>
      <c r="N524" s="92">
        <v>0.15</v>
      </c>
      <c r="O524" s="92">
        <v>1.0000000000000009E-2</v>
      </c>
      <c r="P524" s="92">
        <v>0.15</v>
      </c>
      <c r="Q524" s="92">
        <v>0.15</v>
      </c>
      <c r="R524" s="92">
        <v>0.17600000000000002</v>
      </c>
    </row>
    <row r="525" spans="1:18" x14ac:dyDescent="0.25">
      <c r="A525" s="198">
        <v>466</v>
      </c>
      <c r="B525" s="198" t="s">
        <v>1039</v>
      </c>
      <c r="C525" s="198" t="s">
        <v>1040</v>
      </c>
      <c r="D525" s="198" t="s">
        <v>1319</v>
      </c>
      <c r="E525" s="198" t="s">
        <v>1320</v>
      </c>
      <c r="F525" s="198" t="s">
        <v>1324</v>
      </c>
      <c r="G525" s="198" t="s">
        <v>179</v>
      </c>
      <c r="H525" s="198" t="s">
        <v>1319</v>
      </c>
      <c r="I525" s="198" t="s">
        <v>1322</v>
      </c>
      <c r="J525" s="198" t="s">
        <v>1325</v>
      </c>
      <c r="K525" s="198" t="s">
        <v>179</v>
      </c>
      <c r="L525" s="66">
        <v>0.18</v>
      </c>
      <c r="M525" s="65">
        <v>0.21</v>
      </c>
      <c r="N525" s="92">
        <v>0.15</v>
      </c>
      <c r="O525" s="92">
        <v>5.0000000000000017E-2</v>
      </c>
      <c r="P525" s="92">
        <v>0.19</v>
      </c>
      <c r="Q525" s="92">
        <v>0.2</v>
      </c>
      <c r="R525" s="92">
        <v>0.22000000000000003</v>
      </c>
    </row>
    <row r="526" spans="1:18" x14ac:dyDescent="0.25">
      <c r="A526" s="198">
        <v>586</v>
      </c>
      <c r="B526" s="198" t="s">
        <v>1039</v>
      </c>
      <c r="C526" s="198" t="s">
        <v>1040</v>
      </c>
      <c r="D526" s="198" t="s">
        <v>1319</v>
      </c>
      <c r="E526" s="198" t="s">
        <v>1320</v>
      </c>
      <c r="F526" s="198" t="s">
        <v>1321</v>
      </c>
      <c r="G526" s="198" t="s">
        <v>179</v>
      </c>
      <c r="H526" s="198" t="s">
        <v>1319</v>
      </c>
      <c r="I526" s="198" t="s">
        <v>1322</v>
      </c>
      <c r="J526" s="198" t="s">
        <v>1323</v>
      </c>
      <c r="K526" s="198" t="s">
        <v>179</v>
      </c>
      <c r="L526" s="66">
        <v>0.18</v>
      </c>
      <c r="M526" s="65">
        <v>0.21</v>
      </c>
      <c r="N526" s="92">
        <v>0.15</v>
      </c>
      <c r="O526" s="92">
        <v>5.0000000000000017E-2</v>
      </c>
      <c r="P526" s="92">
        <v>0.19</v>
      </c>
      <c r="Q526" s="92">
        <v>0.2</v>
      </c>
      <c r="R526" s="92">
        <v>0.22000000000000003</v>
      </c>
    </row>
    <row r="527" spans="1:18" x14ac:dyDescent="0.25">
      <c r="A527" s="198">
        <v>1091</v>
      </c>
      <c r="B527" s="198" t="s">
        <v>1039</v>
      </c>
      <c r="C527" s="198" t="s">
        <v>1040</v>
      </c>
      <c r="D527" s="198" t="s">
        <v>1319</v>
      </c>
      <c r="E527" s="198" t="s">
        <v>1320</v>
      </c>
      <c r="F527" s="198" t="s">
        <v>1326</v>
      </c>
      <c r="G527" s="198" t="s">
        <v>179</v>
      </c>
      <c r="H527" s="198" t="s">
        <v>1319</v>
      </c>
      <c r="I527" s="198" t="s">
        <v>1322</v>
      </c>
      <c r="J527" s="198" t="s">
        <v>1327</v>
      </c>
      <c r="K527" s="198" t="s">
        <v>179</v>
      </c>
      <c r="L527" s="66">
        <v>0.16</v>
      </c>
      <c r="M527" s="65">
        <v>0.18</v>
      </c>
      <c r="N527" s="92">
        <v>0.15</v>
      </c>
      <c r="O527" s="92" t="s">
        <v>121</v>
      </c>
      <c r="P527" s="92">
        <v>0.15</v>
      </c>
      <c r="Q527" s="92">
        <v>0.15</v>
      </c>
      <c r="R527" s="92">
        <v>0.15</v>
      </c>
    </row>
    <row r="528" spans="1:18" x14ac:dyDescent="0.25">
      <c r="A528" s="198">
        <v>1092</v>
      </c>
      <c r="B528" s="198" t="s">
        <v>1039</v>
      </c>
      <c r="C528" s="198" t="s">
        <v>1040</v>
      </c>
      <c r="D528" s="198" t="s">
        <v>1319</v>
      </c>
      <c r="E528" s="198" t="s">
        <v>1320</v>
      </c>
      <c r="F528" s="198" t="s">
        <v>1328</v>
      </c>
      <c r="G528" s="198" t="s">
        <v>179</v>
      </c>
      <c r="H528" s="198" t="s">
        <v>1319</v>
      </c>
      <c r="I528" s="198" t="s">
        <v>1322</v>
      </c>
      <c r="J528" s="198" t="s">
        <v>1329</v>
      </c>
      <c r="K528" s="198" t="s">
        <v>179</v>
      </c>
      <c r="L528" s="66">
        <v>0.18</v>
      </c>
      <c r="M528" s="65">
        <v>0.21</v>
      </c>
      <c r="N528" s="92">
        <v>0.15</v>
      </c>
      <c r="O528" s="92">
        <v>1.5000000000000013E-2</v>
      </c>
      <c r="P528" s="92">
        <v>0.155</v>
      </c>
      <c r="Q528" s="92">
        <v>0.16500000000000001</v>
      </c>
      <c r="R528" s="92">
        <v>0.18150000000000002</v>
      </c>
    </row>
    <row r="529" spans="1:18" x14ac:dyDescent="0.25">
      <c r="A529" s="198">
        <v>1117</v>
      </c>
      <c r="B529" s="198" t="s">
        <v>1039</v>
      </c>
      <c r="C529" s="198" t="s">
        <v>1040</v>
      </c>
      <c r="D529" s="198" t="s">
        <v>1319</v>
      </c>
      <c r="E529" s="198" t="s">
        <v>1330</v>
      </c>
      <c r="F529" s="198" t="s">
        <v>1331</v>
      </c>
      <c r="G529" s="198" t="s">
        <v>179</v>
      </c>
      <c r="H529" s="198" t="s">
        <v>1319</v>
      </c>
      <c r="I529" s="198" t="s">
        <v>1332</v>
      </c>
      <c r="J529" s="198" t="s">
        <v>1333</v>
      </c>
      <c r="K529" s="198" t="s">
        <v>179</v>
      </c>
      <c r="L529" s="66">
        <v>7.4999999999999997E-2</v>
      </c>
      <c r="M529" s="65">
        <v>0.09</v>
      </c>
      <c r="N529" s="92">
        <v>0.15</v>
      </c>
      <c r="O529" s="92" t="s">
        <v>121</v>
      </c>
      <c r="P529" s="92">
        <v>0.15</v>
      </c>
      <c r="Q529" s="92">
        <v>0.15</v>
      </c>
      <c r="R529" s="92">
        <v>0.15</v>
      </c>
    </row>
    <row r="530" spans="1:18" x14ac:dyDescent="0.25">
      <c r="A530" s="198">
        <v>1123</v>
      </c>
      <c r="B530" s="198" t="s">
        <v>1039</v>
      </c>
      <c r="C530" s="198" t="s">
        <v>1040</v>
      </c>
      <c r="D530" s="198" t="s">
        <v>1319</v>
      </c>
      <c r="E530" s="198" t="s">
        <v>1340</v>
      </c>
      <c r="F530" s="198" t="s">
        <v>1344</v>
      </c>
      <c r="G530" s="198" t="s">
        <v>179</v>
      </c>
      <c r="H530" s="198" t="s">
        <v>1319</v>
      </c>
      <c r="I530" s="198" t="s">
        <v>1342</v>
      </c>
      <c r="J530" s="198" t="s">
        <v>1345</v>
      </c>
      <c r="K530" s="198" t="s">
        <v>179</v>
      </c>
      <c r="L530" s="66">
        <v>0.14000000000000001</v>
      </c>
      <c r="M530" s="65">
        <v>0.16</v>
      </c>
      <c r="N530" s="92">
        <v>0.15</v>
      </c>
      <c r="O530" s="92">
        <v>2.0000000000000018E-2</v>
      </c>
      <c r="P530" s="92">
        <v>0.16</v>
      </c>
      <c r="Q530" s="92">
        <v>0.17</v>
      </c>
      <c r="R530" s="92">
        <v>0.18700000000000003</v>
      </c>
    </row>
    <row r="531" spans="1:18" x14ac:dyDescent="0.25">
      <c r="A531" s="198">
        <v>1444</v>
      </c>
      <c r="B531" s="198" t="s">
        <v>1039</v>
      </c>
      <c r="C531" s="198" t="s">
        <v>1040</v>
      </c>
      <c r="D531" s="198" t="s">
        <v>1319</v>
      </c>
      <c r="E531" s="198" t="s">
        <v>1043</v>
      </c>
      <c r="F531" s="198" t="s">
        <v>179</v>
      </c>
      <c r="G531" s="198" t="s">
        <v>179</v>
      </c>
      <c r="H531" s="198" t="s">
        <v>1319</v>
      </c>
      <c r="I531" s="198" t="s">
        <v>1044</v>
      </c>
      <c r="J531" s="198" t="s">
        <v>179</v>
      </c>
      <c r="K531" s="198" t="s">
        <v>179</v>
      </c>
      <c r="L531" s="66">
        <v>0.14000000000000001</v>
      </c>
      <c r="M531" s="65">
        <v>0.16</v>
      </c>
      <c r="N531" s="92">
        <v>7.0000000000000007E-2</v>
      </c>
      <c r="O531" s="92">
        <v>8.4999999999999992E-2</v>
      </c>
      <c r="P531" s="92">
        <v>0.14499999999999999</v>
      </c>
      <c r="Q531" s="92">
        <v>0.155</v>
      </c>
      <c r="R531" s="92">
        <v>0.17050000000000001</v>
      </c>
    </row>
    <row r="532" spans="1:18" x14ac:dyDescent="0.25">
      <c r="A532" s="198">
        <v>492</v>
      </c>
      <c r="B532" s="198" t="s">
        <v>1039</v>
      </c>
      <c r="C532" s="198" t="s">
        <v>1040</v>
      </c>
      <c r="D532" s="198" t="s">
        <v>1346</v>
      </c>
      <c r="E532" s="198" t="s">
        <v>1347</v>
      </c>
      <c r="F532" s="198" t="s">
        <v>179</v>
      </c>
      <c r="G532" s="198" t="s">
        <v>179</v>
      </c>
      <c r="H532" s="198" t="s">
        <v>1348</v>
      </c>
      <c r="I532" s="198" t="s">
        <v>1349</v>
      </c>
      <c r="J532" s="198" t="s">
        <v>179</v>
      </c>
      <c r="K532" s="198" t="s">
        <v>179</v>
      </c>
      <c r="L532" s="66">
        <v>7.4999999999999997E-2</v>
      </c>
      <c r="M532" s="65">
        <v>0.09</v>
      </c>
      <c r="N532" s="92">
        <v>0.15</v>
      </c>
      <c r="O532" s="92" t="s">
        <v>121</v>
      </c>
      <c r="P532" s="92">
        <v>0.15</v>
      </c>
      <c r="Q532" s="92">
        <v>0.15</v>
      </c>
      <c r="R532" s="92">
        <v>0.15</v>
      </c>
    </row>
    <row r="533" spans="1:18" x14ac:dyDescent="0.25">
      <c r="A533" s="198">
        <v>521</v>
      </c>
      <c r="B533" s="198" t="s">
        <v>1039</v>
      </c>
      <c r="C533" s="198" t="s">
        <v>1040</v>
      </c>
      <c r="D533" s="198" t="s">
        <v>1350</v>
      </c>
      <c r="E533" s="198" t="s">
        <v>1351</v>
      </c>
      <c r="F533" s="198" t="s">
        <v>1357</v>
      </c>
      <c r="G533" s="198" t="s">
        <v>179</v>
      </c>
      <c r="H533" s="198" t="s">
        <v>1350</v>
      </c>
      <c r="I533" s="198" t="s">
        <v>1353</v>
      </c>
      <c r="J533" s="198" t="s">
        <v>1358</v>
      </c>
      <c r="K533" s="198" t="s">
        <v>179</v>
      </c>
      <c r="L533" s="66">
        <v>0.2</v>
      </c>
      <c r="M533" s="65">
        <v>0.23</v>
      </c>
      <c r="N533" s="92">
        <v>0.15</v>
      </c>
      <c r="O533" s="92" t="s">
        <v>121</v>
      </c>
      <c r="P533" s="92">
        <v>0.15</v>
      </c>
      <c r="Q533" s="92">
        <v>0.15</v>
      </c>
      <c r="R533" s="92">
        <v>0.15</v>
      </c>
    </row>
    <row r="534" spans="1:18" x14ac:dyDescent="0.25">
      <c r="A534" s="198">
        <v>522</v>
      </c>
      <c r="B534" s="198" t="s">
        <v>1039</v>
      </c>
      <c r="C534" s="198" t="s">
        <v>1040</v>
      </c>
      <c r="D534" s="198" t="s">
        <v>1350</v>
      </c>
      <c r="E534" s="198" t="s">
        <v>1351</v>
      </c>
      <c r="F534" s="198" t="s">
        <v>1359</v>
      </c>
      <c r="G534" s="198" t="s">
        <v>179</v>
      </c>
      <c r="H534" s="198" t="s">
        <v>1350</v>
      </c>
      <c r="I534" s="198" t="s">
        <v>1353</v>
      </c>
      <c r="J534" s="198" t="s">
        <v>1360</v>
      </c>
      <c r="K534" s="198" t="s">
        <v>179</v>
      </c>
      <c r="L534" s="66">
        <v>0.16</v>
      </c>
      <c r="M534" s="65">
        <v>0.18</v>
      </c>
      <c r="N534" s="92">
        <v>0.13</v>
      </c>
      <c r="O534" s="92">
        <v>2.4999999999999994E-2</v>
      </c>
      <c r="P534" s="92">
        <v>0.14499999999999999</v>
      </c>
      <c r="Q534" s="92">
        <v>0.155</v>
      </c>
      <c r="R534" s="92">
        <v>0.17050000000000001</v>
      </c>
    </row>
    <row r="535" spans="1:18" x14ac:dyDescent="0.25">
      <c r="A535" s="198">
        <v>523</v>
      </c>
      <c r="B535" s="198" t="s">
        <v>1039</v>
      </c>
      <c r="C535" s="198" t="s">
        <v>1040</v>
      </c>
      <c r="D535" s="198" t="s">
        <v>1350</v>
      </c>
      <c r="E535" s="198" t="s">
        <v>1351</v>
      </c>
      <c r="F535" s="198" t="s">
        <v>1361</v>
      </c>
      <c r="G535" s="198" t="s">
        <v>179</v>
      </c>
      <c r="H535" s="198" t="s">
        <v>1350</v>
      </c>
      <c r="I535" s="198" t="s">
        <v>1353</v>
      </c>
      <c r="J535" s="198" t="s">
        <v>1362</v>
      </c>
      <c r="K535" s="198" t="s">
        <v>179</v>
      </c>
      <c r="L535" s="66">
        <v>0.18</v>
      </c>
      <c r="M535" s="65">
        <v>0.21</v>
      </c>
      <c r="N535" s="92">
        <v>0.15</v>
      </c>
      <c r="O535" s="92">
        <v>5.0000000000000044E-3</v>
      </c>
      <c r="P535" s="92">
        <v>0.15</v>
      </c>
      <c r="Q535" s="92">
        <v>0.15</v>
      </c>
      <c r="R535" s="92">
        <v>0.17050000000000001</v>
      </c>
    </row>
    <row r="536" spans="1:18" x14ac:dyDescent="0.25">
      <c r="A536" s="198">
        <v>524</v>
      </c>
      <c r="B536" s="198" t="s">
        <v>1039</v>
      </c>
      <c r="C536" s="198" t="s">
        <v>1040</v>
      </c>
      <c r="D536" s="198" t="s">
        <v>1350</v>
      </c>
      <c r="E536" s="198" t="s">
        <v>1351</v>
      </c>
      <c r="F536" s="198" t="s">
        <v>1363</v>
      </c>
      <c r="G536" s="198" t="s">
        <v>179</v>
      </c>
      <c r="H536" s="198" t="s">
        <v>1350</v>
      </c>
      <c r="I536" s="198" t="s">
        <v>1353</v>
      </c>
      <c r="J536" s="198" t="s">
        <v>1364</v>
      </c>
      <c r="K536" s="198" t="s">
        <v>179</v>
      </c>
      <c r="L536" s="66">
        <v>0.18</v>
      </c>
      <c r="M536" s="65">
        <v>0.21</v>
      </c>
      <c r="N536" s="92">
        <v>0.13</v>
      </c>
      <c r="O536" s="92">
        <v>2.4999999999999994E-2</v>
      </c>
      <c r="P536" s="92">
        <v>0.14499999999999999</v>
      </c>
      <c r="Q536" s="92">
        <v>0.155</v>
      </c>
      <c r="R536" s="92">
        <v>0.17050000000000001</v>
      </c>
    </row>
    <row r="537" spans="1:18" x14ac:dyDescent="0.25">
      <c r="A537" s="198">
        <v>541</v>
      </c>
      <c r="B537" s="198" t="s">
        <v>1039</v>
      </c>
      <c r="C537" s="198" t="s">
        <v>1040</v>
      </c>
      <c r="D537" s="198" t="s">
        <v>1350</v>
      </c>
      <c r="E537" s="198" t="s">
        <v>1351</v>
      </c>
      <c r="F537" s="198" t="s">
        <v>1355</v>
      </c>
      <c r="G537" s="198" t="s">
        <v>179</v>
      </c>
      <c r="H537" s="198" t="s">
        <v>1350</v>
      </c>
      <c r="I537" s="198" t="s">
        <v>1353</v>
      </c>
      <c r="J537" s="198" t="s">
        <v>1356</v>
      </c>
      <c r="K537" s="198" t="s">
        <v>179</v>
      </c>
      <c r="L537" s="66">
        <v>0.18</v>
      </c>
      <c r="M537" s="65">
        <v>0.21</v>
      </c>
      <c r="N537" s="92">
        <v>0.12</v>
      </c>
      <c r="O537" s="92">
        <v>3.5000000000000003E-2</v>
      </c>
      <c r="P537" s="92">
        <v>0.14499999999999999</v>
      </c>
      <c r="Q537" s="92">
        <v>0.155</v>
      </c>
      <c r="R537" s="92">
        <v>0.17050000000000001</v>
      </c>
    </row>
    <row r="538" spans="1:18" x14ac:dyDescent="0.25">
      <c r="A538" s="198">
        <v>596</v>
      </c>
      <c r="B538" s="198" t="s">
        <v>1039</v>
      </c>
      <c r="C538" s="198" t="s">
        <v>1040</v>
      </c>
      <c r="D538" s="198" t="s">
        <v>1350</v>
      </c>
      <c r="E538" s="198" t="s">
        <v>1351</v>
      </c>
      <c r="F538" s="198" t="s">
        <v>1365</v>
      </c>
      <c r="G538" s="198" t="s">
        <v>179</v>
      </c>
      <c r="H538" s="198" t="s">
        <v>1350</v>
      </c>
      <c r="I538" s="198" t="s">
        <v>1353</v>
      </c>
      <c r="J538" s="198" t="s">
        <v>1366</v>
      </c>
      <c r="K538" s="198" t="s">
        <v>179</v>
      </c>
      <c r="L538" s="66">
        <v>0.2</v>
      </c>
      <c r="M538" s="65">
        <v>0.23</v>
      </c>
      <c r="N538" s="92">
        <v>0.12</v>
      </c>
      <c r="O538" s="92">
        <v>0.06</v>
      </c>
      <c r="P538" s="92">
        <v>0.16999999999999998</v>
      </c>
      <c r="Q538" s="92">
        <v>0.18</v>
      </c>
      <c r="R538" s="92">
        <v>0.19800000000000001</v>
      </c>
    </row>
    <row r="539" spans="1:18" x14ac:dyDescent="0.25">
      <c r="A539" s="198">
        <v>597</v>
      </c>
      <c r="B539" s="198" t="s">
        <v>1039</v>
      </c>
      <c r="C539" s="198" t="s">
        <v>1040</v>
      </c>
      <c r="D539" s="198" t="s">
        <v>1350</v>
      </c>
      <c r="E539" s="198" t="s">
        <v>1351</v>
      </c>
      <c r="F539" s="198" t="s">
        <v>1367</v>
      </c>
      <c r="G539" s="198" t="s">
        <v>179</v>
      </c>
      <c r="H539" s="198" t="s">
        <v>1350</v>
      </c>
      <c r="I539" s="198" t="s">
        <v>1353</v>
      </c>
      <c r="J539" s="198" t="s">
        <v>1368</v>
      </c>
      <c r="K539" s="198" t="s">
        <v>179</v>
      </c>
      <c r="L539" s="66">
        <v>0.2</v>
      </c>
      <c r="M539" s="65">
        <v>0.23</v>
      </c>
      <c r="N539" s="92">
        <v>0.12</v>
      </c>
      <c r="O539" s="92">
        <v>3.5000000000000003E-2</v>
      </c>
      <c r="P539" s="92">
        <v>0.14499999999999999</v>
      </c>
      <c r="Q539" s="92">
        <v>0.155</v>
      </c>
      <c r="R539" s="92">
        <v>0.17050000000000001</v>
      </c>
    </row>
    <row r="540" spans="1:18" x14ac:dyDescent="0.25">
      <c r="A540" s="198">
        <v>864</v>
      </c>
      <c r="B540" s="198" t="s">
        <v>1039</v>
      </c>
      <c r="C540" s="198" t="s">
        <v>1040</v>
      </c>
      <c r="D540" s="198" t="s">
        <v>1350</v>
      </c>
      <c r="E540" s="198" t="s">
        <v>1351</v>
      </c>
      <c r="F540" s="198" t="s">
        <v>1352</v>
      </c>
      <c r="G540" s="198" t="s">
        <v>179</v>
      </c>
      <c r="H540" s="198" t="s">
        <v>1350</v>
      </c>
      <c r="I540" s="198" t="s">
        <v>1353</v>
      </c>
      <c r="J540" s="198" t="s">
        <v>1354</v>
      </c>
      <c r="K540" s="198" t="s">
        <v>179</v>
      </c>
      <c r="L540" s="66">
        <v>0.18</v>
      </c>
      <c r="M540" s="65">
        <v>0.21</v>
      </c>
      <c r="N540" s="92">
        <v>0.12</v>
      </c>
      <c r="O540" s="92">
        <v>3.5000000000000003E-2</v>
      </c>
      <c r="P540" s="92">
        <v>0.14499999999999999</v>
      </c>
      <c r="Q540" s="92">
        <v>0.155</v>
      </c>
      <c r="R540" s="92">
        <v>0.17050000000000001</v>
      </c>
    </row>
    <row r="541" spans="1:18" x14ac:dyDescent="0.25">
      <c r="A541" s="198">
        <v>1131</v>
      </c>
      <c r="B541" s="198" t="s">
        <v>1039</v>
      </c>
      <c r="C541" s="198" t="s">
        <v>1040</v>
      </c>
      <c r="D541" s="198" t="s">
        <v>1350</v>
      </c>
      <c r="E541" s="198" t="s">
        <v>1351</v>
      </c>
      <c r="F541" s="198" t="s">
        <v>1369</v>
      </c>
      <c r="G541" s="198" t="s">
        <v>179</v>
      </c>
      <c r="H541" s="198" t="s">
        <v>1350</v>
      </c>
      <c r="I541" s="198" t="s">
        <v>1353</v>
      </c>
      <c r="J541" s="198" t="s">
        <v>1370</v>
      </c>
      <c r="K541" s="198" t="s">
        <v>179</v>
      </c>
      <c r="L541" s="66">
        <v>0.16</v>
      </c>
      <c r="M541" s="65">
        <v>0.18</v>
      </c>
      <c r="N541" s="92">
        <v>0.15</v>
      </c>
      <c r="O541" s="92">
        <v>5.0000000000000044E-3</v>
      </c>
      <c r="P541" s="92">
        <v>0.15</v>
      </c>
      <c r="Q541" s="92">
        <v>0.15</v>
      </c>
      <c r="R541" s="92">
        <v>0.17050000000000001</v>
      </c>
    </row>
    <row r="542" spans="1:18" x14ac:dyDescent="0.25">
      <c r="A542" s="198">
        <v>97</v>
      </c>
      <c r="B542" s="198" t="s">
        <v>1039</v>
      </c>
      <c r="C542" s="198" t="s">
        <v>1371</v>
      </c>
      <c r="D542" s="198" t="s">
        <v>1372</v>
      </c>
      <c r="E542" s="198" t="s">
        <v>1377</v>
      </c>
      <c r="F542" s="198" t="s">
        <v>1378</v>
      </c>
      <c r="G542" s="198" t="s">
        <v>179</v>
      </c>
      <c r="H542" s="198" t="s">
        <v>1372</v>
      </c>
      <c r="I542" s="198" t="s">
        <v>1379</v>
      </c>
      <c r="J542" s="198" t="s">
        <v>1380</v>
      </c>
      <c r="K542" s="198" t="s">
        <v>179</v>
      </c>
      <c r="L542" s="66">
        <v>8.5000000000000006E-2</v>
      </c>
      <c r="M542" s="65">
        <v>0.1</v>
      </c>
      <c r="N542" s="92">
        <v>0.12</v>
      </c>
      <c r="O542" s="92" t="s">
        <v>121</v>
      </c>
      <c r="P542" s="92">
        <v>0.12</v>
      </c>
      <c r="Q542" s="92">
        <v>0.12</v>
      </c>
      <c r="R542" s="92">
        <v>0.12</v>
      </c>
    </row>
    <row r="543" spans="1:18" x14ac:dyDescent="0.25">
      <c r="A543" s="198">
        <v>387</v>
      </c>
      <c r="B543" s="198" t="s">
        <v>1039</v>
      </c>
      <c r="C543" s="198" t="s">
        <v>1371</v>
      </c>
      <c r="D543" s="198" t="s">
        <v>1372</v>
      </c>
      <c r="E543" s="198" t="s">
        <v>1387</v>
      </c>
      <c r="F543" s="198" t="s">
        <v>1388</v>
      </c>
      <c r="G543" s="198" t="s">
        <v>179</v>
      </c>
      <c r="H543" s="198" t="s">
        <v>1372</v>
      </c>
      <c r="I543" s="198" t="s">
        <v>1389</v>
      </c>
      <c r="J543" s="198" t="s">
        <v>1390</v>
      </c>
      <c r="K543" s="198" t="s">
        <v>179</v>
      </c>
      <c r="L543" s="66">
        <v>0.155</v>
      </c>
      <c r="M543" s="65">
        <v>0.18</v>
      </c>
      <c r="N543" s="92">
        <v>0.13</v>
      </c>
      <c r="O543" s="92" t="s">
        <v>121</v>
      </c>
      <c r="P543" s="92">
        <v>0.13</v>
      </c>
      <c r="Q543" s="92">
        <v>0.13</v>
      </c>
      <c r="R543" s="92">
        <v>0.13</v>
      </c>
    </row>
    <row r="544" spans="1:18" x14ac:dyDescent="0.25">
      <c r="A544" s="198">
        <v>489</v>
      </c>
      <c r="B544" s="198" t="s">
        <v>1039</v>
      </c>
      <c r="C544" s="198" t="s">
        <v>1371</v>
      </c>
      <c r="D544" s="198" t="s">
        <v>1372</v>
      </c>
      <c r="E544" s="198" t="s">
        <v>1377</v>
      </c>
      <c r="F544" s="198" t="s">
        <v>1381</v>
      </c>
      <c r="G544" s="198" t="s">
        <v>179</v>
      </c>
      <c r="H544" s="198" t="s">
        <v>1372</v>
      </c>
      <c r="I544" s="198" t="s">
        <v>1379</v>
      </c>
      <c r="J544" s="198" t="s">
        <v>1382</v>
      </c>
      <c r="K544" s="198" t="s">
        <v>179</v>
      </c>
      <c r="L544" s="66">
        <v>0.16500000000000001</v>
      </c>
      <c r="M544" s="65">
        <v>0.19</v>
      </c>
      <c r="N544" s="92">
        <v>0.13844117647058815</v>
      </c>
      <c r="O544" s="92">
        <v>1.6558823529411848E-2</v>
      </c>
      <c r="P544" s="92">
        <v>0.14499999999999999</v>
      </c>
      <c r="Q544" s="92">
        <v>0.155</v>
      </c>
      <c r="R544" s="92">
        <v>0.17050000000000001</v>
      </c>
    </row>
    <row r="545" spans="1:18" x14ac:dyDescent="0.25">
      <c r="A545" s="198">
        <v>559</v>
      </c>
      <c r="B545" s="198" t="s">
        <v>1039</v>
      </c>
      <c r="C545" s="198" t="s">
        <v>1371</v>
      </c>
      <c r="D545" s="198" t="s">
        <v>1372</v>
      </c>
      <c r="E545" s="198" t="s">
        <v>1385</v>
      </c>
      <c r="F545" s="198" t="s">
        <v>179</v>
      </c>
      <c r="G545" s="198" t="s">
        <v>179</v>
      </c>
      <c r="H545" s="198" t="s">
        <v>1372</v>
      </c>
      <c r="I545" s="198" t="s">
        <v>1386</v>
      </c>
      <c r="J545" s="198" t="s">
        <v>179</v>
      </c>
      <c r="K545" s="198" t="s">
        <v>179</v>
      </c>
      <c r="L545" s="66">
        <v>0.17</v>
      </c>
      <c r="M545" s="65">
        <v>0.2</v>
      </c>
      <c r="N545" s="92">
        <v>0.15</v>
      </c>
      <c r="O545" s="92">
        <v>0.03</v>
      </c>
      <c r="P545" s="92">
        <v>0.16999999999999998</v>
      </c>
      <c r="Q545" s="92">
        <v>0.18</v>
      </c>
      <c r="R545" s="92">
        <v>0.19800000000000001</v>
      </c>
    </row>
    <row r="546" spans="1:18" x14ac:dyDescent="0.25">
      <c r="A546" s="198">
        <v>572</v>
      </c>
      <c r="B546" s="198" t="s">
        <v>1039</v>
      </c>
      <c r="C546" s="198" t="s">
        <v>1371</v>
      </c>
      <c r="D546" s="198" t="s">
        <v>1372</v>
      </c>
      <c r="E546" s="198" t="s">
        <v>1418</v>
      </c>
      <c r="F546" s="198" t="s">
        <v>1424</v>
      </c>
      <c r="G546" s="198" t="s">
        <v>179</v>
      </c>
      <c r="H546" s="198" t="s">
        <v>1372</v>
      </c>
      <c r="I546" s="198" t="s">
        <v>1420</v>
      </c>
      <c r="J546" s="198" t="s">
        <v>1425</v>
      </c>
      <c r="K546" s="198" t="s">
        <v>179</v>
      </c>
      <c r="L546" s="66">
        <v>0.18</v>
      </c>
      <c r="M546" s="65">
        <v>0.21</v>
      </c>
      <c r="N546" s="92">
        <v>0.15</v>
      </c>
      <c r="O546" s="92">
        <v>0.03</v>
      </c>
      <c r="P546" s="92">
        <v>0.16999999999999998</v>
      </c>
      <c r="Q546" s="92">
        <v>0.18</v>
      </c>
      <c r="R546" s="92">
        <v>0.19800000000000001</v>
      </c>
    </row>
    <row r="547" spans="1:18" x14ac:dyDescent="0.25">
      <c r="A547" s="198">
        <v>574</v>
      </c>
      <c r="B547" s="198" t="s">
        <v>1039</v>
      </c>
      <c r="C547" s="198" t="s">
        <v>1371</v>
      </c>
      <c r="D547" s="198" t="s">
        <v>1372</v>
      </c>
      <c r="E547" s="198" t="s">
        <v>1418</v>
      </c>
      <c r="F547" s="198" t="s">
        <v>1422</v>
      </c>
      <c r="G547" s="198" t="s">
        <v>179</v>
      </c>
      <c r="H547" s="198" t="s">
        <v>1372</v>
      </c>
      <c r="I547" s="198" t="s">
        <v>1420</v>
      </c>
      <c r="J547" s="198" t="s">
        <v>1423</v>
      </c>
      <c r="K547" s="198" t="s">
        <v>179</v>
      </c>
      <c r="L547" s="66">
        <v>0.18</v>
      </c>
      <c r="M547" s="65">
        <v>0.21</v>
      </c>
      <c r="N547" s="92">
        <v>0.15</v>
      </c>
      <c r="O547" s="92">
        <v>0.03</v>
      </c>
      <c r="P547" s="92">
        <v>0.16999999999999998</v>
      </c>
      <c r="Q547" s="92">
        <v>0.18</v>
      </c>
      <c r="R547" s="92">
        <v>0.19800000000000001</v>
      </c>
    </row>
    <row r="548" spans="1:18" x14ac:dyDescent="0.25">
      <c r="A548" s="198">
        <v>579</v>
      </c>
      <c r="B548" s="198" t="s">
        <v>1039</v>
      </c>
      <c r="C548" s="198" t="s">
        <v>1371</v>
      </c>
      <c r="D548" s="198" t="s">
        <v>1372</v>
      </c>
      <c r="E548" s="198" t="s">
        <v>1418</v>
      </c>
      <c r="F548" s="198" t="s">
        <v>1419</v>
      </c>
      <c r="G548" s="198" t="s">
        <v>179</v>
      </c>
      <c r="H548" s="198" t="s">
        <v>1372</v>
      </c>
      <c r="I548" s="198" t="s">
        <v>1420</v>
      </c>
      <c r="J548" s="198" t="s">
        <v>1421</v>
      </c>
      <c r="K548" s="198" t="s">
        <v>179</v>
      </c>
      <c r="L548" s="66">
        <v>0.18</v>
      </c>
      <c r="M548" s="65">
        <v>0.21</v>
      </c>
      <c r="N548" s="92">
        <v>0.15</v>
      </c>
      <c r="O548" s="92">
        <v>2.0000000000000018E-2</v>
      </c>
      <c r="P548" s="92">
        <v>0.16</v>
      </c>
      <c r="Q548" s="92">
        <v>0.17</v>
      </c>
      <c r="R548" s="92">
        <v>0.18700000000000003</v>
      </c>
    </row>
    <row r="549" spans="1:18" x14ac:dyDescent="0.25">
      <c r="A549" s="198">
        <v>1147</v>
      </c>
      <c r="B549" s="198" t="s">
        <v>1039</v>
      </c>
      <c r="C549" s="198" t="s">
        <v>1371</v>
      </c>
      <c r="D549" s="198" t="s">
        <v>1372</v>
      </c>
      <c r="E549" s="198" t="s">
        <v>1375</v>
      </c>
      <c r="F549" s="198" t="s">
        <v>179</v>
      </c>
      <c r="G549" s="198" t="s">
        <v>179</v>
      </c>
      <c r="H549" s="198" t="s">
        <v>1372</v>
      </c>
      <c r="I549" s="198" t="s">
        <v>1376</v>
      </c>
      <c r="J549" s="198" t="s">
        <v>179</v>
      </c>
      <c r="K549" s="198" t="s">
        <v>179</v>
      </c>
      <c r="L549" s="66">
        <v>0.2</v>
      </c>
      <c r="M549" s="65">
        <v>0.23</v>
      </c>
      <c r="N549" s="92">
        <v>0.11333333333333334</v>
      </c>
      <c r="O549" s="92">
        <v>6.6666666666666652E-2</v>
      </c>
      <c r="P549" s="92">
        <v>0.16999999999999998</v>
      </c>
      <c r="Q549" s="92">
        <v>0.18</v>
      </c>
      <c r="R549" s="92">
        <v>0.19800000000000001</v>
      </c>
    </row>
    <row r="550" spans="1:18" x14ac:dyDescent="0.25">
      <c r="A550" s="198">
        <v>2081</v>
      </c>
      <c r="B550" s="198" t="s">
        <v>1039</v>
      </c>
      <c r="C550" s="198" t="s">
        <v>1371</v>
      </c>
      <c r="D550" s="198" t="s">
        <v>1372</v>
      </c>
      <c r="E550" s="198" t="s">
        <v>1403</v>
      </c>
      <c r="F550" s="198" t="s">
        <v>179</v>
      </c>
      <c r="G550" s="198" t="s">
        <v>179</v>
      </c>
      <c r="H550" s="198" t="s">
        <v>1372</v>
      </c>
      <c r="I550" s="198" t="s">
        <v>1404</v>
      </c>
      <c r="J550" s="198" t="s">
        <v>179</v>
      </c>
      <c r="K550" s="198" t="s">
        <v>179</v>
      </c>
      <c r="L550" s="66">
        <v>0.18</v>
      </c>
      <c r="M550" s="65">
        <v>0.21</v>
      </c>
      <c r="N550" s="92">
        <v>0.11333333333333334</v>
      </c>
      <c r="O550" s="92">
        <v>6.6666666666666652E-2</v>
      </c>
      <c r="P550" s="92">
        <v>0.16999999999999998</v>
      </c>
      <c r="Q550" s="92">
        <v>0.18</v>
      </c>
      <c r="R550" s="92">
        <v>0.19800000000000001</v>
      </c>
    </row>
    <row r="551" spans="1:18" x14ac:dyDescent="0.25">
      <c r="A551" s="198">
        <v>2147</v>
      </c>
      <c r="B551" s="198" t="s">
        <v>1039</v>
      </c>
      <c r="C551" s="198" t="s">
        <v>1371</v>
      </c>
      <c r="D551" s="198" t="s">
        <v>1372</v>
      </c>
      <c r="E551" s="198" t="s">
        <v>1428</v>
      </c>
      <c r="F551" s="198" t="s">
        <v>1429</v>
      </c>
      <c r="G551" s="198" t="s">
        <v>179</v>
      </c>
      <c r="H551" s="198" t="s">
        <v>1372</v>
      </c>
      <c r="I551" s="198" t="s">
        <v>1428</v>
      </c>
      <c r="J551" s="198" t="s">
        <v>1430</v>
      </c>
      <c r="K551" s="198" t="s">
        <v>179</v>
      </c>
      <c r="L551" s="66">
        <v>0.18</v>
      </c>
      <c r="M551" s="65">
        <v>0.21</v>
      </c>
      <c r="N551" s="92">
        <v>0.09</v>
      </c>
      <c r="O551" s="92">
        <v>0.03</v>
      </c>
      <c r="P551" s="92">
        <v>0.11</v>
      </c>
      <c r="Q551" s="92">
        <v>0.12</v>
      </c>
      <c r="R551" s="92">
        <v>0.13200000000000001</v>
      </c>
    </row>
    <row r="552" spans="1:18" x14ac:dyDescent="0.25">
      <c r="A552" s="198">
        <v>2209</v>
      </c>
      <c r="B552" s="198" t="s">
        <v>1039</v>
      </c>
      <c r="C552" s="198" t="s">
        <v>1371</v>
      </c>
      <c r="D552" s="198" t="s">
        <v>1372</v>
      </c>
      <c r="E552" s="198" t="s">
        <v>1373</v>
      </c>
      <c r="F552" s="198" t="s">
        <v>179</v>
      </c>
      <c r="G552" s="198" t="s">
        <v>179</v>
      </c>
      <c r="H552" s="198" t="s">
        <v>1372</v>
      </c>
      <c r="I552" s="198" t="s">
        <v>1374</v>
      </c>
      <c r="J552" s="198" t="s">
        <v>179</v>
      </c>
      <c r="K552" s="198" t="s">
        <v>179</v>
      </c>
      <c r="L552" s="66">
        <v>0.2</v>
      </c>
      <c r="M552" s="65">
        <v>0.23</v>
      </c>
      <c r="N552" s="92">
        <v>7.0000000000000007E-2</v>
      </c>
      <c r="O552" s="92">
        <v>4.9999999999999989E-2</v>
      </c>
      <c r="P552" s="92">
        <v>0.11</v>
      </c>
      <c r="Q552" s="92">
        <v>0.12</v>
      </c>
      <c r="R552" s="92">
        <v>0.13200000000000001</v>
      </c>
    </row>
    <row r="553" spans="1:18" x14ac:dyDescent="0.25">
      <c r="A553" s="198">
        <v>2438</v>
      </c>
      <c r="B553" s="198" t="s">
        <v>1039</v>
      </c>
      <c r="C553" s="198" t="s">
        <v>1371</v>
      </c>
      <c r="D553" s="198" t="s">
        <v>1372</v>
      </c>
      <c r="E553" s="198" t="s">
        <v>1428</v>
      </c>
      <c r="F553" s="198" t="s">
        <v>1431</v>
      </c>
      <c r="G553" s="198" t="s">
        <v>179</v>
      </c>
      <c r="H553" s="198" t="s">
        <v>1372</v>
      </c>
      <c r="I553" s="198" t="s">
        <v>1428</v>
      </c>
      <c r="J553" s="198" t="s">
        <v>1432</v>
      </c>
      <c r="K553" s="198" t="s">
        <v>179</v>
      </c>
      <c r="L553" s="66">
        <v>0.18</v>
      </c>
      <c r="M553" s="65">
        <v>0.21</v>
      </c>
      <c r="N553" s="92">
        <v>0.15</v>
      </c>
      <c r="O553" s="92" t="s">
        <v>121</v>
      </c>
      <c r="P553" s="92">
        <v>0.15</v>
      </c>
      <c r="Q553" s="92">
        <v>0.15</v>
      </c>
      <c r="R553" s="92">
        <v>0.15</v>
      </c>
    </row>
    <row r="554" spans="1:18" x14ac:dyDescent="0.25">
      <c r="A554" s="198">
        <v>2847</v>
      </c>
      <c r="B554" s="198" t="s">
        <v>1039</v>
      </c>
      <c r="C554" s="198" t="s">
        <v>1371</v>
      </c>
      <c r="D554" s="198" t="s">
        <v>1372</v>
      </c>
      <c r="E554" s="198" t="s">
        <v>1416</v>
      </c>
      <c r="F554" s="198" t="s">
        <v>179</v>
      </c>
      <c r="G554" s="198" t="s">
        <v>179</v>
      </c>
      <c r="H554" s="198" t="s">
        <v>1372</v>
      </c>
      <c r="I554" s="198" t="s">
        <v>1417</v>
      </c>
      <c r="J554" s="198" t="s">
        <v>179</v>
      </c>
      <c r="K554" s="198" t="s">
        <v>179</v>
      </c>
      <c r="L554" s="66">
        <v>0.155</v>
      </c>
      <c r="M554" s="65">
        <v>0.18</v>
      </c>
      <c r="N554" s="92">
        <v>0.15</v>
      </c>
      <c r="O554" s="92" t="s">
        <v>121</v>
      </c>
      <c r="P554" s="92">
        <v>0.15</v>
      </c>
      <c r="Q554" s="92">
        <v>0.15</v>
      </c>
      <c r="R554" s="92">
        <v>0.15</v>
      </c>
    </row>
    <row r="555" spans="1:18" x14ac:dyDescent="0.25">
      <c r="A555" s="198">
        <v>3442</v>
      </c>
      <c r="B555" s="198" t="s">
        <v>1039</v>
      </c>
      <c r="C555" s="198" t="s">
        <v>1371</v>
      </c>
      <c r="D555" s="198" t="s">
        <v>1372</v>
      </c>
      <c r="E555" s="198" t="s">
        <v>1426</v>
      </c>
      <c r="F555" s="198" t="s">
        <v>179</v>
      </c>
      <c r="G555" s="198" t="s">
        <v>179</v>
      </c>
      <c r="H555" s="198" t="s">
        <v>1372</v>
      </c>
      <c r="I555" s="198" t="s">
        <v>1427</v>
      </c>
      <c r="J555" s="198" t="s">
        <v>179</v>
      </c>
      <c r="K555" s="198" t="s">
        <v>179</v>
      </c>
      <c r="L555" s="66">
        <v>0.17</v>
      </c>
      <c r="M555" s="65">
        <v>0.2</v>
      </c>
      <c r="N555" s="92">
        <v>0.15</v>
      </c>
      <c r="O555" s="92" t="s">
        <v>121</v>
      </c>
      <c r="P555" s="92">
        <v>0.15</v>
      </c>
      <c r="Q555" s="92">
        <v>0.15</v>
      </c>
      <c r="R555" s="92">
        <v>0.15</v>
      </c>
    </row>
    <row r="556" spans="1:18" x14ac:dyDescent="0.25">
      <c r="A556" s="198">
        <v>3481</v>
      </c>
      <c r="B556" s="198" t="s">
        <v>1039</v>
      </c>
      <c r="C556" s="198" t="s">
        <v>1371</v>
      </c>
      <c r="D556" s="198" t="s">
        <v>1372</v>
      </c>
      <c r="E556" s="198" t="s">
        <v>1387</v>
      </c>
      <c r="F556" s="198" t="s">
        <v>1391</v>
      </c>
      <c r="G556" s="198" t="s">
        <v>179</v>
      </c>
      <c r="H556" s="198" t="s">
        <v>1372</v>
      </c>
      <c r="I556" s="198" t="s">
        <v>1389</v>
      </c>
      <c r="J556" s="198" t="s">
        <v>1392</v>
      </c>
      <c r="K556" s="198" t="s">
        <v>179</v>
      </c>
      <c r="L556" s="66">
        <v>0.1</v>
      </c>
      <c r="M556" s="65">
        <v>0.12</v>
      </c>
      <c r="N556" s="92">
        <v>0.13</v>
      </c>
      <c r="O556" s="92" t="s">
        <v>121</v>
      </c>
      <c r="P556" s="92">
        <v>0.13</v>
      </c>
      <c r="Q556" s="92">
        <v>0.13</v>
      </c>
      <c r="R556" s="92">
        <v>0.13</v>
      </c>
    </row>
    <row r="557" spans="1:18" x14ac:dyDescent="0.25">
      <c r="A557" s="198">
        <v>3482</v>
      </c>
      <c r="B557" s="198" t="s">
        <v>1039</v>
      </c>
      <c r="C557" s="198" t="s">
        <v>1371</v>
      </c>
      <c r="D557" s="198" t="s">
        <v>1372</v>
      </c>
      <c r="E557" s="198" t="s">
        <v>1387</v>
      </c>
      <c r="F557" s="198" t="s">
        <v>1393</v>
      </c>
      <c r="G557" s="198" t="s">
        <v>179</v>
      </c>
      <c r="H557" s="198" t="s">
        <v>1372</v>
      </c>
      <c r="I557" s="198" t="s">
        <v>1389</v>
      </c>
      <c r="J557" s="198" t="s">
        <v>1394</v>
      </c>
      <c r="K557" s="198" t="s">
        <v>179</v>
      </c>
      <c r="L557" s="66">
        <v>0.1</v>
      </c>
      <c r="M557" s="65">
        <v>0.12</v>
      </c>
      <c r="N557" s="92">
        <v>7.0000000000000007E-2</v>
      </c>
      <c r="O557" s="92">
        <v>4.9999999999999989E-2</v>
      </c>
      <c r="P557" s="92">
        <v>0.11</v>
      </c>
      <c r="Q557" s="92">
        <v>0.12</v>
      </c>
      <c r="R557" s="92">
        <v>0.13200000000000001</v>
      </c>
    </row>
    <row r="558" spans="1:18" x14ac:dyDescent="0.25">
      <c r="A558" s="198">
        <v>3483</v>
      </c>
      <c r="B558" s="198" t="s">
        <v>1039</v>
      </c>
      <c r="C558" s="198" t="s">
        <v>1371</v>
      </c>
      <c r="D558" s="198" t="s">
        <v>1372</v>
      </c>
      <c r="E558" s="198" t="s">
        <v>1387</v>
      </c>
      <c r="F558" s="198" t="s">
        <v>1395</v>
      </c>
      <c r="G558" s="198" t="s">
        <v>179</v>
      </c>
      <c r="H558" s="198" t="s">
        <v>1372</v>
      </c>
      <c r="I558" s="198" t="s">
        <v>1389</v>
      </c>
      <c r="J558" s="198" t="s">
        <v>1396</v>
      </c>
      <c r="K558" s="198" t="s">
        <v>179</v>
      </c>
      <c r="L558" s="66">
        <v>0.155</v>
      </c>
      <c r="M558" s="65">
        <v>0.18</v>
      </c>
      <c r="N558" s="92">
        <v>0.15</v>
      </c>
      <c r="O558" s="92" t="s">
        <v>121</v>
      </c>
      <c r="P558" s="92">
        <v>0.15</v>
      </c>
      <c r="Q558" s="92">
        <v>0.15</v>
      </c>
      <c r="R558" s="92">
        <v>0.15</v>
      </c>
    </row>
    <row r="559" spans="1:18" x14ac:dyDescent="0.25">
      <c r="A559" s="198">
        <v>3484</v>
      </c>
      <c r="B559" s="198" t="s">
        <v>1039</v>
      </c>
      <c r="C559" s="198" t="s">
        <v>1371</v>
      </c>
      <c r="D559" s="198" t="s">
        <v>1372</v>
      </c>
      <c r="E559" s="198" t="s">
        <v>1387</v>
      </c>
      <c r="F559" s="198" t="s">
        <v>1397</v>
      </c>
      <c r="G559" s="198" t="s">
        <v>179</v>
      </c>
      <c r="H559" s="198" t="s">
        <v>1372</v>
      </c>
      <c r="I559" s="198" t="s">
        <v>1389</v>
      </c>
      <c r="J559" s="198" t="s">
        <v>1398</v>
      </c>
      <c r="K559" s="198" t="s">
        <v>179</v>
      </c>
      <c r="L559" s="66">
        <v>0.155</v>
      </c>
      <c r="M559" s="65">
        <v>0.18</v>
      </c>
      <c r="N559" s="92">
        <v>7.0000000000000007E-2</v>
      </c>
      <c r="O559" s="92">
        <v>4.9999999999999989E-2</v>
      </c>
      <c r="P559" s="92">
        <v>0.11</v>
      </c>
      <c r="Q559" s="92">
        <v>0.12</v>
      </c>
      <c r="R559" s="92">
        <v>0.13200000000000001</v>
      </c>
    </row>
    <row r="560" spans="1:18" x14ac:dyDescent="0.25">
      <c r="A560" s="198">
        <v>3485</v>
      </c>
      <c r="B560" s="198" t="s">
        <v>1039</v>
      </c>
      <c r="C560" s="198" t="s">
        <v>1371</v>
      </c>
      <c r="D560" s="198" t="s">
        <v>1372</v>
      </c>
      <c r="E560" s="198" t="s">
        <v>1387</v>
      </c>
      <c r="F560" s="198" t="s">
        <v>1399</v>
      </c>
      <c r="G560" s="198" t="s">
        <v>179</v>
      </c>
      <c r="H560" s="198" t="s">
        <v>1372</v>
      </c>
      <c r="I560" s="198" t="s">
        <v>1389</v>
      </c>
      <c r="J560" s="198" t="s">
        <v>1400</v>
      </c>
      <c r="K560" s="198" t="s">
        <v>179</v>
      </c>
      <c r="L560" s="66">
        <v>0.155</v>
      </c>
      <c r="M560" s="65">
        <v>0.18</v>
      </c>
      <c r="N560" s="92">
        <v>0.15</v>
      </c>
      <c r="O560" s="92" t="s">
        <v>121</v>
      </c>
      <c r="P560" s="92">
        <v>0.15</v>
      </c>
      <c r="Q560" s="92">
        <v>0.15</v>
      </c>
      <c r="R560" s="92">
        <v>0.15</v>
      </c>
    </row>
    <row r="561" spans="1:18" x14ac:dyDescent="0.25">
      <c r="A561" s="198">
        <v>3486</v>
      </c>
      <c r="B561" s="198" t="s">
        <v>1039</v>
      </c>
      <c r="C561" s="198" t="s">
        <v>1371</v>
      </c>
      <c r="D561" s="198" t="s">
        <v>1372</v>
      </c>
      <c r="E561" s="198" t="s">
        <v>1405</v>
      </c>
      <c r="F561" s="198" t="s">
        <v>179</v>
      </c>
      <c r="G561" s="198" t="s">
        <v>179</v>
      </c>
      <c r="H561" s="198" t="s">
        <v>1372</v>
      </c>
      <c r="I561" s="198" t="s">
        <v>1406</v>
      </c>
      <c r="J561" s="198" t="s">
        <v>179</v>
      </c>
      <c r="K561" s="198" t="s">
        <v>179</v>
      </c>
      <c r="L561" s="66">
        <v>0.155</v>
      </c>
      <c r="M561" s="65">
        <v>0.18</v>
      </c>
      <c r="N561" s="92">
        <v>7.0000000000000007E-2</v>
      </c>
      <c r="O561" s="92">
        <v>4.9999999999999989E-2</v>
      </c>
      <c r="P561" s="92">
        <v>0.11</v>
      </c>
      <c r="Q561" s="92">
        <v>0.12</v>
      </c>
      <c r="R561" s="92">
        <v>0.13200000000000001</v>
      </c>
    </row>
    <row r="562" spans="1:18" x14ac:dyDescent="0.25">
      <c r="A562" s="198">
        <v>3487</v>
      </c>
      <c r="B562" s="198" t="s">
        <v>1039</v>
      </c>
      <c r="C562" s="198" t="s">
        <v>1371</v>
      </c>
      <c r="D562" s="198" t="s">
        <v>1372</v>
      </c>
      <c r="E562" s="198" t="s">
        <v>1401</v>
      </c>
      <c r="F562" s="198" t="s">
        <v>179</v>
      </c>
      <c r="G562" s="198" t="s">
        <v>179</v>
      </c>
      <c r="H562" s="198" t="s">
        <v>1372</v>
      </c>
      <c r="I562" s="198" t="s">
        <v>1402</v>
      </c>
      <c r="J562" s="198" t="s">
        <v>179</v>
      </c>
      <c r="K562" s="198" t="s">
        <v>179</v>
      </c>
      <c r="L562" s="66">
        <v>0.155</v>
      </c>
      <c r="M562" s="65">
        <v>0.18</v>
      </c>
      <c r="N562" s="92">
        <v>0.15</v>
      </c>
      <c r="O562" s="92" t="s">
        <v>121</v>
      </c>
      <c r="P562" s="92">
        <v>0.15</v>
      </c>
      <c r="Q562" s="92">
        <v>0.15</v>
      </c>
      <c r="R562" s="92">
        <v>0.15</v>
      </c>
    </row>
    <row r="563" spans="1:18" x14ac:dyDescent="0.25">
      <c r="A563" s="198">
        <v>3527</v>
      </c>
      <c r="B563" s="198" t="s">
        <v>1039</v>
      </c>
      <c r="C563" s="198" t="s">
        <v>1371</v>
      </c>
      <c r="D563" s="198" t="s">
        <v>1372</v>
      </c>
      <c r="E563" s="198" t="s">
        <v>1377</v>
      </c>
      <c r="F563" s="198" t="s">
        <v>1383</v>
      </c>
      <c r="G563" s="198" t="s">
        <v>179</v>
      </c>
      <c r="H563" s="198" t="s">
        <v>1372</v>
      </c>
      <c r="I563" s="198" t="s">
        <v>1379</v>
      </c>
      <c r="J563" s="198" t="s">
        <v>1384</v>
      </c>
      <c r="K563" s="198" t="s">
        <v>179</v>
      </c>
      <c r="L563" s="66">
        <v>8.5000000000000006E-2</v>
      </c>
      <c r="M563" s="65">
        <v>0.1</v>
      </c>
      <c r="N563" s="92">
        <v>0.10200000000000001</v>
      </c>
      <c r="O563" s="92">
        <v>1.7999999999999988E-2</v>
      </c>
      <c r="P563" s="92">
        <v>0.11</v>
      </c>
      <c r="Q563" s="92">
        <v>0.12</v>
      </c>
      <c r="R563" s="92">
        <v>0.13200000000000001</v>
      </c>
    </row>
    <row r="564" spans="1:18" x14ac:dyDescent="0.25">
      <c r="A564" s="198">
        <v>94</v>
      </c>
      <c r="B564" s="198" t="s">
        <v>1039</v>
      </c>
      <c r="C564" s="198" t="s">
        <v>1371</v>
      </c>
      <c r="D564" s="198" t="s">
        <v>1433</v>
      </c>
      <c r="E564" s="198" t="s">
        <v>1468</v>
      </c>
      <c r="F564" s="198" t="s">
        <v>1474</v>
      </c>
      <c r="G564" s="198" t="s">
        <v>179</v>
      </c>
      <c r="H564" s="198" t="s">
        <v>1436</v>
      </c>
      <c r="I564" s="198" t="s">
        <v>1470</v>
      </c>
      <c r="J564" s="198" t="s">
        <v>1475</v>
      </c>
      <c r="K564" s="198" t="s">
        <v>179</v>
      </c>
      <c r="L564" s="66">
        <v>0.12</v>
      </c>
      <c r="M564" s="65">
        <v>0.14000000000000001</v>
      </c>
      <c r="N564" s="92">
        <v>7.0000000000000007E-2</v>
      </c>
      <c r="O564" s="92">
        <v>4.9999999999999989E-2</v>
      </c>
      <c r="P564" s="92">
        <v>0.11</v>
      </c>
      <c r="Q564" s="92">
        <v>0.12</v>
      </c>
      <c r="R564" s="92">
        <v>0.13200000000000001</v>
      </c>
    </row>
    <row r="565" spans="1:18" x14ac:dyDescent="0.25">
      <c r="A565" s="198">
        <v>95</v>
      </c>
      <c r="B565" s="198" t="s">
        <v>1039</v>
      </c>
      <c r="C565" s="198" t="s">
        <v>1371</v>
      </c>
      <c r="D565" s="198" t="s">
        <v>1433</v>
      </c>
      <c r="E565" s="198" t="s">
        <v>1443</v>
      </c>
      <c r="F565" s="198" t="s">
        <v>1447</v>
      </c>
      <c r="G565" s="198" t="s">
        <v>179</v>
      </c>
      <c r="H565" s="198" t="s">
        <v>1436</v>
      </c>
      <c r="I565" s="198" t="s">
        <v>1445</v>
      </c>
      <c r="J565" s="198" t="s">
        <v>1448</v>
      </c>
      <c r="K565" s="198" t="s">
        <v>179</v>
      </c>
      <c r="L565" s="66">
        <v>0.12</v>
      </c>
      <c r="M565" s="65">
        <v>0.14000000000000001</v>
      </c>
      <c r="N565" s="92">
        <v>0.15</v>
      </c>
      <c r="O565" s="92" t="s">
        <v>121</v>
      </c>
      <c r="P565" s="92">
        <v>0.15</v>
      </c>
      <c r="Q565" s="92">
        <v>0.15</v>
      </c>
      <c r="R565" s="92">
        <v>0.15</v>
      </c>
    </row>
    <row r="566" spans="1:18" x14ac:dyDescent="0.25">
      <c r="A566" s="198">
        <v>126</v>
      </c>
      <c r="B566" s="198" t="s">
        <v>1039</v>
      </c>
      <c r="C566" s="198" t="s">
        <v>1371</v>
      </c>
      <c r="D566" s="198" t="s">
        <v>1433</v>
      </c>
      <c r="E566" s="198" t="s">
        <v>1455</v>
      </c>
      <c r="F566" s="198" t="s">
        <v>1461</v>
      </c>
      <c r="G566" s="198" t="s">
        <v>179</v>
      </c>
      <c r="H566" s="198" t="s">
        <v>1436</v>
      </c>
      <c r="I566" s="198" t="s">
        <v>1457</v>
      </c>
      <c r="J566" s="198" t="s">
        <v>1462</v>
      </c>
      <c r="K566" s="198" t="s">
        <v>179</v>
      </c>
      <c r="L566" s="66">
        <v>0.12</v>
      </c>
      <c r="M566" s="65">
        <v>0.14000000000000001</v>
      </c>
      <c r="N566" s="92">
        <v>0.15</v>
      </c>
      <c r="O566" s="92" t="s">
        <v>121</v>
      </c>
      <c r="P566" s="92">
        <v>0.15</v>
      </c>
      <c r="Q566" s="92">
        <v>0.15</v>
      </c>
      <c r="R566" s="92">
        <v>0.15</v>
      </c>
    </row>
    <row r="567" spans="1:18" x14ac:dyDescent="0.25">
      <c r="A567" s="198">
        <v>127</v>
      </c>
      <c r="B567" s="198" t="s">
        <v>1039</v>
      </c>
      <c r="C567" s="198" t="s">
        <v>1371</v>
      </c>
      <c r="D567" s="198" t="s">
        <v>1433</v>
      </c>
      <c r="E567" s="198" t="s">
        <v>1468</v>
      </c>
      <c r="F567" s="198" t="s">
        <v>1469</v>
      </c>
      <c r="G567" s="198" t="s">
        <v>179</v>
      </c>
      <c r="H567" s="198" t="s">
        <v>1436</v>
      </c>
      <c r="I567" s="198" t="s">
        <v>1470</v>
      </c>
      <c r="J567" s="198" t="s">
        <v>1471</v>
      </c>
      <c r="K567" s="198" t="s">
        <v>179</v>
      </c>
      <c r="L567" s="66">
        <v>0.12</v>
      </c>
      <c r="M567" s="65">
        <v>0.14000000000000001</v>
      </c>
      <c r="N567" s="92">
        <v>0.15</v>
      </c>
      <c r="O567" s="92" t="s">
        <v>121</v>
      </c>
      <c r="P567" s="92">
        <v>0.15</v>
      </c>
      <c r="Q567" s="92">
        <v>0.15</v>
      </c>
      <c r="R567" s="92">
        <v>0.15</v>
      </c>
    </row>
    <row r="568" spans="1:18" x14ac:dyDescent="0.25">
      <c r="A568" s="198">
        <v>195</v>
      </c>
      <c r="B568" s="198" t="s">
        <v>1039</v>
      </c>
      <c r="C568" s="198" t="s">
        <v>1371</v>
      </c>
      <c r="D568" s="198" t="s">
        <v>1433</v>
      </c>
      <c r="E568" s="198" t="s">
        <v>1443</v>
      </c>
      <c r="F568" s="198" t="s">
        <v>1444</v>
      </c>
      <c r="G568" s="198" t="s">
        <v>179</v>
      </c>
      <c r="H568" s="198" t="s">
        <v>1436</v>
      </c>
      <c r="I568" s="198" t="s">
        <v>1445</v>
      </c>
      <c r="J568" s="198" t="s">
        <v>1446</v>
      </c>
      <c r="K568" s="198" t="s">
        <v>179</v>
      </c>
      <c r="L568" s="66">
        <v>0.12</v>
      </c>
      <c r="M568" s="65">
        <v>0.14000000000000001</v>
      </c>
      <c r="N568" s="92">
        <v>0.15</v>
      </c>
      <c r="O568" s="92">
        <v>5.0000000000000017E-2</v>
      </c>
      <c r="P568" s="92">
        <v>0.19</v>
      </c>
      <c r="Q568" s="92">
        <v>0.2</v>
      </c>
      <c r="R568" s="92">
        <v>0.22000000000000003</v>
      </c>
    </row>
    <row r="569" spans="1:18" x14ac:dyDescent="0.25">
      <c r="A569" s="198">
        <v>199</v>
      </c>
      <c r="B569" s="198" t="s">
        <v>1039</v>
      </c>
      <c r="C569" s="198" t="s">
        <v>1371</v>
      </c>
      <c r="D569" s="198" t="s">
        <v>1433</v>
      </c>
      <c r="E569" s="198" t="s">
        <v>1468</v>
      </c>
      <c r="F569" s="198" t="s">
        <v>1472</v>
      </c>
      <c r="G569" s="198" t="s">
        <v>179</v>
      </c>
      <c r="H569" s="198" t="s">
        <v>1436</v>
      </c>
      <c r="I569" s="198" t="s">
        <v>1470</v>
      </c>
      <c r="J569" s="198" t="s">
        <v>1473</v>
      </c>
      <c r="K569" s="198" t="s">
        <v>179</v>
      </c>
      <c r="L569" s="66">
        <v>0.12</v>
      </c>
      <c r="M569" s="65">
        <v>0.14000000000000001</v>
      </c>
      <c r="N569" s="92">
        <v>0.15</v>
      </c>
      <c r="O569" s="92">
        <v>5.0000000000000017E-2</v>
      </c>
      <c r="P569" s="92">
        <v>0.19</v>
      </c>
      <c r="Q569" s="92">
        <v>0.2</v>
      </c>
      <c r="R569" s="92">
        <v>0.22000000000000003</v>
      </c>
    </row>
    <row r="570" spans="1:18" x14ac:dyDescent="0.25">
      <c r="A570" s="198">
        <v>318</v>
      </c>
      <c r="B570" s="198" t="s">
        <v>1039</v>
      </c>
      <c r="C570" s="198" t="s">
        <v>1371</v>
      </c>
      <c r="D570" s="198" t="s">
        <v>1433</v>
      </c>
      <c r="E570" s="198" t="s">
        <v>1455</v>
      </c>
      <c r="F570" s="198" t="s">
        <v>1459</v>
      </c>
      <c r="G570" s="198" t="s">
        <v>179</v>
      </c>
      <c r="H570" s="198" t="s">
        <v>1436</v>
      </c>
      <c r="I570" s="198" t="s">
        <v>1457</v>
      </c>
      <c r="J570" s="198" t="s">
        <v>1460</v>
      </c>
      <c r="K570" s="198" t="s">
        <v>179</v>
      </c>
      <c r="L570" s="66">
        <v>0.12</v>
      </c>
      <c r="M570" s="65">
        <v>0.14000000000000001</v>
      </c>
      <c r="N570" s="92">
        <v>0.15</v>
      </c>
      <c r="O570" s="92">
        <v>5.0000000000000017E-2</v>
      </c>
      <c r="P570" s="92">
        <v>0.19</v>
      </c>
      <c r="Q570" s="92">
        <v>0.2</v>
      </c>
      <c r="R570" s="92">
        <v>0.22000000000000003</v>
      </c>
    </row>
    <row r="571" spans="1:18" x14ac:dyDescent="0.25">
      <c r="A571" s="198">
        <v>456</v>
      </c>
      <c r="B571" s="198" t="s">
        <v>1039</v>
      </c>
      <c r="C571" s="198" t="s">
        <v>1371</v>
      </c>
      <c r="D571" s="198" t="s">
        <v>1433</v>
      </c>
      <c r="E571" s="198" t="s">
        <v>1443</v>
      </c>
      <c r="F571" s="198" t="s">
        <v>1449</v>
      </c>
      <c r="G571" s="198" t="s">
        <v>179</v>
      </c>
      <c r="H571" s="198" t="s">
        <v>1436</v>
      </c>
      <c r="I571" s="198" t="s">
        <v>1445</v>
      </c>
      <c r="J571" s="198" t="s">
        <v>1450</v>
      </c>
      <c r="K571" s="198" t="s">
        <v>179</v>
      </c>
      <c r="L571" s="66">
        <v>0.12</v>
      </c>
      <c r="M571" s="65">
        <v>0.14000000000000001</v>
      </c>
      <c r="N571" s="92">
        <v>0.15</v>
      </c>
      <c r="O571" s="92">
        <v>5.0000000000000017E-2</v>
      </c>
      <c r="P571" s="92">
        <v>0.19</v>
      </c>
      <c r="Q571" s="92">
        <v>0.2</v>
      </c>
      <c r="R571" s="92">
        <v>0.22000000000000003</v>
      </c>
    </row>
    <row r="572" spans="1:18" x14ac:dyDescent="0.25">
      <c r="A572" s="198">
        <v>569</v>
      </c>
      <c r="B572" s="198" t="s">
        <v>1039</v>
      </c>
      <c r="C572" s="198" t="s">
        <v>1371</v>
      </c>
      <c r="D572" s="198" t="s">
        <v>1433</v>
      </c>
      <c r="E572" s="198" t="s">
        <v>1434</v>
      </c>
      <c r="F572" s="198" t="s">
        <v>1439</v>
      </c>
      <c r="G572" s="198" t="s">
        <v>179</v>
      </c>
      <c r="H572" s="198" t="s">
        <v>1436</v>
      </c>
      <c r="I572" s="198" t="s">
        <v>1437</v>
      </c>
      <c r="J572" s="198" t="s">
        <v>1440</v>
      </c>
      <c r="K572" s="198" t="s">
        <v>179</v>
      </c>
      <c r="L572" s="66">
        <v>0.12</v>
      </c>
      <c r="M572" s="65">
        <v>0.14000000000000001</v>
      </c>
      <c r="N572" s="92">
        <v>0.15</v>
      </c>
      <c r="O572" s="92">
        <v>5.0000000000000017E-2</v>
      </c>
      <c r="P572" s="92">
        <v>0.19</v>
      </c>
      <c r="Q572" s="92">
        <v>0.2</v>
      </c>
      <c r="R572" s="92">
        <v>0.22000000000000003</v>
      </c>
    </row>
    <row r="573" spans="1:18" x14ac:dyDescent="0.25">
      <c r="A573" s="198">
        <v>570</v>
      </c>
      <c r="B573" s="198" t="s">
        <v>1039</v>
      </c>
      <c r="C573" s="198" t="s">
        <v>1371</v>
      </c>
      <c r="D573" s="198" t="s">
        <v>1433</v>
      </c>
      <c r="E573" s="198" t="s">
        <v>1443</v>
      </c>
      <c r="F573" s="198" t="s">
        <v>1453</v>
      </c>
      <c r="G573" s="198" t="s">
        <v>179</v>
      </c>
      <c r="H573" s="198" t="s">
        <v>1436</v>
      </c>
      <c r="I573" s="198" t="s">
        <v>1445</v>
      </c>
      <c r="J573" s="198" t="s">
        <v>1454</v>
      </c>
      <c r="K573" s="198" t="s">
        <v>179</v>
      </c>
      <c r="L573" s="66">
        <v>0.12</v>
      </c>
      <c r="M573" s="65">
        <v>0.14000000000000001</v>
      </c>
      <c r="N573" s="92">
        <v>0.15</v>
      </c>
      <c r="O573" s="92">
        <v>5.0000000000000017E-2</v>
      </c>
      <c r="P573" s="92">
        <v>0.19</v>
      </c>
      <c r="Q573" s="92">
        <v>0.2</v>
      </c>
      <c r="R573" s="92">
        <v>0.22000000000000003</v>
      </c>
    </row>
    <row r="574" spans="1:18" x14ac:dyDescent="0.25">
      <c r="A574" s="198">
        <v>1120</v>
      </c>
      <c r="B574" s="198" t="s">
        <v>1039</v>
      </c>
      <c r="C574" s="198" t="s">
        <v>1371</v>
      </c>
      <c r="D574" s="198" t="s">
        <v>1433</v>
      </c>
      <c r="E574" s="198" t="s">
        <v>1434</v>
      </c>
      <c r="F574" s="198" t="s">
        <v>1441</v>
      </c>
      <c r="G574" s="198" t="s">
        <v>179</v>
      </c>
      <c r="H574" s="198" t="s">
        <v>1436</v>
      </c>
      <c r="I574" s="198" t="s">
        <v>1437</v>
      </c>
      <c r="J574" s="198" t="s">
        <v>1442</v>
      </c>
      <c r="K574" s="198" t="s">
        <v>179</v>
      </c>
      <c r="L574" s="66">
        <v>0.12</v>
      </c>
      <c r="M574" s="65">
        <v>0.14000000000000001</v>
      </c>
      <c r="N574" s="92">
        <v>0.15</v>
      </c>
      <c r="O574" s="92">
        <v>5.0000000000000017E-2</v>
      </c>
      <c r="P574" s="92">
        <v>0.19</v>
      </c>
      <c r="Q574" s="92">
        <v>0.2</v>
      </c>
      <c r="R574" s="92">
        <v>0.22000000000000003</v>
      </c>
    </row>
    <row r="575" spans="1:18" x14ac:dyDescent="0.25">
      <c r="A575" s="198">
        <v>1348</v>
      </c>
      <c r="B575" s="198" t="s">
        <v>1039</v>
      </c>
      <c r="C575" s="198" t="s">
        <v>1371</v>
      </c>
      <c r="D575" s="198" t="s">
        <v>1433</v>
      </c>
      <c r="E575" s="198" t="s">
        <v>1443</v>
      </c>
      <c r="F575" s="198" t="s">
        <v>1451</v>
      </c>
      <c r="G575" s="198" t="s">
        <v>179</v>
      </c>
      <c r="H575" s="198" t="s">
        <v>1436</v>
      </c>
      <c r="I575" s="198" t="s">
        <v>1445</v>
      </c>
      <c r="J575" s="198" t="s">
        <v>1452</v>
      </c>
      <c r="K575" s="198" t="s">
        <v>179</v>
      </c>
      <c r="L575" s="66">
        <v>0.12</v>
      </c>
      <c r="M575" s="65">
        <v>0.14000000000000001</v>
      </c>
      <c r="N575" s="92">
        <v>0.15</v>
      </c>
      <c r="O575" s="92">
        <v>5.0000000000000017E-2</v>
      </c>
      <c r="P575" s="92">
        <v>0.19</v>
      </c>
      <c r="Q575" s="92">
        <v>0.2</v>
      </c>
      <c r="R575" s="92">
        <v>0.22000000000000003</v>
      </c>
    </row>
    <row r="576" spans="1:18" x14ac:dyDescent="0.25">
      <c r="A576" s="198">
        <v>2562</v>
      </c>
      <c r="B576" s="198" t="s">
        <v>1039</v>
      </c>
      <c r="C576" s="198" t="s">
        <v>1371</v>
      </c>
      <c r="D576" s="198" t="s">
        <v>1433</v>
      </c>
      <c r="E576" s="198" t="s">
        <v>1434</v>
      </c>
      <c r="F576" s="198" t="s">
        <v>1435</v>
      </c>
      <c r="G576" s="198" t="s">
        <v>179</v>
      </c>
      <c r="H576" s="198" t="s">
        <v>1436</v>
      </c>
      <c r="I576" s="198" t="s">
        <v>1437</v>
      </c>
      <c r="J576" s="198" t="s">
        <v>1438</v>
      </c>
      <c r="K576" s="198" t="s">
        <v>179</v>
      </c>
      <c r="L576" s="66">
        <v>0.12</v>
      </c>
      <c r="M576" s="65">
        <v>0.14000000000000001</v>
      </c>
      <c r="N576" s="92">
        <v>0.15</v>
      </c>
      <c r="O576" s="92" t="s">
        <v>121</v>
      </c>
      <c r="P576" s="92">
        <v>0.15</v>
      </c>
      <c r="Q576" s="92">
        <v>0.15</v>
      </c>
      <c r="R576" s="92">
        <v>0.15</v>
      </c>
    </row>
    <row r="577" spans="1:18" x14ac:dyDescent="0.25">
      <c r="A577" s="198">
        <v>2587</v>
      </c>
      <c r="B577" s="198" t="s">
        <v>1039</v>
      </c>
      <c r="C577" s="198" t="s">
        <v>1371</v>
      </c>
      <c r="D577" s="198" t="s">
        <v>1433</v>
      </c>
      <c r="E577" s="198" t="s">
        <v>1455</v>
      </c>
      <c r="F577" s="198" t="s">
        <v>1456</v>
      </c>
      <c r="G577" s="198" t="s">
        <v>179</v>
      </c>
      <c r="H577" s="198" t="s">
        <v>1436</v>
      </c>
      <c r="I577" s="198" t="s">
        <v>1457</v>
      </c>
      <c r="J577" s="198" t="s">
        <v>1458</v>
      </c>
      <c r="K577" s="198" t="s">
        <v>179</v>
      </c>
      <c r="L577" s="66">
        <v>0.12</v>
      </c>
      <c r="M577" s="65">
        <v>0.14000000000000001</v>
      </c>
      <c r="N577" s="92">
        <v>0.15</v>
      </c>
      <c r="O577" s="92" t="s">
        <v>121</v>
      </c>
      <c r="P577" s="92">
        <v>0.15</v>
      </c>
      <c r="Q577" s="92">
        <v>0.15</v>
      </c>
      <c r="R577" s="92">
        <v>0.15</v>
      </c>
    </row>
    <row r="578" spans="1:18" x14ac:dyDescent="0.25">
      <c r="A578" s="198">
        <v>3199</v>
      </c>
      <c r="B578" s="198" t="s">
        <v>1039</v>
      </c>
      <c r="C578" s="198" t="s">
        <v>1371</v>
      </c>
      <c r="D578" s="198" t="s">
        <v>1433</v>
      </c>
      <c r="E578" s="198" t="s">
        <v>1455</v>
      </c>
      <c r="F578" s="198" t="s">
        <v>1466</v>
      </c>
      <c r="G578" s="198" t="s">
        <v>179</v>
      </c>
      <c r="H578" s="198" t="s">
        <v>1436</v>
      </c>
      <c r="I578" s="198" t="s">
        <v>1457</v>
      </c>
      <c r="J578" s="198" t="s">
        <v>1467</v>
      </c>
      <c r="K578" s="198" t="s">
        <v>179</v>
      </c>
      <c r="L578" s="66">
        <v>0.12</v>
      </c>
      <c r="M578" s="65">
        <v>0.14000000000000001</v>
      </c>
      <c r="N578" s="92">
        <v>0.15</v>
      </c>
      <c r="O578" s="92">
        <v>0.03</v>
      </c>
      <c r="P578" s="92">
        <v>0.16999999999999998</v>
      </c>
      <c r="Q578" s="92">
        <v>0.18</v>
      </c>
      <c r="R578" s="92">
        <v>0.19800000000000001</v>
      </c>
    </row>
    <row r="579" spans="1:18" x14ac:dyDescent="0.25">
      <c r="A579" s="198">
        <v>3273</v>
      </c>
      <c r="B579" s="198" t="s">
        <v>1039</v>
      </c>
      <c r="C579" s="198" t="s">
        <v>1371</v>
      </c>
      <c r="D579" s="198" t="s">
        <v>1433</v>
      </c>
      <c r="E579" s="198" t="s">
        <v>1455</v>
      </c>
      <c r="F579" s="198" t="s">
        <v>1463</v>
      </c>
      <c r="G579" s="198" t="s">
        <v>179</v>
      </c>
      <c r="H579" s="198" t="s">
        <v>1436</v>
      </c>
      <c r="I579" s="198" t="s">
        <v>1457</v>
      </c>
      <c r="J579" s="198" t="s">
        <v>1464</v>
      </c>
      <c r="K579" s="198" t="s">
        <v>179</v>
      </c>
      <c r="L579" s="66">
        <v>0.12</v>
      </c>
      <c r="M579" s="65">
        <v>0.14000000000000001</v>
      </c>
      <c r="N579" s="92">
        <v>0.15</v>
      </c>
      <c r="O579" s="92" t="s">
        <v>121</v>
      </c>
      <c r="P579" s="92">
        <v>0.15</v>
      </c>
      <c r="Q579" s="92">
        <v>0.15</v>
      </c>
      <c r="R579" s="92">
        <v>0.15</v>
      </c>
    </row>
    <row r="580" spans="1:18" x14ac:dyDescent="0.25">
      <c r="A580" s="198">
        <v>3274</v>
      </c>
      <c r="B580" s="198" t="s">
        <v>1039</v>
      </c>
      <c r="C580" s="198" t="s">
        <v>1371</v>
      </c>
      <c r="D580" s="198" t="s">
        <v>1433</v>
      </c>
      <c r="E580" s="198" t="s">
        <v>1455</v>
      </c>
      <c r="F580" s="198" t="s">
        <v>1465</v>
      </c>
      <c r="G580" s="198" t="s">
        <v>179</v>
      </c>
      <c r="H580" s="198" t="s">
        <v>1436</v>
      </c>
      <c r="I580" s="198" t="s">
        <v>1457</v>
      </c>
      <c r="J580" s="198" t="s">
        <v>1465</v>
      </c>
      <c r="K580" s="198" t="s">
        <v>179</v>
      </c>
      <c r="L580" s="66">
        <v>0.12</v>
      </c>
      <c r="M580" s="65">
        <v>0.14000000000000001</v>
      </c>
      <c r="N580" s="92">
        <v>0.15</v>
      </c>
      <c r="O580" s="92" t="s">
        <v>121</v>
      </c>
      <c r="P580" s="92">
        <v>0.15</v>
      </c>
      <c r="Q580" s="92">
        <v>0.15</v>
      </c>
      <c r="R580" s="92">
        <v>0.15</v>
      </c>
    </row>
    <row r="581" spans="1:18" x14ac:dyDescent="0.25">
      <c r="A581" s="198">
        <v>426</v>
      </c>
      <c r="B581" s="198" t="s">
        <v>1039</v>
      </c>
      <c r="C581" s="198" t="s">
        <v>1371</v>
      </c>
      <c r="D581" s="198" t="s">
        <v>1476</v>
      </c>
      <c r="E581" s="198" t="s">
        <v>1477</v>
      </c>
      <c r="F581" s="198" t="s">
        <v>1483</v>
      </c>
      <c r="G581" s="198" t="s">
        <v>179</v>
      </c>
      <c r="H581" s="198" t="s">
        <v>1476</v>
      </c>
      <c r="I581" s="198" t="s">
        <v>1479</v>
      </c>
      <c r="J581" s="198" t="s">
        <v>1484</v>
      </c>
      <c r="K581" s="198" t="s">
        <v>179</v>
      </c>
      <c r="L581" s="66">
        <v>0.2</v>
      </c>
      <c r="M581" s="65">
        <v>0.23</v>
      </c>
      <c r="N581" s="92">
        <v>0.15</v>
      </c>
      <c r="O581" s="92" t="s">
        <v>121</v>
      </c>
      <c r="P581" s="92">
        <v>0.15</v>
      </c>
      <c r="Q581" s="92">
        <v>0.15</v>
      </c>
      <c r="R581" s="92">
        <v>0.15</v>
      </c>
    </row>
    <row r="582" spans="1:18" x14ac:dyDescent="0.25">
      <c r="A582" s="198">
        <v>555</v>
      </c>
      <c r="B582" s="198" t="s">
        <v>1039</v>
      </c>
      <c r="C582" s="198" t="s">
        <v>1371</v>
      </c>
      <c r="D582" s="198" t="s">
        <v>1476</v>
      </c>
      <c r="E582" s="198" t="s">
        <v>1477</v>
      </c>
      <c r="F582" s="198" t="s">
        <v>1493</v>
      </c>
      <c r="G582" s="198" t="s">
        <v>179</v>
      </c>
      <c r="H582" s="198" t="s">
        <v>1476</v>
      </c>
      <c r="I582" s="198" t="s">
        <v>1479</v>
      </c>
      <c r="J582" s="198" t="s">
        <v>1494</v>
      </c>
      <c r="K582" s="198" t="s">
        <v>179</v>
      </c>
      <c r="L582" s="66">
        <v>0.2</v>
      </c>
      <c r="M582" s="65">
        <v>0.23</v>
      </c>
      <c r="N582" s="92">
        <v>0.15</v>
      </c>
      <c r="O582" s="92" t="s">
        <v>121</v>
      </c>
      <c r="P582" s="92">
        <v>0.15</v>
      </c>
      <c r="Q582" s="92">
        <v>0.15</v>
      </c>
      <c r="R582" s="92">
        <v>0.15</v>
      </c>
    </row>
    <row r="583" spans="1:18" x14ac:dyDescent="0.25">
      <c r="A583" s="198">
        <v>576</v>
      </c>
      <c r="B583" s="198" t="s">
        <v>1039</v>
      </c>
      <c r="C583" s="198" t="s">
        <v>1371</v>
      </c>
      <c r="D583" s="198" t="s">
        <v>1476</v>
      </c>
      <c r="E583" s="198" t="s">
        <v>1477</v>
      </c>
      <c r="F583" s="198" t="s">
        <v>1491</v>
      </c>
      <c r="G583" s="198" t="s">
        <v>179</v>
      </c>
      <c r="H583" s="198" t="s">
        <v>1476</v>
      </c>
      <c r="I583" s="198" t="s">
        <v>1479</v>
      </c>
      <c r="J583" s="198" t="s">
        <v>1492</v>
      </c>
      <c r="K583" s="198" t="s">
        <v>179</v>
      </c>
      <c r="L583" s="66">
        <v>0.2</v>
      </c>
      <c r="M583" s="65">
        <v>0.23</v>
      </c>
      <c r="N583" s="92">
        <v>0.15</v>
      </c>
      <c r="O583" s="92">
        <v>0.03</v>
      </c>
      <c r="P583" s="92">
        <v>0.16999999999999998</v>
      </c>
      <c r="Q583" s="92">
        <v>0.18</v>
      </c>
      <c r="R583" s="92">
        <v>0.19800000000000001</v>
      </c>
    </row>
    <row r="584" spans="1:18" x14ac:dyDescent="0.25">
      <c r="A584" s="198">
        <v>616</v>
      </c>
      <c r="B584" s="198" t="s">
        <v>1039</v>
      </c>
      <c r="C584" s="198" t="s">
        <v>1371</v>
      </c>
      <c r="D584" s="198" t="s">
        <v>1476</v>
      </c>
      <c r="E584" s="198" t="s">
        <v>1477</v>
      </c>
      <c r="F584" s="198" t="s">
        <v>1487</v>
      </c>
      <c r="G584" s="198" t="s">
        <v>179</v>
      </c>
      <c r="H584" s="198" t="s">
        <v>1476</v>
      </c>
      <c r="I584" s="198" t="s">
        <v>1479</v>
      </c>
      <c r="J584" s="198" t="s">
        <v>1488</v>
      </c>
      <c r="K584" s="198" t="s">
        <v>179</v>
      </c>
      <c r="L584" s="66">
        <v>0.2</v>
      </c>
      <c r="M584" s="65">
        <v>0.23</v>
      </c>
      <c r="N584" s="92">
        <v>0.15</v>
      </c>
      <c r="O584" s="92">
        <v>0.03</v>
      </c>
      <c r="P584" s="92">
        <v>0.16999999999999998</v>
      </c>
      <c r="Q584" s="92">
        <v>0.18</v>
      </c>
      <c r="R584" s="92">
        <v>0.19800000000000001</v>
      </c>
    </row>
    <row r="585" spans="1:18" x14ac:dyDescent="0.25">
      <c r="A585" s="198">
        <v>623</v>
      </c>
      <c r="B585" s="198" t="s">
        <v>1039</v>
      </c>
      <c r="C585" s="198" t="s">
        <v>1371</v>
      </c>
      <c r="D585" s="198" t="s">
        <v>1476</v>
      </c>
      <c r="E585" s="198" t="s">
        <v>1477</v>
      </c>
      <c r="F585" s="198" t="s">
        <v>1489</v>
      </c>
      <c r="G585" s="198" t="s">
        <v>179</v>
      </c>
      <c r="H585" s="198" t="s">
        <v>1476</v>
      </c>
      <c r="I585" s="198" t="s">
        <v>1479</v>
      </c>
      <c r="J585" s="198" t="s">
        <v>1490</v>
      </c>
      <c r="K585" s="198" t="s">
        <v>179</v>
      </c>
      <c r="L585" s="66">
        <v>0.2</v>
      </c>
      <c r="M585" s="65">
        <v>0.23</v>
      </c>
      <c r="N585" s="92">
        <v>0.15</v>
      </c>
      <c r="O585" s="92" t="s">
        <v>121</v>
      </c>
      <c r="P585" s="92">
        <v>0.15</v>
      </c>
      <c r="Q585" s="92">
        <v>0.15</v>
      </c>
      <c r="R585" s="92">
        <v>0.15</v>
      </c>
    </row>
    <row r="586" spans="1:18" x14ac:dyDescent="0.25">
      <c r="A586" s="198">
        <v>625</v>
      </c>
      <c r="B586" s="198" t="s">
        <v>1039</v>
      </c>
      <c r="C586" s="198" t="s">
        <v>1371</v>
      </c>
      <c r="D586" s="198" t="s">
        <v>1476</v>
      </c>
      <c r="E586" s="198" t="s">
        <v>1477</v>
      </c>
      <c r="F586" s="198" t="s">
        <v>1478</v>
      </c>
      <c r="G586" s="198" t="s">
        <v>179</v>
      </c>
      <c r="H586" s="198" t="s">
        <v>1476</v>
      </c>
      <c r="I586" s="198" t="s">
        <v>1479</v>
      </c>
      <c r="J586" s="198" t="s">
        <v>1480</v>
      </c>
      <c r="K586" s="198" t="s">
        <v>179</v>
      </c>
      <c r="L586" s="66">
        <v>0.2</v>
      </c>
      <c r="M586" s="65">
        <v>0.23</v>
      </c>
      <c r="N586" s="92">
        <v>0.15</v>
      </c>
      <c r="O586" s="92">
        <v>5.0000000000000017E-2</v>
      </c>
      <c r="P586" s="92">
        <v>0.19</v>
      </c>
      <c r="Q586" s="92">
        <v>0.2</v>
      </c>
      <c r="R586" s="92">
        <v>0.22000000000000003</v>
      </c>
    </row>
    <row r="587" spans="1:18" x14ac:dyDescent="0.25">
      <c r="A587" s="198">
        <v>628</v>
      </c>
      <c r="B587" s="198" t="s">
        <v>1039</v>
      </c>
      <c r="C587" s="198" t="s">
        <v>1371</v>
      </c>
      <c r="D587" s="198" t="s">
        <v>1476</v>
      </c>
      <c r="E587" s="198" t="s">
        <v>1477</v>
      </c>
      <c r="F587" s="198" t="s">
        <v>1481</v>
      </c>
      <c r="G587" s="198" t="s">
        <v>179</v>
      </c>
      <c r="H587" s="198" t="s">
        <v>1476</v>
      </c>
      <c r="I587" s="198" t="s">
        <v>1479</v>
      </c>
      <c r="J587" s="198" t="s">
        <v>1482</v>
      </c>
      <c r="K587" s="198" t="s">
        <v>179</v>
      </c>
      <c r="L587" s="66">
        <v>0.2</v>
      </c>
      <c r="M587" s="65">
        <v>0.23</v>
      </c>
      <c r="N587" s="92">
        <v>0.15</v>
      </c>
      <c r="O587" s="92">
        <v>5.0000000000000017E-2</v>
      </c>
      <c r="P587" s="92">
        <v>0.19</v>
      </c>
      <c r="Q587" s="92">
        <v>0.2</v>
      </c>
      <c r="R587" s="92">
        <v>0.22000000000000003</v>
      </c>
    </row>
    <row r="588" spans="1:18" x14ac:dyDescent="0.25">
      <c r="A588" s="198">
        <v>1344</v>
      </c>
      <c r="B588" s="198" t="s">
        <v>1039</v>
      </c>
      <c r="C588" s="198" t="s">
        <v>1371</v>
      </c>
      <c r="D588" s="198" t="s">
        <v>1476</v>
      </c>
      <c r="E588" s="198" t="s">
        <v>1477</v>
      </c>
      <c r="F588" s="198" t="s">
        <v>1485</v>
      </c>
      <c r="G588" s="198" t="s">
        <v>179</v>
      </c>
      <c r="H588" s="198" t="s">
        <v>1476</v>
      </c>
      <c r="I588" s="198" t="s">
        <v>1479</v>
      </c>
      <c r="J588" s="198" t="s">
        <v>1486</v>
      </c>
      <c r="K588" s="198" t="s">
        <v>179</v>
      </c>
      <c r="L588" s="66">
        <v>0.2</v>
      </c>
      <c r="M588" s="65">
        <v>0.23</v>
      </c>
      <c r="N588" s="92">
        <v>0.14285714285714282</v>
      </c>
      <c r="O588" s="92">
        <v>1.7142857142857182E-2</v>
      </c>
      <c r="P588" s="92">
        <v>0.15</v>
      </c>
      <c r="Q588" s="92">
        <v>0.16</v>
      </c>
      <c r="R588" s="92">
        <v>0.17600000000000002</v>
      </c>
    </row>
    <row r="589" spans="1:18" x14ac:dyDescent="0.25">
      <c r="A589" s="198">
        <v>60</v>
      </c>
      <c r="B589" s="198" t="s">
        <v>1039</v>
      </c>
      <c r="C589" s="198" t="s">
        <v>1371</v>
      </c>
      <c r="D589" s="198" t="s">
        <v>1495</v>
      </c>
      <c r="E589" s="198" t="s">
        <v>1521</v>
      </c>
      <c r="F589" s="198" t="s">
        <v>1529</v>
      </c>
      <c r="G589" s="198" t="s">
        <v>179</v>
      </c>
      <c r="H589" s="198" t="s">
        <v>1498</v>
      </c>
      <c r="I589" s="198" t="s">
        <v>1523</v>
      </c>
      <c r="J589" s="198" t="s">
        <v>1530</v>
      </c>
      <c r="K589" s="198" t="s">
        <v>179</v>
      </c>
      <c r="L589" s="66">
        <v>0.16</v>
      </c>
      <c r="M589" s="65">
        <v>0.18</v>
      </c>
      <c r="N589" s="92">
        <v>0.15</v>
      </c>
      <c r="O589" s="92">
        <v>1.0000000000000009E-2</v>
      </c>
      <c r="P589" s="92">
        <v>0.15</v>
      </c>
      <c r="Q589" s="92">
        <v>0.15</v>
      </c>
      <c r="R589" s="92">
        <v>0.17600000000000002</v>
      </c>
    </row>
    <row r="590" spans="1:18" x14ac:dyDescent="0.25">
      <c r="A590" s="198">
        <v>120</v>
      </c>
      <c r="B590" s="198" t="s">
        <v>1039</v>
      </c>
      <c r="C590" s="198" t="s">
        <v>1371</v>
      </c>
      <c r="D590" s="198" t="s">
        <v>1495</v>
      </c>
      <c r="E590" s="198" t="s">
        <v>1521</v>
      </c>
      <c r="F590" s="198" t="s">
        <v>1527</v>
      </c>
      <c r="G590" s="198" t="s">
        <v>179</v>
      </c>
      <c r="H590" s="198" t="s">
        <v>1498</v>
      </c>
      <c r="I590" s="198" t="s">
        <v>1523</v>
      </c>
      <c r="J590" s="198" t="s">
        <v>1528</v>
      </c>
      <c r="K590" s="198" t="s">
        <v>179</v>
      </c>
      <c r="L590" s="66">
        <v>0.16</v>
      </c>
      <c r="M590" s="65">
        <v>0.18</v>
      </c>
      <c r="N590" s="92">
        <v>0.15</v>
      </c>
      <c r="O590" s="92">
        <v>1.0000000000000009E-2</v>
      </c>
      <c r="P590" s="92">
        <v>0.15</v>
      </c>
      <c r="Q590" s="92">
        <v>0.15</v>
      </c>
      <c r="R590" s="92">
        <v>0.17600000000000002</v>
      </c>
    </row>
    <row r="591" spans="1:18" x14ac:dyDescent="0.25">
      <c r="A591" s="198">
        <v>223</v>
      </c>
      <c r="B591" s="198" t="s">
        <v>1039</v>
      </c>
      <c r="C591" s="198" t="s">
        <v>1371</v>
      </c>
      <c r="D591" s="198" t="s">
        <v>1495</v>
      </c>
      <c r="E591" s="198" t="s">
        <v>1521</v>
      </c>
      <c r="F591" s="198" t="s">
        <v>1531</v>
      </c>
      <c r="G591" s="198" t="s">
        <v>179</v>
      </c>
      <c r="H591" s="198" t="s">
        <v>1498</v>
      </c>
      <c r="I591" s="198" t="s">
        <v>1523</v>
      </c>
      <c r="J591" s="198" t="s">
        <v>1532</v>
      </c>
      <c r="K591" s="198" t="s">
        <v>179</v>
      </c>
      <c r="L591" s="66">
        <v>0.16</v>
      </c>
      <c r="M591" s="65">
        <v>0.18</v>
      </c>
      <c r="N591" s="92">
        <v>0.14285714285714282</v>
      </c>
      <c r="O591" s="92">
        <v>1.7142857142857182E-2</v>
      </c>
      <c r="P591" s="92">
        <v>0.15</v>
      </c>
      <c r="Q591" s="92">
        <v>0.16</v>
      </c>
      <c r="R591" s="92">
        <v>0.17600000000000002</v>
      </c>
    </row>
    <row r="592" spans="1:18" x14ac:dyDescent="0.25">
      <c r="A592" s="198">
        <v>315</v>
      </c>
      <c r="B592" s="198" t="s">
        <v>1039</v>
      </c>
      <c r="C592" s="198" t="s">
        <v>1371</v>
      </c>
      <c r="D592" s="198" t="s">
        <v>1495</v>
      </c>
      <c r="E592" s="198" t="s">
        <v>1569</v>
      </c>
      <c r="F592" s="198" t="s">
        <v>1579</v>
      </c>
      <c r="G592" s="198" t="s">
        <v>179</v>
      </c>
      <c r="H592" s="198" t="s">
        <v>1498</v>
      </c>
      <c r="I592" s="198" t="s">
        <v>1571</v>
      </c>
      <c r="J592" s="198" t="s">
        <v>1580</v>
      </c>
      <c r="K592" s="198" t="s">
        <v>179</v>
      </c>
      <c r="L592" s="66">
        <v>0.14000000000000001</v>
      </c>
      <c r="M592" s="65">
        <v>0.16</v>
      </c>
      <c r="N592" s="92">
        <v>0.15</v>
      </c>
      <c r="O592" s="92">
        <v>2.0000000000000018E-2</v>
      </c>
      <c r="P592" s="92">
        <v>0.16</v>
      </c>
      <c r="Q592" s="92">
        <v>0.17</v>
      </c>
      <c r="R592" s="92">
        <v>0.18700000000000003</v>
      </c>
    </row>
    <row r="593" spans="1:18" x14ac:dyDescent="0.25">
      <c r="A593" s="198">
        <v>427</v>
      </c>
      <c r="B593" s="198" t="s">
        <v>1039</v>
      </c>
      <c r="C593" s="198" t="s">
        <v>1371</v>
      </c>
      <c r="D593" s="198" t="s">
        <v>1495</v>
      </c>
      <c r="E593" s="198" t="s">
        <v>1569</v>
      </c>
      <c r="F593" s="198" t="s">
        <v>1575</v>
      </c>
      <c r="G593" s="198" t="s">
        <v>179</v>
      </c>
      <c r="H593" s="198" t="s">
        <v>1498</v>
      </c>
      <c r="I593" s="198" t="s">
        <v>1571</v>
      </c>
      <c r="J593" s="198" t="s">
        <v>1576</v>
      </c>
      <c r="K593" s="198" t="s">
        <v>179</v>
      </c>
      <c r="L593" s="66">
        <v>0.14000000000000001</v>
      </c>
      <c r="M593" s="65">
        <v>0.16</v>
      </c>
      <c r="N593" s="92">
        <v>0.15</v>
      </c>
      <c r="O593" s="92">
        <v>1.0000000000000009E-2</v>
      </c>
      <c r="P593" s="92">
        <v>0.15</v>
      </c>
      <c r="Q593" s="92">
        <v>0.15</v>
      </c>
      <c r="R593" s="92">
        <v>0.17600000000000002</v>
      </c>
    </row>
    <row r="594" spans="1:18" x14ac:dyDescent="0.25">
      <c r="A594" s="198">
        <v>428</v>
      </c>
      <c r="B594" s="198" t="s">
        <v>1039</v>
      </c>
      <c r="C594" s="198" t="s">
        <v>1371</v>
      </c>
      <c r="D594" s="198" t="s">
        <v>1495</v>
      </c>
      <c r="E594" s="198" t="s">
        <v>1569</v>
      </c>
      <c r="F594" s="198" t="s">
        <v>1577</v>
      </c>
      <c r="G594" s="198" t="s">
        <v>179</v>
      </c>
      <c r="H594" s="198" t="s">
        <v>1498</v>
      </c>
      <c r="I594" s="198" t="s">
        <v>1571</v>
      </c>
      <c r="J594" s="198" t="s">
        <v>1578</v>
      </c>
      <c r="K594" s="198" t="s">
        <v>179</v>
      </c>
      <c r="L594" s="66">
        <v>0.14000000000000001</v>
      </c>
      <c r="M594" s="65">
        <v>0.16</v>
      </c>
      <c r="N594" s="92">
        <v>0.08</v>
      </c>
      <c r="O594" s="92">
        <v>0.08</v>
      </c>
      <c r="P594" s="92">
        <v>0.15</v>
      </c>
      <c r="Q594" s="92">
        <v>0.16</v>
      </c>
      <c r="R594" s="92">
        <v>0.17600000000000002</v>
      </c>
    </row>
    <row r="595" spans="1:18" x14ac:dyDescent="0.25">
      <c r="A595" s="198">
        <v>429</v>
      </c>
      <c r="B595" s="198" t="s">
        <v>1039</v>
      </c>
      <c r="C595" s="198" t="s">
        <v>1371</v>
      </c>
      <c r="D595" s="198" t="s">
        <v>1495</v>
      </c>
      <c r="E595" s="198" t="s">
        <v>1505</v>
      </c>
      <c r="F595" s="198" t="s">
        <v>1509</v>
      </c>
      <c r="G595" s="198" t="s">
        <v>179</v>
      </c>
      <c r="H595" s="198" t="s">
        <v>1498</v>
      </c>
      <c r="I595" s="198" t="s">
        <v>1507</v>
      </c>
      <c r="J595" s="198" t="s">
        <v>1510</v>
      </c>
      <c r="K595" s="198" t="s">
        <v>179</v>
      </c>
      <c r="L595" s="66">
        <v>0.14000000000000001</v>
      </c>
      <c r="M595" s="65">
        <v>0.16</v>
      </c>
      <c r="N595" s="92">
        <v>0.15</v>
      </c>
      <c r="O595" s="92">
        <v>1.0000000000000009E-2</v>
      </c>
      <c r="P595" s="92">
        <v>0.15</v>
      </c>
      <c r="Q595" s="92">
        <v>0.15</v>
      </c>
      <c r="R595" s="92">
        <v>0.17600000000000002</v>
      </c>
    </row>
    <row r="596" spans="1:18" x14ac:dyDescent="0.25">
      <c r="A596" s="198">
        <v>430</v>
      </c>
      <c r="B596" s="198" t="s">
        <v>1039</v>
      </c>
      <c r="C596" s="198" t="s">
        <v>1371</v>
      </c>
      <c r="D596" s="198" t="s">
        <v>1495</v>
      </c>
      <c r="E596" s="198" t="s">
        <v>1505</v>
      </c>
      <c r="F596" s="198" t="s">
        <v>1511</v>
      </c>
      <c r="G596" s="198" t="s">
        <v>179</v>
      </c>
      <c r="H596" s="198" t="s">
        <v>1498</v>
      </c>
      <c r="I596" s="198" t="s">
        <v>1507</v>
      </c>
      <c r="J596" s="198" t="s">
        <v>1512</v>
      </c>
      <c r="K596" s="198" t="s">
        <v>179</v>
      </c>
      <c r="L596" s="66">
        <v>0.14000000000000001</v>
      </c>
      <c r="M596" s="65">
        <v>0.16</v>
      </c>
      <c r="N596" s="92">
        <v>0.14285714285714282</v>
      </c>
      <c r="O596" s="92">
        <v>3.7142857142857172E-2</v>
      </c>
      <c r="P596" s="92">
        <v>0.16999999999999998</v>
      </c>
      <c r="Q596" s="92">
        <v>0.18</v>
      </c>
      <c r="R596" s="92">
        <v>0.19800000000000001</v>
      </c>
    </row>
    <row r="597" spans="1:18" x14ac:dyDescent="0.25">
      <c r="A597" s="198">
        <v>431</v>
      </c>
      <c r="B597" s="198" t="s">
        <v>1039</v>
      </c>
      <c r="C597" s="198" t="s">
        <v>1371</v>
      </c>
      <c r="D597" s="198" t="s">
        <v>1495</v>
      </c>
      <c r="E597" s="198" t="s">
        <v>1561</v>
      </c>
      <c r="F597" s="198" t="s">
        <v>1565</v>
      </c>
      <c r="G597" s="198" t="s">
        <v>179</v>
      </c>
      <c r="H597" s="198" t="s">
        <v>1498</v>
      </c>
      <c r="I597" s="198" t="s">
        <v>1563</v>
      </c>
      <c r="J597" s="198" t="s">
        <v>1566</v>
      </c>
      <c r="K597" s="198" t="s">
        <v>179</v>
      </c>
      <c r="L597" s="66">
        <v>0.16</v>
      </c>
      <c r="M597" s="65">
        <v>0.18</v>
      </c>
      <c r="N597" s="92">
        <v>0.15</v>
      </c>
      <c r="O597" s="92">
        <v>1.0000000000000009E-2</v>
      </c>
      <c r="P597" s="92">
        <v>0.15</v>
      </c>
      <c r="Q597" s="92">
        <v>0.15</v>
      </c>
      <c r="R597" s="92">
        <v>0.17600000000000002</v>
      </c>
    </row>
    <row r="598" spans="1:18" x14ac:dyDescent="0.25">
      <c r="A598" s="198">
        <v>432</v>
      </c>
      <c r="B598" s="198" t="s">
        <v>1039</v>
      </c>
      <c r="C598" s="198" t="s">
        <v>1371</v>
      </c>
      <c r="D598" s="198" t="s">
        <v>1495</v>
      </c>
      <c r="E598" s="198" t="s">
        <v>1505</v>
      </c>
      <c r="F598" s="198" t="s">
        <v>1513</v>
      </c>
      <c r="G598" s="198" t="s">
        <v>179</v>
      </c>
      <c r="H598" s="198" t="s">
        <v>1498</v>
      </c>
      <c r="I598" s="198" t="s">
        <v>1507</v>
      </c>
      <c r="J598" s="198" t="s">
        <v>1514</v>
      </c>
      <c r="K598" s="198" t="s">
        <v>179</v>
      </c>
      <c r="L598" s="66">
        <v>0.14000000000000001</v>
      </c>
      <c r="M598" s="65">
        <v>0.16</v>
      </c>
      <c r="N598" s="92">
        <v>0.14285714285714282</v>
      </c>
      <c r="O598" s="92">
        <v>3.7142857142857172E-2</v>
      </c>
      <c r="P598" s="92">
        <v>0.16999999999999998</v>
      </c>
      <c r="Q598" s="92">
        <v>0.18</v>
      </c>
      <c r="R598" s="92">
        <v>0.19800000000000001</v>
      </c>
    </row>
    <row r="599" spans="1:18" x14ac:dyDescent="0.25">
      <c r="A599" s="198">
        <v>433</v>
      </c>
      <c r="B599" s="198" t="s">
        <v>1039</v>
      </c>
      <c r="C599" s="198" t="s">
        <v>1371</v>
      </c>
      <c r="D599" s="198" t="s">
        <v>1495</v>
      </c>
      <c r="E599" s="198" t="s">
        <v>1581</v>
      </c>
      <c r="F599" s="198" t="s">
        <v>1591</v>
      </c>
      <c r="G599" s="198" t="s">
        <v>179</v>
      </c>
      <c r="H599" s="198" t="s">
        <v>1498</v>
      </c>
      <c r="I599" s="198" t="s">
        <v>1583</v>
      </c>
      <c r="J599" s="198" t="s">
        <v>1592</v>
      </c>
      <c r="K599" s="198" t="s">
        <v>179</v>
      </c>
      <c r="L599" s="66">
        <v>0.16</v>
      </c>
      <c r="M599" s="65">
        <v>0.18</v>
      </c>
      <c r="N599" s="92">
        <v>0.15</v>
      </c>
      <c r="O599" s="92">
        <v>1.0000000000000009E-2</v>
      </c>
      <c r="P599" s="92">
        <v>0.15</v>
      </c>
      <c r="Q599" s="92">
        <v>0.15</v>
      </c>
      <c r="R599" s="92">
        <v>0.17600000000000002</v>
      </c>
    </row>
    <row r="600" spans="1:18" x14ac:dyDescent="0.25">
      <c r="A600" s="198">
        <v>434</v>
      </c>
      <c r="B600" s="198" t="s">
        <v>1039</v>
      </c>
      <c r="C600" s="198" t="s">
        <v>1371</v>
      </c>
      <c r="D600" s="198" t="s">
        <v>1495</v>
      </c>
      <c r="E600" s="198" t="s">
        <v>1496</v>
      </c>
      <c r="F600" s="198" t="s">
        <v>1501</v>
      </c>
      <c r="G600" s="198" t="s">
        <v>179</v>
      </c>
      <c r="H600" s="198" t="s">
        <v>1498</v>
      </c>
      <c r="I600" s="198" t="s">
        <v>1499</v>
      </c>
      <c r="J600" s="198" t="s">
        <v>1502</v>
      </c>
      <c r="K600" s="198" t="s">
        <v>179</v>
      </c>
      <c r="L600" s="66">
        <v>0.14000000000000001</v>
      </c>
      <c r="M600" s="65">
        <v>0.16</v>
      </c>
      <c r="N600" s="92">
        <v>0.15</v>
      </c>
      <c r="O600" s="92">
        <v>1.0000000000000009E-2</v>
      </c>
      <c r="P600" s="92">
        <v>0.15</v>
      </c>
      <c r="Q600" s="92">
        <v>0.15</v>
      </c>
      <c r="R600" s="92">
        <v>0.17600000000000002</v>
      </c>
    </row>
    <row r="601" spans="1:18" x14ac:dyDescent="0.25">
      <c r="A601" s="198">
        <v>543</v>
      </c>
      <c r="B601" s="198" t="s">
        <v>1039</v>
      </c>
      <c r="C601" s="198" t="s">
        <v>1371</v>
      </c>
      <c r="D601" s="198" t="s">
        <v>1495</v>
      </c>
      <c r="E601" s="198" t="s">
        <v>1521</v>
      </c>
      <c r="F601" s="198" t="s">
        <v>1537</v>
      </c>
      <c r="G601" s="198" t="s">
        <v>179</v>
      </c>
      <c r="H601" s="198" t="s">
        <v>1498</v>
      </c>
      <c r="I601" s="198" t="s">
        <v>1523</v>
      </c>
      <c r="J601" s="198" t="s">
        <v>1538</v>
      </c>
      <c r="K601" s="198" t="s">
        <v>179</v>
      </c>
      <c r="L601" s="66">
        <v>0.16</v>
      </c>
      <c r="M601" s="65">
        <v>0.18</v>
      </c>
      <c r="N601" s="92">
        <v>0.14285714285714282</v>
      </c>
      <c r="O601" s="92">
        <v>5.714285714285719E-2</v>
      </c>
      <c r="P601" s="92">
        <v>0.19</v>
      </c>
      <c r="Q601" s="92">
        <v>0.2</v>
      </c>
      <c r="R601" s="92">
        <v>0.22000000000000003</v>
      </c>
    </row>
    <row r="602" spans="1:18" x14ac:dyDescent="0.25">
      <c r="A602" s="198">
        <v>545</v>
      </c>
      <c r="B602" s="198" t="s">
        <v>1039</v>
      </c>
      <c r="C602" s="198" t="s">
        <v>1371</v>
      </c>
      <c r="D602" s="198" t="s">
        <v>1495</v>
      </c>
      <c r="E602" s="198" t="s">
        <v>1521</v>
      </c>
      <c r="F602" s="198" t="s">
        <v>1541</v>
      </c>
      <c r="G602" s="198" t="s">
        <v>179</v>
      </c>
      <c r="H602" s="198" t="s">
        <v>1498</v>
      </c>
      <c r="I602" s="198" t="s">
        <v>1523</v>
      </c>
      <c r="J602" s="198" t="s">
        <v>1542</v>
      </c>
      <c r="K602" s="198" t="s">
        <v>179</v>
      </c>
      <c r="L602" s="66">
        <v>0.16</v>
      </c>
      <c r="M602" s="65">
        <v>0.18</v>
      </c>
      <c r="N602" s="92">
        <v>0.15</v>
      </c>
      <c r="O602" s="92">
        <v>1.0000000000000009E-2</v>
      </c>
      <c r="P602" s="92">
        <v>0.15</v>
      </c>
      <c r="Q602" s="92">
        <v>0.15</v>
      </c>
      <c r="R602" s="92">
        <v>0.17600000000000002</v>
      </c>
    </row>
    <row r="603" spans="1:18" x14ac:dyDescent="0.25">
      <c r="A603" s="198">
        <v>546</v>
      </c>
      <c r="B603" s="198" t="s">
        <v>1039</v>
      </c>
      <c r="C603" s="198" t="s">
        <v>1371</v>
      </c>
      <c r="D603" s="198" t="s">
        <v>1495</v>
      </c>
      <c r="E603" s="198" t="s">
        <v>1521</v>
      </c>
      <c r="F603" s="198" t="s">
        <v>1543</v>
      </c>
      <c r="G603" s="198" t="s">
        <v>179</v>
      </c>
      <c r="H603" s="198" t="s">
        <v>1498</v>
      </c>
      <c r="I603" s="198" t="s">
        <v>1523</v>
      </c>
      <c r="J603" s="198" t="s">
        <v>1544</v>
      </c>
      <c r="K603" s="198" t="s">
        <v>179</v>
      </c>
      <c r="L603" s="66">
        <v>0.18</v>
      </c>
      <c r="M603" s="65">
        <v>0.21</v>
      </c>
      <c r="N603" s="92">
        <v>0.15</v>
      </c>
      <c r="O603" s="92">
        <v>5.0000000000000017E-2</v>
      </c>
      <c r="P603" s="92">
        <v>0.19</v>
      </c>
      <c r="Q603" s="92">
        <v>0.2</v>
      </c>
      <c r="R603" s="92">
        <v>0.22000000000000003</v>
      </c>
    </row>
    <row r="604" spans="1:18" x14ac:dyDescent="0.25">
      <c r="A604" s="198">
        <v>603</v>
      </c>
      <c r="B604" s="198" t="s">
        <v>1039</v>
      </c>
      <c r="C604" s="198" t="s">
        <v>1371</v>
      </c>
      <c r="D604" s="198" t="s">
        <v>1495</v>
      </c>
      <c r="E604" s="198" t="s">
        <v>1569</v>
      </c>
      <c r="F604" s="198" t="s">
        <v>1573</v>
      </c>
      <c r="G604" s="198" t="s">
        <v>179</v>
      </c>
      <c r="H604" s="198" t="s">
        <v>1498</v>
      </c>
      <c r="I604" s="198" t="s">
        <v>1571</v>
      </c>
      <c r="J604" s="198" t="s">
        <v>1574</v>
      </c>
      <c r="K604" s="198" t="s">
        <v>179</v>
      </c>
      <c r="L604" s="66">
        <v>0.14000000000000001</v>
      </c>
      <c r="M604" s="65">
        <v>0.16</v>
      </c>
      <c r="N604" s="92">
        <v>0.12</v>
      </c>
      <c r="O604" s="92" t="s">
        <v>121</v>
      </c>
      <c r="P604" s="92">
        <v>0.12</v>
      </c>
      <c r="Q604" s="92">
        <v>0.12</v>
      </c>
      <c r="R604" s="92">
        <v>0.12</v>
      </c>
    </row>
    <row r="605" spans="1:18" x14ac:dyDescent="0.25">
      <c r="A605" s="198">
        <v>611</v>
      </c>
      <c r="B605" s="198" t="s">
        <v>1039</v>
      </c>
      <c r="C605" s="198" t="s">
        <v>1371</v>
      </c>
      <c r="D605" s="198" t="s">
        <v>1495</v>
      </c>
      <c r="E605" s="198" t="s">
        <v>1505</v>
      </c>
      <c r="F605" s="198" t="s">
        <v>1517</v>
      </c>
      <c r="G605" s="198" t="s">
        <v>179</v>
      </c>
      <c r="H605" s="198" t="s">
        <v>1498</v>
      </c>
      <c r="I605" s="198" t="s">
        <v>1507</v>
      </c>
      <c r="J605" s="198" t="s">
        <v>1518</v>
      </c>
      <c r="K605" s="198" t="s">
        <v>179</v>
      </c>
      <c r="L605" s="66">
        <v>0.18</v>
      </c>
      <c r="M605" s="65">
        <v>0.21</v>
      </c>
      <c r="N605" s="92">
        <v>0.15</v>
      </c>
      <c r="O605" s="92">
        <v>1.0000000000000009E-2</v>
      </c>
      <c r="P605" s="92">
        <v>0.15</v>
      </c>
      <c r="Q605" s="92">
        <v>0.15</v>
      </c>
      <c r="R605" s="92">
        <v>0.17600000000000002</v>
      </c>
    </row>
    <row r="606" spans="1:18" x14ac:dyDescent="0.25">
      <c r="A606" s="198">
        <v>854</v>
      </c>
      <c r="B606" s="198" t="s">
        <v>1039</v>
      </c>
      <c r="C606" s="198" t="s">
        <v>1371</v>
      </c>
      <c r="D606" s="198" t="s">
        <v>1495</v>
      </c>
      <c r="E606" s="198" t="s">
        <v>1569</v>
      </c>
      <c r="F606" s="198" t="s">
        <v>1570</v>
      </c>
      <c r="G606" s="198" t="s">
        <v>179</v>
      </c>
      <c r="H606" s="198" t="s">
        <v>1498</v>
      </c>
      <c r="I606" s="198" t="s">
        <v>1571</v>
      </c>
      <c r="J606" s="198" t="s">
        <v>1572</v>
      </c>
      <c r="K606" s="198" t="s">
        <v>179</v>
      </c>
      <c r="L606" s="66">
        <v>0.14000000000000001</v>
      </c>
      <c r="M606" s="65">
        <v>0.16</v>
      </c>
      <c r="N606" s="92">
        <v>0.12</v>
      </c>
      <c r="O606" s="92">
        <v>4.0000000000000008E-2</v>
      </c>
      <c r="P606" s="92">
        <v>0.15</v>
      </c>
      <c r="Q606" s="92">
        <v>0.16</v>
      </c>
      <c r="R606" s="92">
        <v>0.17600000000000002</v>
      </c>
    </row>
    <row r="607" spans="1:18" x14ac:dyDescent="0.25">
      <c r="A607" s="198">
        <v>862</v>
      </c>
      <c r="B607" s="198" t="s">
        <v>1039</v>
      </c>
      <c r="C607" s="198" t="s">
        <v>1371</v>
      </c>
      <c r="D607" s="198" t="s">
        <v>1495</v>
      </c>
      <c r="E607" s="198" t="s">
        <v>1561</v>
      </c>
      <c r="F607" s="198" t="s">
        <v>1562</v>
      </c>
      <c r="G607" s="198" t="s">
        <v>179</v>
      </c>
      <c r="H607" s="198" t="s">
        <v>1498</v>
      </c>
      <c r="I607" s="198" t="s">
        <v>1563</v>
      </c>
      <c r="J607" s="198" t="s">
        <v>1564</v>
      </c>
      <c r="K607" s="198" t="s">
        <v>179</v>
      </c>
      <c r="L607" s="66">
        <v>0.16</v>
      </c>
      <c r="M607" s="65">
        <v>0.18</v>
      </c>
      <c r="N607" s="92">
        <v>0.13500000000000001</v>
      </c>
      <c r="O607" s="92">
        <v>2.4999999999999994E-2</v>
      </c>
      <c r="P607" s="92">
        <v>0.15</v>
      </c>
      <c r="Q607" s="92">
        <v>0.16</v>
      </c>
      <c r="R607" s="92">
        <v>0.17600000000000002</v>
      </c>
    </row>
    <row r="608" spans="1:18" x14ac:dyDescent="0.25">
      <c r="A608" s="198">
        <v>865</v>
      </c>
      <c r="B608" s="198" t="s">
        <v>1039</v>
      </c>
      <c r="C608" s="198" t="s">
        <v>1371</v>
      </c>
      <c r="D608" s="198" t="s">
        <v>1495</v>
      </c>
      <c r="E608" s="198" t="s">
        <v>1496</v>
      </c>
      <c r="F608" s="198" t="s">
        <v>1503</v>
      </c>
      <c r="G608" s="198" t="s">
        <v>179</v>
      </c>
      <c r="H608" s="198" t="s">
        <v>1498</v>
      </c>
      <c r="I608" s="198" t="s">
        <v>1499</v>
      </c>
      <c r="J608" s="198" t="s">
        <v>1504</v>
      </c>
      <c r="K608" s="198" t="s">
        <v>179</v>
      </c>
      <c r="L608" s="66">
        <v>0.18</v>
      </c>
      <c r="M608" s="65">
        <v>0.21</v>
      </c>
      <c r="N608" s="92">
        <v>0.15</v>
      </c>
      <c r="O608" s="92" t="s">
        <v>121</v>
      </c>
      <c r="P608" s="92">
        <v>0.15</v>
      </c>
      <c r="Q608" s="92">
        <v>0.15</v>
      </c>
      <c r="R608" s="92">
        <v>0.15</v>
      </c>
    </row>
    <row r="609" spans="1:18" x14ac:dyDescent="0.25">
      <c r="A609" s="198">
        <v>868</v>
      </c>
      <c r="B609" s="198" t="s">
        <v>1039</v>
      </c>
      <c r="C609" s="198" t="s">
        <v>1371</v>
      </c>
      <c r="D609" s="198" t="s">
        <v>1495</v>
      </c>
      <c r="E609" s="198" t="s">
        <v>1505</v>
      </c>
      <c r="F609" s="198" t="s">
        <v>1506</v>
      </c>
      <c r="G609" s="198" t="s">
        <v>179</v>
      </c>
      <c r="H609" s="198" t="s">
        <v>1498</v>
      </c>
      <c r="I609" s="198" t="s">
        <v>1507</v>
      </c>
      <c r="J609" s="198" t="s">
        <v>1508</v>
      </c>
      <c r="K609" s="198" t="s">
        <v>179</v>
      </c>
      <c r="L609" s="66">
        <v>0.14000000000000001</v>
      </c>
      <c r="M609" s="65">
        <v>0.16</v>
      </c>
      <c r="N609" s="92">
        <v>0.15</v>
      </c>
      <c r="O609" s="92" t="s">
        <v>121</v>
      </c>
      <c r="P609" s="92">
        <v>0.15</v>
      </c>
      <c r="Q609" s="92">
        <v>0.15</v>
      </c>
      <c r="R609" s="92">
        <v>0.15</v>
      </c>
    </row>
    <row r="610" spans="1:18" x14ac:dyDescent="0.25">
      <c r="A610" s="198">
        <v>1337</v>
      </c>
      <c r="B610" s="198" t="s">
        <v>1039</v>
      </c>
      <c r="C610" s="198" t="s">
        <v>1371</v>
      </c>
      <c r="D610" s="198" t="s">
        <v>1495</v>
      </c>
      <c r="E610" s="198" t="s">
        <v>1496</v>
      </c>
      <c r="F610" s="198" t="s">
        <v>1497</v>
      </c>
      <c r="G610" s="198" t="s">
        <v>179</v>
      </c>
      <c r="H610" s="198" t="s">
        <v>1498</v>
      </c>
      <c r="I610" s="198" t="s">
        <v>1499</v>
      </c>
      <c r="J610" s="198" t="s">
        <v>1500</v>
      </c>
      <c r="K610" s="198" t="s">
        <v>179</v>
      </c>
      <c r="L610" s="66">
        <v>0.14000000000000001</v>
      </c>
      <c r="M610" s="65">
        <v>0.16</v>
      </c>
      <c r="N610" s="92">
        <v>0.15</v>
      </c>
      <c r="O610" s="92" t="s">
        <v>121</v>
      </c>
      <c r="P610" s="92">
        <v>0.15</v>
      </c>
      <c r="Q610" s="92">
        <v>0.15</v>
      </c>
      <c r="R610" s="92">
        <v>0.15</v>
      </c>
    </row>
    <row r="611" spans="1:18" x14ac:dyDescent="0.25">
      <c r="A611" s="198">
        <v>2216</v>
      </c>
      <c r="B611" s="198" t="s">
        <v>1039</v>
      </c>
      <c r="C611" s="198" t="s">
        <v>1371</v>
      </c>
      <c r="D611" s="198" t="s">
        <v>1495</v>
      </c>
      <c r="E611" s="198" t="s">
        <v>1521</v>
      </c>
      <c r="F611" s="198" t="s">
        <v>1557</v>
      </c>
      <c r="G611" s="198" t="s">
        <v>179</v>
      </c>
      <c r="H611" s="198" t="s">
        <v>1498</v>
      </c>
      <c r="I611" s="198" t="s">
        <v>1523</v>
      </c>
      <c r="J611" s="198" t="s">
        <v>1558</v>
      </c>
      <c r="K611" s="198" t="s">
        <v>179</v>
      </c>
      <c r="L611" s="66">
        <v>0.2</v>
      </c>
      <c r="M611" s="65">
        <v>0.23</v>
      </c>
      <c r="N611" s="92">
        <v>0.15</v>
      </c>
      <c r="O611" s="92" t="s">
        <v>121</v>
      </c>
      <c r="P611" s="92">
        <v>0.15</v>
      </c>
      <c r="Q611" s="92">
        <v>0.15</v>
      </c>
      <c r="R611" s="92">
        <v>0.15</v>
      </c>
    </row>
    <row r="612" spans="1:18" x14ac:dyDescent="0.25">
      <c r="A612" s="198">
        <v>2244</v>
      </c>
      <c r="B612" s="198" t="s">
        <v>1039</v>
      </c>
      <c r="C612" s="198" t="s">
        <v>1371</v>
      </c>
      <c r="D612" s="198" t="s">
        <v>1495</v>
      </c>
      <c r="E612" s="198" t="s">
        <v>785</v>
      </c>
      <c r="F612" s="198" t="s">
        <v>179</v>
      </c>
      <c r="G612" s="198" t="s">
        <v>179</v>
      </c>
      <c r="H612" s="198" t="s">
        <v>1498</v>
      </c>
      <c r="I612" s="198" t="s">
        <v>786</v>
      </c>
      <c r="J612" s="198" t="s">
        <v>179</v>
      </c>
      <c r="K612" s="198" t="s">
        <v>179</v>
      </c>
      <c r="L612" s="66">
        <v>0.2</v>
      </c>
      <c r="M612" s="65">
        <v>0.23</v>
      </c>
      <c r="N612" s="92">
        <v>0.15</v>
      </c>
      <c r="O612" s="92" t="s">
        <v>121</v>
      </c>
      <c r="P612" s="92">
        <v>0.15</v>
      </c>
      <c r="Q612" s="92">
        <v>0.15</v>
      </c>
      <c r="R612" s="92">
        <v>0.15</v>
      </c>
    </row>
    <row r="613" spans="1:18" x14ac:dyDescent="0.25">
      <c r="A613" s="198">
        <v>2336</v>
      </c>
      <c r="B613" s="198" t="s">
        <v>1039</v>
      </c>
      <c r="C613" s="198" t="s">
        <v>1371</v>
      </c>
      <c r="D613" s="198" t="s">
        <v>1495</v>
      </c>
      <c r="E613" s="198" t="s">
        <v>1505</v>
      </c>
      <c r="F613" s="198" t="s">
        <v>1519</v>
      </c>
      <c r="G613" s="198" t="s">
        <v>179</v>
      </c>
      <c r="H613" s="198" t="s">
        <v>1498</v>
      </c>
      <c r="I613" s="198" t="s">
        <v>1507</v>
      </c>
      <c r="J613" s="198" t="s">
        <v>1520</v>
      </c>
      <c r="K613" s="198" t="s">
        <v>179</v>
      </c>
      <c r="L613" s="66">
        <v>0.14000000000000001</v>
      </c>
      <c r="M613" s="65">
        <v>0.16</v>
      </c>
      <c r="N613" s="92">
        <v>0.15</v>
      </c>
      <c r="O613" s="92">
        <v>1.0000000000000009E-2</v>
      </c>
      <c r="P613" s="92">
        <v>0.15</v>
      </c>
      <c r="Q613" s="92">
        <v>0.15</v>
      </c>
      <c r="R613" s="92">
        <v>0.17600000000000002</v>
      </c>
    </row>
    <row r="614" spans="1:18" x14ac:dyDescent="0.25">
      <c r="A614" s="198">
        <v>2408</v>
      </c>
      <c r="B614" s="198" t="s">
        <v>1039</v>
      </c>
      <c r="C614" s="198" t="s">
        <v>1371</v>
      </c>
      <c r="D614" s="198" t="s">
        <v>1495</v>
      </c>
      <c r="E614" s="198" t="s">
        <v>1561</v>
      </c>
      <c r="F614" s="198" t="s">
        <v>1567</v>
      </c>
      <c r="G614" s="198" t="s">
        <v>179</v>
      </c>
      <c r="H614" s="198" t="s">
        <v>1498</v>
      </c>
      <c r="I614" s="198" t="s">
        <v>1563</v>
      </c>
      <c r="J614" s="198" t="s">
        <v>1568</v>
      </c>
      <c r="K614" s="198" t="s">
        <v>179</v>
      </c>
      <c r="L614" s="66">
        <v>0.16</v>
      </c>
      <c r="M614" s="65">
        <v>0.18</v>
      </c>
      <c r="N614" s="92">
        <v>0.15</v>
      </c>
      <c r="O614" s="92">
        <v>1.0000000000000009E-2</v>
      </c>
      <c r="P614" s="92">
        <v>0.15</v>
      </c>
      <c r="Q614" s="92">
        <v>0.15</v>
      </c>
      <c r="R614" s="92">
        <v>0.17600000000000002</v>
      </c>
    </row>
    <row r="615" spans="1:18" x14ac:dyDescent="0.25">
      <c r="A615" s="198">
        <v>2432</v>
      </c>
      <c r="B615" s="198" t="s">
        <v>1039</v>
      </c>
      <c r="C615" s="198" t="s">
        <v>1371</v>
      </c>
      <c r="D615" s="198" t="s">
        <v>1495</v>
      </c>
      <c r="E615" s="198" t="s">
        <v>1581</v>
      </c>
      <c r="F615" s="198" t="s">
        <v>1585</v>
      </c>
      <c r="G615" s="198" t="s">
        <v>179</v>
      </c>
      <c r="H615" s="198" t="s">
        <v>1498</v>
      </c>
      <c r="I615" s="198" t="s">
        <v>1583</v>
      </c>
      <c r="J615" s="198" t="s">
        <v>1586</v>
      </c>
      <c r="K615" s="198" t="s">
        <v>179</v>
      </c>
      <c r="L615" s="66">
        <v>0.16</v>
      </c>
      <c r="M615" s="65">
        <v>0.18</v>
      </c>
      <c r="N615" s="92">
        <v>0.15</v>
      </c>
      <c r="O615" s="92">
        <v>1.0000000000000009E-2</v>
      </c>
      <c r="P615" s="92">
        <v>0.15</v>
      </c>
      <c r="Q615" s="92">
        <v>0.15</v>
      </c>
      <c r="R615" s="92">
        <v>0.17600000000000002</v>
      </c>
    </row>
    <row r="616" spans="1:18" x14ac:dyDescent="0.25">
      <c r="A616" s="198">
        <v>2433</v>
      </c>
      <c r="B616" s="198" t="s">
        <v>1039</v>
      </c>
      <c r="C616" s="198" t="s">
        <v>1371</v>
      </c>
      <c r="D616" s="198" t="s">
        <v>1495</v>
      </c>
      <c r="E616" s="198" t="s">
        <v>1581</v>
      </c>
      <c r="F616" s="198" t="s">
        <v>1587</v>
      </c>
      <c r="G616" s="198" t="s">
        <v>179</v>
      </c>
      <c r="H616" s="198" t="s">
        <v>1498</v>
      </c>
      <c r="I616" s="198" t="s">
        <v>1583</v>
      </c>
      <c r="J616" s="198" t="s">
        <v>1588</v>
      </c>
      <c r="K616" s="198" t="s">
        <v>179</v>
      </c>
      <c r="L616" s="66">
        <v>0.16</v>
      </c>
      <c r="M616" s="65">
        <v>0.18</v>
      </c>
      <c r="N616" s="92">
        <v>0.15</v>
      </c>
      <c r="O616" s="92">
        <v>1.0000000000000009E-2</v>
      </c>
      <c r="P616" s="92">
        <v>0.15</v>
      </c>
      <c r="Q616" s="92">
        <v>0.15</v>
      </c>
      <c r="R616" s="92">
        <v>0.17600000000000002</v>
      </c>
    </row>
    <row r="617" spans="1:18" x14ac:dyDescent="0.25">
      <c r="A617" s="198">
        <v>2434</v>
      </c>
      <c r="B617" s="198" t="s">
        <v>1039</v>
      </c>
      <c r="C617" s="198" t="s">
        <v>1371</v>
      </c>
      <c r="D617" s="198" t="s">
        <v>1495</v>
      </c>
      <c r="E617" s="198" t="s">
        <v>1581</v>
      </c>
      <c r="F617" s="198" t="s">
        <v>1589</v>
      </c>
      <c r="G617" s="198" t="s">
        <v>179</v>
      </c>
      <c r="H617" s="198" t="s">
        <v>1498</v>
      </c>
      <c r="I617" s="198" t="s">
        <v>1583</v>
      </c>
      <c r="J617" s="198" t="s">
        <v>1590</v>
      </c>
      <c r="K617" s="198" t="s">
        <v>179</v>
      </c>
      <c r="L617" s="66">
        <v>0.16</v>
      </c>
      <c r="M617" s="65">
        <v>0.18</v>
      </c>
      <c r="N617" s="92">
        <v>0.15</v>
      </c>
      <c r="O617" s="92">
        <v>1.0000000000000009E-2</v>
      </c>
      <c r="P617" s="92">
        <v>0.15</v>
      </c>
      <c r="Q617" s="92">
        <v>0.15</v>
      </c>
      <c r="R617" s="92">
        <v>0.17600000000000002</v>
      </c>
    </row>
    <row r="618" spans="1:18" x14ac:dyDescent="0.25">
      <c r="A618" s="198">
        <v>2435</v>
      </c>
      <c r="B618" s="198" t="s">
        <v>1039</v>
      </c>
      <c r="C618" s="198" t="s">
        <v>1371</v>
      </c>
      <c r="D618" s="198" t="s">
        <v>1495</v>
      </c>
      <c r="E618" s="198" t="s">
        <v>1521</v>
      </c>
      <c r="F618" s="198" t="s">
        <v>1551</v>
      </c>
      <c r="G618" s="198" t="s">
        <v>179</v>
      </c>
      <c r="H618" s="198" t="s">
        <v>1498</v>
      </c>
      <c r="I618" s="198" t="s">
        <v>1523</v>
      </c>
      <c r="J618" s="198" t="s">
        <v>1552</v>
      </c>
      <c r="K618" s="198" t="s">
        <v>179</v>
      </c>
      <c r="L618" s="66">
        <v>0.16</v>
      </c>
      <c r="M618" s="65">
        <v>0.18</v>
      </c>
      <c r="N618" s="92">
        <v>0.15</v>
      </c>
      <c r="O618" s="92">
        <v>1.0000000000000009E-2</v>
      </c>
      <c r="P618" s="92">
        <v>0.15</v>
      </c>
      <c r="Q618" s="92">
        <v>0.15</v>
      </c>
      <c r="R618" s="92">
        <v>0.17600000000000002</v>
      </c>
    </row>
    <row r="619" spans="1:18" x14ac:dyDescent="0.25">
      <c r="A619" s="198">
        <v>2504</v>
      </c>
      <c r="B619" s="198" t="s">
        <v>1039</v>
      </c>
      <c r="C619" s="198" t="s">
        <v>1371</v>
      </c>
      <c r="D619" s="198" t="s">
        <v>1495</v>
      </c>
      <c r="E619" s="198" t="s">
        <v>1521</v>
      </c>
      <c r="F619" s="198" t="s">
        <v>1545</v>
      </c>
      <c r="G619" s="198" t="s">
        <v>179</v>
      </c>
      <c r="H619" s="198" t="s">
        <v>1498</v>
      </c>
      <c r="I619" s="198" t="s">
        <v>1523</v>
      </c>
      <c r="J619" s="198" t="s">
        <v>1546</v>
      </c>
      <c r="K619" s="198" t="s">
        <v>179</v>
      </c>
      <c r="L619" s="66">
        <v>0.16</v>
      </c>
      <c r="M619" s="65">
        <v>0.18</v>
      </c>
      <c r="N619" s="92">
        <v>0.15</v>
      </c>
      <c r="O619" s="92">
        <v>1.0000000000000009E-2</v>
      </c>
      <c r="P619" s="92">
        <v>0.15</v>
      </c>
      <c r="Q619" s="92">
        <v>0.15</v>
      </c>
      <c r="R619" s="92">
        <v>0.17600000000000002</v>
      </c>
    </row>
    <row r="620" spans="1:18" x14ac:dyDescent="0.25">
      <c r="A620" s="198">
        <v>2567</v>
      </c>
      <c r="B620" s="198" t="s">
        <v>1039</v>
      </c>
      <c r="C620" s="198" t="s">
        <v>1371</v>
      </c>
      <c r="D620" s="198" t="s">
        <v>1495</v>
      </c>
      <c r="E620" s="198" t="s">
        <v>1521</v>
      </c>
      <c r="F620" s="198" t="s">
        <v>1533</v>
      </c>
      <c r="G620" s="198" t="s">
        <v>179</v>
      </c>
      <c r="H620" s="198" t="s">
        <v>1498</v>
      </c>
      <c r="I620" s="198" t="s">
        <v>1523</v>
      </c>
      <c r="J620" s="198" t="s">
        <v>1534</v>
      </c>
      <c r="K620" s="198" t="s">
        <v>179</v>
      </c>
      <c r="L620" s="66">
        <v>0.16</v>
      </c>
      <c r="M620" s="65">
        <v>0.18</v>
      </c>
      <c r="N620" s="92">
        <v>0.15</v>
      </c>
      <c r="O620" s="92" t="s">
        <v>121</v>
      </c>
      <c r="P620" s="92">
        <v>0.15</v>
      </c>
      <c r="Q620" s="92">
        <v>0.15</v>
      </c>
      <c r="R620" s="92">
        <v>0.15</v>
      </c>
    </row>
    <row r="621" spans="1:18" x14ac:dyDescent="0.25">
      <c r="A621" s="198">
        <v>2616</v>
      </c>
      <c r="B621" s="198" t="s">
        <v>1039</v>
      </c>
      <c r="C621" s="198" t="s">
        <v>1371</v>
      </c>
      <c r="D621" s="198" t="s">
        <v>1495</v>
      </c>
      <c r="E621" s="198" t="s">
        <v>1521</v>
      </c>
      <c r="F621" s="198" t="s">
        <v>1535</v>
      </c>
      <c r="G621" s="198" t="s">
        <v>179</v>
      </c>
      <c r="H621" s="198" t="s">
        <v>1498</v>
      </c>
      <c r="I621" s="198" t="s">
        <v>1523</v>
      </c>
      <c r="J621" s="198" t="s">
        <v>1536</v>
      </c>
      <c r="K621" s="198" t="s">
        <v>179</v>
      </c>
      <c r="L621" s="66">
        <v>0.17</v>
      </c>
      <c r="M621" s="65">
        <v>0.2</v>
      </c>
      <c r="N621" s="92">
        <v>0.15</v>
      </c>
      <c r="O621" s="92" t="s">
        <v>121</v>
      </c>
      <c r="P621" s="92">
        <v>0.15</v>
      </c>
      <c r="Q621" s="92">
        <v>0.15</v>
      </c>
      <c r="R621" s="92">
        <v>0.15</v>
      </c>
    </row>
    <row r="622" spans="1:18" x14ac:dyDescent="0.25">
      <c r="A622" s="198">
        <v>2692</v>
      </c>
      <c r="B622" s="198" t="s">
        <v>1039</v>
      </c>
      <c r="C622" s="198" t="s">
        <v>1371</v>
      </c>
      <c r="D622" s="198" t="s">
        <v>1495</v>
      </c>
      <c r="E622" s="198" t="s">
        <v>1521</v>
      </c>
      <c r="F622" s="198" t="s">
        <v>1555</v>
      </c>
      <c r="G622" s="198" t="s">
        <v>179</v>
      </c>
      <c r="H622" s="198" t="s">
        <v>1498</v>
      </c>
      <c r="I622" s="198" t="s">
        <v>1523</v>
      </c>
      <c r="J622" s="198" t="s">
        <v>1556</v>
      </c>
      <c r="K622" s="198" t="s">
        <v>179</v>
      </c>
      <c r="L622" s="66">
        <v>0.16</v>
      </c>
      <c r="M622" s="65">
        <v>0.18</v>
      </c>
      <c r="N622" s="92">
        <v>0.15</v>
      </c>
      <c r="O622" s="92" t="s">
        <v>121</v>
      </c>
      <c r="P622" s="92">
        <v>0.15</v>
      </c>
      <c r="Q622" s="92">
        <v>0.15</v>
      </c>
      <c r="R622" s="92">
        <v>0.15</v>
      </c>
    </row>
    <row r="623" spans="1:18" x14ac:dyDescent="0.25">
      <c r="A623" s="198">
        <v>3354</v>
      </c>
      <c r="B623" s="198" t="s">
        <v>1039</v>
      </c>
      <c r="C623" s="198" t="s">
        <v>1371</v>
      </c>
      <c r="D623" s="198" t="s">
        <v>1495</v>
      </c>
      <c r="E623" s="198" t="s">
        <v>1521</v>
      </c>
      <c r="F623" s="198" t="s">
        <v>1559</v>
      </c>
      <c r="G623" s="198" t="s">
        <v>179</v>
      </c>
      <c r="H623" s="198" t="s">
        <v>1498</v>
      </c>
      <c r="I623" s="198" t="s">
        <v>1523</v>
      </c>
      <c r="J623" s="198" t="s">
        <v>1560</v>
      </c>
      <c r="K623" s="198" t="s">
        <v>179</v>
      </c>
      <c r="L623" s="66">
        <v>0.12</v>
      </c>
      <c r="M623" s="65">
        <v>0.14000000000000001</v>
      </c>
      <c r="N623" s="92">
        <v>0.15</v>
      </c>
      <c r="O623" s="92">
        <v>1.0000000000000009E-2</v>
      </c>
      <c r="P623" s="92">
        <v>0.15</v>
      </c>
      <c r="Q623" s="92">
        <v>0.15</v>
      </c>
      <c r="R623" s="92">
        <v>0.17600000000000002</v>
      </c>
    </row>
    <row r="624" spans="1:18" x14ac:dyDescent="0.25">
      <c r="A624" s="198">
        <v>3427</v>
      </c>
      <c r="B624" s="198" t="s">
        <v>1039</v>
      </c>
      <c r="C624" s="198" t="s">
        <v>1371</v>
      </c>
      <c r="D624" s="198" t="s">
        <v>1495</v>
      </c>
      <c r="E624" s="198" t="s">
        <v>1521</v>
      </c>
      <c r="F624" s="198" t="s">
        <v>1522</v>
      </c>
      <c r="G624" s="198" t="s">
        <v>179</v>
      </c>
      <c r="H624" s="198" t="s">
        <v>1498</v>
      </c>
      <c r="I624" s="198" t="s">
        <v>1523</v>
      </c>
      <c r="J624" s="198" t="s">
        <v>1524</v>
      </c>
      <c r="K624" s="198" t="s">
        <v>179</v>
      </c>
      <c r="L624" s="66">
        <v>0.2</v>
      </c>
      <c r="M624" s="65">
        <v>0.23</v>
      </c>
      <c r="N624" s="92">
        <v>0.15</v>
      </c>
      <c r="O624" s="92" t="s">
        <v>121</v>
      </c>
      <c r="P624" s="92">
        <v>0.15</v>
      </c>
      <c r="Q624" s="92">
        <v>0.15</v>
      </c>
      <c r="R624" s="92">
        <v>0.15</v>
      </c>
    </row>
    <row r="625" spans="1:18" x14ac:dyDescent="0.25">
      <c r="A625" s="198">
        <v>3433</v>
      </c>
      <c r="B625" s="198" t="s">
        <v>1039</v>
      </c>
      <c r="C625" s="198" t="s">
        <v>1371</v>
      </c>
      <c r="D625" s="198" t="s">
        <v>1495</v>
      </c>
      <c r="E625" s="198" t="s">
        <v>1521</v>
      </c>
      <c r="F625" s="198" t="s">
        <v>1525</v>
      </c>
      <c r="G625" s="198" t="s">
        <v>179</v>
      </c>
      <c r="H625" s="198" t="s">
        <v>1498</v>
      </c>
      <c r="I625" s="198" t="s">
        <v>1523</v>
      </c>
      <c r="J625" s="198" t="s">
        <v>1526</v>
      </c>
      <c r="K625" s="198" t="s">
        <v>179</v>
      </c>
      <c r="L625" s="66">
        <v>0.2</v>
      </c>
      <c r="M625" s="65">
        <v>0.23</v>
      </c>
      <c r="N625" s="92">
        <v>0.15</v>
      </c>
      <c r="O625" s="92" t="s">
        <v>121</v>
      </c>
      <c r="P625" s="92">
        <v>0.15</v>
      </c>
      <c r="Q625" s="92">
        <v>0.15</v>
      </c>
      <c r="R625" s="92">
        <v>0.15</v>
      </c>
    </row>
    <row r="626" spans="1:18" x14ac:dyDescent="0.25">
      <c r="A626" s="198">
        <v>3458</v>
      </c>
      <c r="B626" s="198" t="s">
        <v>1039</v>
      </c>
      <c r="C626" s="198" t="s">
        <v>1371</v>
      </c>
      <c r="D626" s="198" t="s">
        <v>1495</v>
      </c>
      <c r="E626" s="198" t="s">
        <v>1581</v>
      </c>
      <c r="F626" s="198" t="s">
        <v>1582</v>
      </c>
      <c r="G626" s="198" t="s">
        <v>179</v>
      </c>
      <c r="H626" s="198" t="s">
        <v>1498</v>
      </c>
      <c r="I626" s="198" t="s">
        <v>1583</v>
      </c>
      <c r="J626" s="198" t="s">
        <v>1584</v>
      </c>
      <c r="K626" s="198" t="s">
        <v>179</v>
      </c>
      <c r="L626" s="66">
        <v>0.16</v>
      </c>
      <c r="M626" s="65">
        <v>0.18</v>
      </c>
      <c r="N626" s="92">
        <v>0.15</v>
      </c>
      <c r="O626" s="92" t="s">
        <v>121</v>
      </c>
      <c r="P626" s="92">
        <v>0.15</v>
      </c>
      <c r="Q626" s="92">
        <v>0.15</v>
      </c>
      <c r="R626" s="92">
        <v>0.15</v>
      </c>
    </row>
    <row r="627" spans="1:18" x14ac:dyDescent="0.25">
      <c r="A627" s="198">
        <v>3519</v>
      </c>
      <c r="B627" s="198" t="s">
        <v>1039</v>
      </c>
      <c r="C627" s="198" t="s">
        <v>1371</v>
      </c>
      <c r="D627" s="198" t="s">
        <v>1495</v>
      </c>
      <c r="E627" s="198" t="s">
        <v>1505</v>
      </c>
      <c r="F627" s="198" t="s">
        <v>1515</v>
      </c>
      <c r="G627" s="198" t="s">
        <v>179</v>
      </c>
      <c r="H627" s="198" t="s">
        <v>1498</v>
      </c>
      <c r="I627" s="198" t="s">
        <v>1507</v>
      </c>
      <c r="J627" s="198" t="s">
        <v>1516</v>
      </c>
      <c r="K627" s="198" t="s">
        <v>179</v>
      </c>
      <c r="L627" s="66">
        <v>0.18</v>
      </c>
      <c r="M627" s="65">
        <v>0.21</v>
      </c>
      <c r="N627" s="92">
        <v>0.15</v>
      </c>
      <c r="O627" s="92" t="s">
        <v>121</v>
      </c>
      <c r="P627" s="92">
        <v>0.15</v>
      </c>
      <c r="Q627" s="92">
        <v>0.15</v>
      </c>
      <c r="R627" s="92">
        <v>0.15</v>
      </c>
    </row>
    <row r="628" spans="1:18" x14ac:dyDescent="0.25">
      <c r="A628" s="198">
        <v>3897</v>
      </c>
      <c r="B628" s="198" t="s">
        <v>1039</v>
      </c>
      <c r="C628" s="198" t="s">
        <v>1371</v>
      </c>
      <c r="D628" s="198" t="s">
        <v>1495</v>
      </c>
      <c r="E628" s="198" t="s">
        <v>1569</v>
      </c>
      <c r="F628" s="198" t="s">
        <v>4726</v>
      </c>
      <c r="G628" s="198" t="s">
        <v>179</v>
      </c>
      <c r="H628" s="198" t="s">
        <v>1498</v>
      </c>
      <c r="I628" s="198" t="s">
        <v>1571</v>
      </c>
      <c r="J628" s="198" t="s">
        <v>4727</v>
      </c>
      <c r="K628" s="198" t="s">
        <v>179</v>
      </c>
      <c r="L628" s="66">
        <v>0.18</v>
      </c>
      <c r="M628" s="65">
        <v>0.21</v>
      </c>
      <c r="N628" s="92">
        <v>0.15</v>
      </c>
      <c r="O628" s="92" t="s">
        <v>121</v>
      </c>
      <c r="P628" s="92">
        <v>0.15</v>
      </c>
      <c r="Q628" s="92">
        <v>0.15</v>
      </c>
      <c r="R628" s="92">
        <v>0.15</v>
      </c>
    </row>
    <row r="629" spans="1:18" x14ac:dyDescent="0.25">
      <c r="A629" s="198">
        <v>312</v>
      </c>
      <c r="B629" s="198" t="s">
        <v>1039</v>
      </c>
      <c r="C629" s="198" t="s">
        <v>1371</v>
      </c>
      <c r="D629" s="198" t="s">
        <v>1593</v>
      </c>
      <c r="E629" s="198" t="s">
        <v>1611</v>
      </c>
      <c r="F629" s="198" t="s">
        <v>1617</v>
      </c>
      <c r="G629" s="198" t="s">
        <v>179</v>
      </c>
      <c r="H629" s="198" t="s">
        <v>1596</v>
      </c>
      <c r="I629" s="198" t="s">
        <v>1613</v>
      </c>
      <c r="J629" s="198" t="s">
        <v>1618</v>
      </c>
      <c r="K629" s="198" t="s">
        <v>179</v>
      </c>
      <c r="L629" s="66">
        <v>0.12</v>
      </c>
      <c r="M629" s="65">
        <v>0.14000000000000001</v>
      </c>
      <c r="N629" s="92">
        <v>0.15</v>
      </c>
      <c r="O629" s="92" t="s">
        <v>121</v>
      </c>
      <c r="P629" s="92">
        <v>0.15</v>
      </c>
      <c r="Q629" s="92">
        <v>0.15</v>
      </c>
      <c r="R629" s="92">
        <v>0.15</v>
      </c>
    </row>
    <row r="630" spans="1:18" x14ac:dyDescent="0.25">
      <c r="A630" s="198">
        <v>313</v>
      </c>
      <c r="B630" s="198" t="s">
        <v>1039</v>
      </c>
      <c r="C630" s="198" t="s">
        <v>1371</v>
      </c>
      <c r="D630" s="198" t="s">
        <v>1593</v>
      </c>
      <c r="E630" s="198" t="s">
        <v>1668</v>
      </c>
      <c r="F630" s="198" t="s">
        <v>1674</v>
      </c>
      <c r="G630" s="198" t="s">
        <v>179</v>
      </c>
      <c r="H630" s="198" t="s">
        <v>1596</v>
      </c>
      <c r="I630" s="198" t="s">
        <v>1670</v>
      </c>
      <c r="J630" s="198" t="s">
        <v>1675</v>
      </c>
      <c r="K630" s="198" t="s">
        <v>179</v>
      </c>
      <c r="L630" s="66">
        <v>0.14000000000000001</v>
      </c>
      <c r="M630" s="65">
        <v>0.16</v>
      </c>
      <c r="N630" s="92">
        <v>0.15</v>
      </c>
      <c r="O630" s="92" t="s">
        <v>121</v>
      </c>
      <c r="P630" s="92">
        <v>0.15</v>
      </c>
      <c r="Q630" s="92">
        <v>0.15</v>
      </c>
      <c r="R630" s="92">
        <v>0.15</v>
      </c>
    </row>
    <row r="631" spans="1:18" x14ac:dyDescent="0.25">
      <c r="A631" s="198">
        <v>314</v>
      </c>
      <c r="B631" s="198" t="s">
        <v>1039</v>
      </c>
      <c r="C631" s="198" t="s">
        <v>1371</v>
      </c>
      <c r="D631" s="198" t="s">
        <v>1593</v>
      </c>
      <c r="E631" s="198" t="s">
        <v>1668</v>
      </c>
      <c r="F631" s="198" t="s">
        <v>1676</v>
      </c>
      <c r="G631" s="198" t="s">
        <v>179</v>
      </c>
      <c r="H631" s="198" t="s">
        <v>1596</v>
      </c>
      <c r="I631" s="198" t="s">
        <v>1670</v>
      </c>
      <c r="J631" s="198" t="s">
        <v>1677</v>
      </c>
      <c r="K631" s="198" t="s">
        <v>179</v>
      </c>
      <c r="L631" s="66">
        <v>0.14000000000000001</v>
      </c>
      <c r="M631" s="65">
        <v>0.16</v>
      </c>
      <c r="N631" s="92">
        <v>0.15</v>
      </c>
      <c r="O631" s="92" t="s">
        <v>121</v>
      </c>
      <c r="P631" s="92">
        <v>0.15</v>
      </c>
      <c r="Q631" s="92">
        <v>0.15</v>
      </c>
      <c r="R631" s="92">
        <v>0.15</v>
      </c>
    </row>
    <row r="632" spans="1:18" x14ac:dyDescent="0.25">
      <c r="A632" s="198">
        <v>325</v>
      </c>
      <c r="B632" s="198" t="s">
        <v>1039</v>
      </c>
      <c r="C632" s="198" t="s">
        <v>1371</v>
      </c>
      <c r="D632" s="198" t="s">
        <v>1593</v>
      </c>
      <c r="E632" s="198" t="s">
        <v>1660</v>
      </c>
      <c r="F632" s="198" t="s">
        <v>1661</v>
      </c>
      <c r="G632" s="198" t="s">
        <v>179</v>
      </c>
      <c r="H632" s="198" t="s">
        <v>1596</v>
      </c>
      <c r="I632" s="198" t="s">
        <v>1662</v>
      </c>
      <c r="J632" s="198" t="s">
        <v>1663</v>
      </c>
      <c r="K632" s="198" t="s">
        <v>179</v>
      </c>
      <c r="L632" s="66">
        <v>0.16</v>
      </c>
      <c r="M632" s="65">
        <v>0.18</v>
      </c>
      <c r="N632" s="92">
        <v>0.15</v>
      </c>
      <c r="O632" s="92" t="s">
        <v>121</v>
      </c>
      <c r="P632" s="92">
        <v>0.15</v>
      </c>
      <c r="Q632" s="92">
        <v>0.15</v>
      </c>
      <c r="R632" s="92">
        <v>0.15</v>
      </c>
    </row>
    <row r="633" spans="1:18" x14ac:dyDescent="0.25">
      <c r="A633" s="198">
        <v>379</v>
      </c>
      <c r="B633" s="198" t="s">
        <v>1039</v>
      </c>
      <c r="C633" s="198" t="s">
        <v>1371</v>
      </c>
      <c r="D633" s="198" t="s">
        <v>1593</v>
      </c>
      <c r="E633" s="198" t="s">
        <v>1635</v>
      </c>
      <c r="F633" s="198" t="s">
        <v>1639</v>
      </c>
      <c r="G633" s="198" t="s">
        <v>179</v>
      </c>
      <c r="H633" s="198" t="s">
        <v>1596</v>
      </c>
      <c r="I633" s="198" t="s">
        <v>1637</v>
      </c>
      <c r="J633" s="198" t="s">
        <v>1640</v>
      </c>
      <c r="K633" s="198" t="s">
        <v>179</v>
      </c>
      <c r="L633" s="66">
        <v>0.14000000000000001</v>
      </c>
      <c r="M633" s="65">
        <v>0.16</v>
      </c>
      <c r="N633" s="92">
        <v>0.15</v>
      </c>
      <c r="O633" s="92" t="s">
        <v>121</v>
      </c>
      <c r="P633" s="92">
        <v>0.15</v>
      </c>
      <c r="Q633" s="92">
        <v>0.15</v>
      </c>
      <c r="R633" s="92">
        <v>0.15</v>
      </c>
    </row>
    <row r="634" spans="1:18" x14ac:dyDescent="0.25">
      <c r="A634" s="198">
        <v>381</v>
      </c>
      <c r="B634" s="198" t="s">
        <v>1039</v>
      </c>
      <c r="C634" s="198" t="s">
        <v>1371</v>
      </c>
      <c r="D634" s="198" t="s">
        <v>1593</v>
      </c>
      <c r="E634" s="198" t="s">
        <v>1621</v>
      </c>
      <c r="F634" s="198" t="s">
        <v>1625</v>
      </c>
      <c r="G634" s="198" t="s">
        <v>179</v>
      </c>
      <c r="H634" s="198" t="s">
        <v>1596</v>
      </c>
      <c r="I634" s="198" t="s">
        <v>1623</v>
      </c>
      <c r="J634" s="198" t="s">
        <v>1626</v>
      </c>
      <c r="K634" s="198" t="s">
        <v>179</v>
      </c>
      <c r="L634" s="66">
        <v>0.14000000000000001</v>
      </c>
      <c r="M634" s="65">
        <v>0.16</v>
      </c>
      <c r="N634" s="92">
        <v>0.15</v>
      </c>
      <c r="O634" s="92" t="s">
        <v>121</v>
      </c>
      <c r="P634" s="92">
        <v>0.15</v>
      </c>
      <c r="Q634" s="92">
        <v>0.15</v>
      </c>
      <c r="R634" s="92">
        <v>0.15</v>
      </c>
    </row>
    <row r="635" spans="1:18" x14ac:dyDescent="0.25">
      <c r="A635" s="198">
        <v>382</v>
      </c>
      <c r="B635" s="198" t="s">
        <v>1039</v>
      </c>
      <c r="C635" s="198" t="s">
        <v>1371</v>
      </c>
      <c r="D635" s="198" t="s">
        <v>1593</v>
      </c>
      <c r="E635" s="198" t="s">
        <v>1621</v>
      </c>
      <c r="F635" s="198" t="s">
        <v>1627</v>
      </c>
      <c r="G635" s="198" t="s">
        <v>179</v>
      </c>
      <c r="H635" s="198" t="s">
        <v>1596</v>
      </c>
      <c r="I635" s="198" t="s">
        <v>1623</v>
      </c>
      <c r="J635" s="198" t="s">
        <v>1628</v>
      </c>
      <c r="K635" s="198" t="s">
        <v>179</v>
      </c>
      <c r="L635" s="66">
        <v>0.14000000000000001</v>
      </c>
      <c r="M635" s="65">
        <v>0.16</v>
      </c>
      <c r="N635" s="92">
        <v>0.15</v>
      </c>
      <c r="O635" s="92" t="s">
        <v>121</v>
      </c>
      <c r="P635" s="92">
        <v>0.15</v>
      </c>
      <c r="Q635" s="92">
        <v>0.15</v>
      </c>
      <c r="R635" s="92">
        <v>0.15</v>
      </c>
    </row>
    <row r="636" spans="1:18" x14ac:dyDescent="0.25">
      <c r="A636" s="198">
        <v>383</v>
      </c>
      <c r="B636" s="198" t="s">
        <v>1039</v>
      </c>
      <c r="C636" s="198" t="s">
        <v>1371</v>
      </c>
      <c r="D636" s="198" t="s">
        <v>1593</v>
      </c>
      <c r="E636" s="198" t="s">
        <v>1601</v>
      </c>
      <c r="F636" s="198" t="s">
        <v>1602</v>
      </c>
      <c r="G636" s="198" t="s">
        <v>179</v>
      </c>
      <c r="H636" s="198" t="s">
        <v>1596</v>
      </c>
      <c r="I636" s="198" t="s">
        <v>1603</v>
      </c>
      <c r="J636" s="198" t="s">
        <v>1604</v>
      </c>
      <c r="K636" s="198" t="s">
        <v>179</v>
      </c>
      <c r="L636" s="66">
        <v>0.14000000000000001</v>
      </c>
      <c r="M636" s="65">
        <v>0.16</v>
      </c>
      <c r="N636" s="92">
        <v>0.15</v>
      </c>
      <c r="O636" s="92" t="s">
        <v>121</v>
      </c>
      <c r="P636" s="92">
        <v>0.15</v>
      </c>
      <c r="Q636" s="92">
        <v>0.15</v>
      </c>
      <c r="R636" s="92">
        <v>0.15</v>
      </c>
    </row>
    <row r="637" spans="1:18" x14ac:dyDescent="0.25">
      <c r="A637" s="198">
        <v>384</v>
      </c>
      <c r="B637" s="198" t="s">
        <v>1039</v>
      </c>
      <c r="C637" s="198" t="s">
        <v>1371</v>
      </c>
      <c r="D637" s="198" t="s">
        <v>1593</v>
      </c>
      <c r="E637" s="198" t="s">
        <v>1594</v>
      </c>
      <c r="F637" s="198" t="s">
        <v>1599</v>
      </c>
      <c r="G637" s="198" t="s">
        <v>179</v>
      </c>
      <c r="H637" s="198" t="s">
        <v>1596</v>
      </c>
      <c r="I637" s="198" t="s">
        <v>1597</v>
      </c>
      <c r="J637" s="198" t="s">
        <v>1600</v>
      </c>
      <c r="K637" s="198" t="s">
        <v>179</v>
      </c>
      <c r="L637" s="66">
        <v>0.16</v>
      </c>
      <c r="M637" s="65">
        <v>0.18</v>
      </c>
      <c r="N637" s="92">
        <v>0.15</v>
      </c>
      <c r="O637" s="92" t="s">
        <v>121</v>
      </c>
      <c r="P637" s="92">
        <v>0.15</v>
      </c>
      <c r="Q637" s="92">
        <v>0.15</v>
      </c>
      <c r="R637" s="92">
        <v>0.15</v>
      </c>
    </row>
    <row r="638" spans="1:18" x14ac:dyDescent="0.25">
      <c r="A638" s="198">
        <v>385</v>
      </c>
      <c r="B638" s="198" t="s">
        <v>1039</v>
      </c>
      <c r="C638" s="198" t="s">
        <v>1371</v>
      </c>
      <c r="D638" s="198" t="s">
        <v>1593</v>
      </c>
      <c r="E638" s="198" t="s">
        <v>1668</v>
      </c>
      <c r="F638" s="198" t="s">
        <v>1678</v>
      </c>
      <c r="G638" s="198" t="s">
        <v>179</v>
      </c>
      <c r="H638" s="198" t="s">
        <v>1596</v>
      </c>
      <c r="I638" s="198" t="s">
        <v>1670</v>
      </c>
      <c r="J638" s="198" t="s">
        <v>1679</v>
      </c>
      <c r="K638" s="198" t="s">
        <v>179</v>
      </c>
      <c r="L638" s="66">
        <v>0.14000000000000001</v>
      </c>
      <c r="M638" s="65">
        <v>0.16</v>
      </c>
      <c r="N638" s="92">
        <v>0.15</v>
      </c>
      <c r="O638" s="92" t="s">
        <v>121</v>
      </c>
      <c r="P638" s="92">
        <v>0.15</v>
      </c>
      <c r="Q638" s="92">
        <v>0.15</v>
      </c>
      <c r="R638" s="92">
        <v>0.15</v>
      </c>
    </row>
    <row r="639" spans="1:18" x14ac:dyDescent="0.25">
      <c r="A639" s="198">
        <v>386</v>
      </c>
      <c r="B639" s="198" t="s">
        <v>1039</v>
      </c>
      <c r="C639" s="198" t="s">
        <v>1371</v>
      </c>
      <c r="D639" s="198" t="s">
        <v>1593</v>
      </c>
      <c r="E639" s="198" t="s">
        <v>1621</v>
      </c>
      <c r="F639" s="198" t="s">
        <v>1622</v>
      </c>
      <c r="G639" s="198" t="s">
        <v>179</v>
      </c>
      <c r="H639" s="198" t="s">
        <v>1596</v>
      </c>
      <c r="I639" s="198" t="s">
        <v>1623</v>
      </c>
      <c r="J639" s="198" t="s">
        <v>1624</v>
      </c>
      <c r="K639" s="198" t="s">
        <v>179</v>
      </c>
      <c r="L639" s="66">
        <v>0.14000000000000001</v>
      </c>
      <c r="M639" s="65">
        <v>0.16</v>
      </c>
      <c r="N639" s="92">
        <v>0.15</v>
      </c>
      <c r="O639" s="92">
        <v>5.0000000000000017E-2</v>
      </c>
      <c r="P639" s="92">
        <v>0.19</v>
      </c>
      <c r="Q639" s="92">
        <v>0.2</v>
      </c>
      <c r="R639" s="92">
        <v>0.22000000000000003</v>
      </c>
    </row>
    <row r="640" spans="1:18" x14ac:dyDescent="0.25">
      <c r="A640" s="198">
        <v>423</v>
      </c>
      <c r="B640" s="198" t="s">
        <v>1039</v>
      </c>
      <c r="C640" s="198" t="s">
        <v>1371</v>
      </c>
      <c r="D640" s="198" t="s">
        <v>1593</v>
      </c>
      <c r="E640" s="198" t="s">
        <v>1594</v>
      </c>
      <c r="F640" s="198" t="s">
        <v>1595</v>
      </c>
      <c r="G640" s="198" t="s">
        <v>179</v>
      </c>
      <c r="H640" s="198" t="s">
        <v>1596</v>
      </c>
      <c r="I640" s="198" t="s">
        <v>1597</v>
      </c>
      <c r="J640" s="198" t="s">
        <v>1598</v>
      </c>
      <c r="K640" s="198" t="s">
        <v>179</v>
      </c>
      <c r="L640" s="66">
        <v>0.16</v>
      </c>
      <c r="M640" s="65">
        <v>0.18</v>
      </c>
      <c r="N640" s="92">
        <v>0.15</v>
      </c>
      <c r="O640" s="92">
        <v>0.03</v>
      </c>
      <c r="P640" s="92">
        <v>0.16999999999999998</v>
      </c>
      <c r="Q640" s="92">
        <v>0.18</v>
      </c>
      <c r="R640" s="92">
        <v>0.19800000000000001</v>
      </c>
    </row>
    <row r="641" spans="1:18" x14ac:dyDescent="0.25">
      <c r="A641" s="198">
        <v>424</v>
      </c>
      <c r="B641" s="198" t="s">
        <v>1039</v>
      </c>
      <c r="C641" s="198" t="s">
        <v>1371</v>
      </c>
      <c r="D641" s="198" t="s">
        <v>1593</v>
      </c>
      <c r="E641" s="198" t="s">
        <v>1641</v>
      </c>
      <c r="F641" s="198" t="s">
        <v>1642</v>
      </c>
      <c r="G641" s="198" t="s">
        <v>179</v>
      </c>
      <c r="H641" s="198" t="s">
        <v>1596</v>
      </c>
      <c r="I641" s="198" t="s">
        <v>1643</v>
      </c>
      <c r="J641" s="198" t="s">
        <v>1644</v>
      </c>
      <c r="K641" s="198" t="s">
        <v>179</v>
      </c>
      <c r="L641" s="66">
        <v>0.14000000000000001</v>
      </c>
      <c r="M641" s="65">
        <v>0.16</v>
      </c>
      <c r="N641" s="92">
        <v>0.15</v>
      </c>
      <c r="O641" s="92" t="s">
        <v>121</v>
      </c>
      <c r="P641" s="92">
        <v>0.15</v>
      </c>
      <c r="Q641" s="92">
        <v>0.15</v>
      </c>
      <c r="R641" s="92">
        <v>0.15</v>
      </c>
    </row>
    <row r="642" spans="1:18" x14ac:dyDescent="0.25">
      <c r="A642" s="198">
        <v>425</v>
      </c>
      <c r="B642" s="198" t="s">
        <v>1039</v>
      </c>
      <c r="C642" s="198" t="s">
        <v>1371</v>
      </c>
      <c r="D642" s="198" t="s">
        <v>1593</v>
      </c>
      <c r="E642" s="198" t="s">
        <v>1641</v>
      </c>
      <c r="F642" s="198" t="s">
        <v>1645</v>
      </c>
      <c r="G642" s="198" t="s">
        <v>179</v>
      </c>
      <c r="H642" s="198" t="s">
        <v>1596</v>
      </c>
      <c r="I642" s="198" t="s">
        <v>1643</v>
      </c>
      <c r="J642" s="198" t="s">
        <v>1646</v>
      </c>
      <c r="K642" s="198" t="s">
        <v>179</v>
      </c>
      <c r="L642" s="66">
        <v>0.14000000000000001</v>
      </c>
      <c r="M642" s="65">
        <v>0.16</v>
      </c>
      <c r="N642" s="92">
        <v>0.15</v>
      </c>
      <c r="O642" s="92">
        <v>0.03</v>
      </c>
      <c r="P642" s="92">
        <v>0.16999999999999998</v>
      </c>
      <c r="Q642" s="92">
        <v>0.18</v>
      </c>
      <c r="R642" s="92">
        <v>0.19800000000000001</v>
      </c>
    </row>
    <row r="643" spans="1:18" x14ac:dyDescent="0.25">
      <c r="A643" s="198">
        <v>457</v>
      </c>
      <c r="B643" s="198" t="s">
        <v>1039</v>
      </c>
      <c r="C643" s="198" t="s">
        <v>1371</v>
      </c>
      <c r="D643" s="198" t="s">
        <v>1593</v>
      </c>
      <c r="E643" s="198" t="s">
        <v>1648</v>
      </c>
      <c r="F643" s="198" t="s">
        <v>1654</v>
      </c>
      <c r="G643" s="198" t="s">
        <v>179</v>
      </c>
      <c r="H643" s="198" t="s">
        <v>1596</v>
      </c>
      <c r="I643" s="198" t="s">
        <v>1650</v>
      </c>
      <c r="J643" s="198" t="s">
        <v>1655</v>
      </c>
      <c r="K643" s="198" t="s">
        <v>179</v>
      </c>
      <c r="L643" s="66">
        <v>0.12</v>
      </c>
      <c r="M643" s="65">
        <v>0.14000000000000001</v>
      </c>
      <c r="N643" s="92">
        <v>0.15</v>
      </c>
      <c r="O643" s="92">
        <v>0.03</v>
      </c>
      <c r="P643" s="92">
        <v>0.16999999999999998</v>
      </c>
      <c r="Q643" s="92">
        <v>0.18</v>
      </c>
      <c r="R643" s="92">
        <v>0.19800000000000001</v>
      </c>
    </row>
    <row r="644" spans="1:18" x14ac:dyDescent="0.25">
      <c r="A644" s="198">
        <v>530</v>
      </c>
      <c r="B644" s="198" t="s">
        <v>1039</v>
      </c>
      <c r="C644" s="198" t="s">
        <v>1371</v>
      </c>
      <c r="D644" s="198" t="s">
        <v>1593</v>
      </c>
      <c r="E644" s="198" t="s">
        <v>1635</v>
      </c>
      <c r="F644" s="198" t="s">
        <v>1636</v>
      </c>
      <c r="G644" s="198" t="s">
        <v>179</v>
      </c>
      <c r="H644" s="198" t="s">
        <v>1596</v>
      </c>
      <c r="I644" s="198" t="s">
        <v>1637</v>
      </c>
      <c r="J644" s="198" t="s">
        <v>1638</v>
      </c>
      <c r="K644" s="198" t="s">
        <v>179</v>
      </c>
      <c r="L644" s="66">
        <v>0.14000000000000001</v>
      </c>
      <c r="M644" s="65">
        <v>0.16</v>
      </c>
      <c r="N644" s="92">
        <v>0.15</v>
      </c>
      <c r="O644" s="92">
        <v>1.0000000000000009E-2</v>
      </c>
      <c r="P644" s="92">
        <v>0.15</v>
      </c>
      <c r="Q644" s="92">
        <v>0.15</v>
      </c>
      <c r="R644" s="92">
        <v>0.17600000000000002</v>
      </c>
    </row>
    <row r="645" spans="1:18" x14ac:dyDescent="0.25">
      <c r="A645" s="198">
        <v>532</v>
      </c>
      <c r="B645" s="198" t="s">
        <v>1039</v>
      </c>
      <c r="C645" s="198" t="s">
        <v>1371</v>
      </c>
      <c r="D645" s="198" t="s">
        <v>1593</v>
      </c>
      <c r="E645" s="198" t="s">
        <v>1668</v>
      </c>
      <c r="F645" s="198" t="s">
        <v>1672</v>
      </c>
      <c r="G645" s="198" t="s">
        <v>179</v>
      </c>
      <c r="H645" s="198" t="s">
        <v>1596</v>
      </c>
      <c r="I645" s="198" t="s">
        <v>1670</v>
      </c>
      <c r="J645" s="198" t="s">
        <v>1673</v>
      </c>
      <c r="K645" s="198" t="s">
        <v>179</v>
      </c>
      <c r="L645" s="66">
        <v>0.14000000000000001</v>
      </c>
      <c r="M645" s="65">
        <v>0.16</v>
      </c>
      <c r="N645" s="92">
        <v>0.15</v>
      </c>
      <c r="O645" s="92">
        <v>1.0000000000000009E-2</v>
      </c>
      <c r="P645" s="92">
        <v>0.15</v>
      </c>
      <c r="Q645" s="92">
        <v>0.15</v>
      </c>
      <c r="R645" s="92">
        <v>0.17600000000000002</v>
      </c>
    </row>
    <row r="646" spans="1:18" x14ac:dyDescent="0.25">
      <c r="A646" s="198">
        <v>533</v>
      </c>
      <c r="B646" s="198" t="s">
        <v>1039</v>
      </c>
      <c r="C646" s="198" t="s">
        <v>1371</v>
      </c>
      <c r="D646" s="198" t="s">
        <v>1593</v>
      </c>
      <c r="E646" s="198" t="s">
        <v>1660</v>
      </c>
      <c r="F646" s="198" t="s">
        <v>1664</v>
      </c>
      <c r="G646" s="198" t="s">
        <v>179</v>
      </c>
      <c r="H646" s="198" t="s">
        <v>1596</v>
      </c>
      <c r="I646" s="198" t="s">
        <v>1662</v>
      </c>
      <c r="J646" s="198" t="s">
        <v>1665</v>
      </c>
      <c r="K646" s="198" t="s">
        <v>179</v>
      </c>
      <c r="L646" s="66">
        <v>0.16</v>
      </c>
      <c r="M646" s="65">
        <v>0.18</v>
      </c>
      <c r="N646" s="92">
        <v>0.15</v>
      </c>
      <c r="O646" s="92">
        <v>1.0000000000000009E-2</v>
      </c>
      <c r="P646" s="92">
        <v>0.15</v>
      </c>
      <c r="Q646" s="92">
        <v>0.15</v>
      </c>
      <c r="R646" s="92">
        <v>0.17600000000000002</v>
      </c>
    </row>
    <row r="647" spans="1:18" x14ac:dyDescent="0.25">
      <c r="A647" s="198">
        <v>534</v>
      </c>
      <c r="B647" s="198" t="s">
        <v>1039</v>
      </c>
      <c r="C647" s="198" t="s">
        <v>1371</v>
      </c>
      <c r="D647" s="198" t="s">
        <v>1593</v>
      </c>
      <c r="E647" s="198" t="s">
        <v>1601</v>
      </c>
      <c r="F647" s="198" t="s">
        <v>4728</v>
      </c>
      <c r="G647" s="198" t="s">
        <v>179</v>
      </c>
      <c r="H647" s="198" t="s">
        <v>1596</v>
      </c>
      <c r="I647" s="198" t="s">
        <v>1603</v>
      </c>
      <c r="J647" s="198" t="s">
        <v>1608</v>
      </c>
      <c r="K647" s="198" t="s">
        <v>179</v>
      </c>
      <c r="L647" s="66">
        <v>0.14000000000000001</v>
      </c>
      <c r="M647" s="65">
        <v>0.16</v>
      </c>
      <c r="N647" s="92">
        <v>0.15</v>
      </c>
      <c r="O647" s="92" t="s">
        <v>121</v>
      </c>
      <c r="P647" s="92">
        <v>0.15</v>
      </c>
      <c r="Q647" s="92">
        <v>0.15</v>
      </c>
      <c r="R647" s="92">
        <v>0.15</v>
      </c>
    </row>
    <row r="648" spans="1:18" x14ac:dyDescent="0.25">
      <c r="A648" s="198">
        <v>535</v>
      </c>
      <c r="B648" s="198" t="s">
        <v>1039</v>
      </c>
      <c r="C648" s="198" t="s">
        <v>1371</v>
      </c>
      <c r="D648" s="198" t="s">
        <v>1593</v>
      </c>
      <c r="E648" s="198" t="s">
        <v>1621</v>
      </c>
      <c r="F648" s="198" t="s">
        <v>1629</v>
      </c>
      <c r="G648" s="198" t="s">
        <v>179</v>
      </c>
      <c r="H648" s="198" t="s">
        <v>1596</v>
      </c>
      <c r="I648" s="198" t="s">
        <v>1623</v>
      </c>
      <c r="J648" s="198" t="s">
        <v>1630</v>
      </c>
      <c r="K648" s="198" t="s">
        <v>179</v>
      </c>
      <c r="L648" s="66">
        <v>0.14000000000000001</v>
      </c>
      <c r="M648" s="65">
        <v>0.16</v>
      </c>
      <c r="N648" s="92">
        <v>0.13999999999999999</v>
      </c>
      <c r="O648" s="92" t="s">
        <v>121</v>
      </c>
      <c r="P648" s="92">
        <v>0.13999999999999999</v>
      </c>
      <c r="Q648" s="92">
        <v>0.13999999999999999</v>
      </c>
      <c r="R648" s="92">
        <v>0.13999999999999999</v>
      </c>
    </row>
    <row r="649" spans="1:18" x14ac:dyDescent="0.25">
      <c r="A649" s="198">
        <v>548</v>
      </c>
      <c r="B649" s="198" t="s">
        <v>1039</v>
      </c>
      <c r="C649" s="198" t="s">
        <v>1371</v>
      </c>
      <c r="D649" s="198" t="s">
        <v>1593</v>
      </c>
      <c r="E649" s="198" t="s">
        <v>1660</v>
      </c>
      <c r="F649" s="198" t="s">
        <v>1666</v>
      </c>
      <c r="G649" s="198" t="s">
        <v>179</v>
      </c>
      <c r="H649" s="198" t="s">
        <v>1596</v>
      </c>
      <c r="I649" s="198" t="s">
        <v>1662</v>
      </c>
      <c r="J649" s="198" t="s">
        <v>1667</v>
      </c>
      <c r="K649" s="198" t="s">
        <v>179</v>
      </c>
      <c r="L649" s="66">
        <v>0.16</v>
      </c>
      <c r="M649" s="65">
        <v>0.18</v>
      </c>
      <c r="N649" s="92">
        <v>0.15</v>
      </c>
      <c r="O649" s="92" t="s">
        <v>121</v>
      </c>
      <c r="P649" s="92">
        <v>0.15</v>
      </c>
      <c r="Q649" s="92">
        <v>0.15</v>
      </c>
      <c r="R649" s="92">
        <v>0.15</v>
      </c>
    </row>
    <row r="650" spans="1:18" x14ac:dyDescent="0.25">
      <c r="A650" s="198">
        <v>549</v>
      </c>
      <c r="B650" s="198" t="s">
        <v>1039</v>
      </c>
      <c r="C650" s="198" t="s">
        <v>1371</v>
      </c>
      <c r="D650" s="198" t="s">
        <v>1593</v>
      </c>
      <c r="E650" s="198" t="s">
        <v>1611</v>
      </c>
      <c r="F650" s="198" t="s">
        <v>1615</v>
      </c>
      <c r="G650" s="198" t="s">
        <v>179</v>
      </c>
      <c r="H650" s="198" t="s">
        <v>1596</v>
      </c>
      <c r="I650" s="198" t="s">
        <v>1613</v>
      </c>
      <c r="J650" s="198" t="s">
        <v>1616</v>
      </c>
      <c r="K650" s="198" t="s">
        <v>179</v>
      </c>
      <c r="L650" s="66">
        <v>0.14000000000000001</v>
      </c>
      <c r="M650" s="65">
        <v>0.16</v>
      </c>
      <c r="N650" s="92">
        <v>0.15</v>
      </c>
      <c r="O650" s="92" t="s">
        <v>121</v>
      </c>
      <c r="P650" s="92">
        <v>0.15</v>
      </c>
      <c r="Q650" s="92">
        <v>0.15</v>
      </c>
      <c r="R650" s="92">
        <v>0.15</v>
      </c>
    </row>
    <row r="651" spans="1:18" x14ac:dyDescent="0.25">
      <c r="A651" s="198">
        <v>554</v>
      </c>
      <c r="B651" s="198" t="s">
        <v>1039</v>
      </c>
      <c r="C651" s="198" t="s">
        <v>1371</v>
      </c>
      <c r="D651" s="198" t="s">
        <v>1593</v>
      </c>
      <c r="E651" s="198" t="s">
        <v>1641</v>
      </c>
      <c r="F651" s="198" t="s">
        <v>4729</v>
      </c>
      <c r="G651" s="198" t="s">
        <v>179</v>
      </c>
      <c r="H651" s="198" t="s">
        <v>1596</v>
      </c>
      <c r="I651" s="198" t="s">
        <v>1643</v>
      </c>
      <c r="J651" s="198" t="s">
        <v>4730</v>
      </c>
      <c r="K651" s="198" t="s">
        <v>179</v>
      </c>
      <c r="L651" s="66">
        <v>0.14000000000000001</v>
      </c>
      <c r="M651" s="65">
        <v>0.16</v>
      </c>
      <c r="N651" s="92">
        <v>0.11</v>
      </c>
      <c r="O651" s="92">
        <v>3.0000000000000013E-2</v>
      </c>
      <c r="P651" s="92">
        <v>0.13</v>
      </c>
      <c r="Q651" s="92">
        <v>0.14000000000000001</v>
      </c>
      <c r="R651" s="92">
        <v>0.15400000000000003</v>
      </c>
    </row>
    <row r="652" spans="1:18" x14ac:dyDescent="0.25">
      <c r="A652" s="198">
        <v>618</v>
      </c>
      <c r="B652" s="198" t="s">
        <v>1039</v>
      </c>
      <c r="C652" s="198" t="s">
        <v>1371</v>
      </c>
      <c r="D652" s="198" t="s">
        <v>1593</v>
      </c>
      <c r="E652" s="198" t="s">
        <v>1611</v>
      </c>
      <c r="F652" s="198" t="s">
        <v>1612</v>
      </c>
      <c r="G652" s="198" t="s">
        <v>179</v>
      </c>
      <c r="H652" s="198" t="s">
        <v>1596</v>
      </c>
      <c r="I652" s="198" t="s">
        <v>1613</v>
      </c>
      <c r="J652" s="198" t="s">
        <v>1614</v>
      </c>
      <c r="K652" s="198" t="s">
        <v>179</v>
      </c>
      <c r="L652" s="66">
        <v>0.14000000000000001</v>
      </c>
      <c r="M652" s="65">
        <v>0.16</v>
      </c>
      <c r="N652" s="92">
        <v>7.0000000000000007E-2</v>
      </c>
      <c r="O652" s="92">
        <v>4.9999999999999989E-2</v>
      </c>
      <c r="P652" s="92">
        <v>0.11</v>
      </c>
      <c r="Q652" s="92">
        <v>0.12</v>
      </c>
      <c r="R652" s="92">
        <v>0.13200000000000001</v>
      </c>
    </row>
    <row r="653" spans="1:18" x14ac:dyDescent="0.25">
      <c r="A653" s="198">
        <v>620</v>
      </c>
      <c r="B653" s="198" t="s">
        <v>1039</v>
      </c>
      <c r="C653" s="198" t="s">
        <v>1371</v>
      </c>
      <c r="D653" s="198" t="s">
        <v>1593</v>
      </c>
      <c r="E653" s="198" t="s">
        <v>1668</v>
      </c>
      <c r="F653" s="198" t="s">
        <v>1669</v>
      </c>
      <c r="G653" s="198" t="s">
        <v>179</v>
      </c>
      <c r="H653" s="198" t="s">
        <v>1596</v>
      </c>
      <c r="I653" s="198" t="s">
        <v>1670</v>
      </c>
      <c r="J653" s="198" t="s">
        <v>1671</v>
      </c>
      <c r="K653" s="198" t="s">
        <v>179</v>
      </c>
      <c r="L653" s="66">
        <v>0.14000000000000001</v>
      </c>
      <c r="M653" s="65">
        <v>0.16</v>
      </c>
      <c r="N653" s="92">
        <v>7.0000000000000007E-2</v>
      </c>
      <c r="O653" s="92">
        <v>4.9999999999999989E-2</v>
      </c>
      <c r="P653" s="92">
        <v>0.11</v>
      </c>
      <c r="Q653" s="92">
        <v>0.12</v>
      </c>
      <c r="R653" s="92">
        <v>0.13200000000000001</v>
      </c>
    </row>
    <row r="654" spans="1:18" x14ac:dyDescent="0.25">
      <c r="A654" s="198">
        <v>622</v>
      </c>
      <c r="B654" s="198" t="s">
        <v>1039</v>
      </c>
      <c r="C654" s="198" t="s">
        <v>1371</v>
      </c>
      <c r="D654" s="198" t="s">
        <v>1593</v>
      </c>
      <c r="E654" s="198" t="s">
        <v>1601</v>
      </c>
      <c r="F654" s="198" t="s">
        <v>1605</v>
      </c>
      <c r="G654" s="198" t="s">
        <v>179</v>
      </c>
      <c r="H654" s="198" t="s">
        <v>1596</v>
      </c>
      <c r="I654" s="198" t="s">
        <v>1603</v>
      </c>
      <c r="J654" s="198" t="s">
        <v>1606</v>
      </c>
      <c r="K654" s="198" t="s">
        <v>179</v>
      </c>
      <c r="L654" s="66">
        <v>0.14000000000000001</v>
      </c>
      <c r="M654" s="65">
        <v>0.16</v>
      </c>
      <c r="N654" s="92">
        <v>7.0000000000000007E-2</v>
      </c>
      <c r="O654" s="92">
        <v>4.9999999999999989E-2</v>
      </c>
      <c r="P654" s="92">
        <v>0.11</v>
      </c>
      <c r="Q654" s="92">
        <v>0.12</v>
      </c>
      <c r="R654" s="92">
        <v>0.13200000000000001</v>
      </c>
    </row>
    <row r="655" spans="1:18" x14ac:dyDescent="0.25">
      <c r="A655" s="198">
        <v>626</v>
      </c>
      <c r="B655" s="198" t="s">
        <v>1039</v>
      </c>
      <c r="C655" s="198" t="s">
        <v>1371</v>
      </c>
      <c r="D655" s="198" t="s">
        <v>1593</v>
      </c>
      <c r="E655" s="198" t="s">
        <v>1621</v>
      </c>
      <c r="F655" s="198" t="s">
        <v>1631</v>
      </c>
      <c r="G655" s="198" t="s">
        <v>179</v>
      </c>
      <c r="H655" s="198" t="s">
        <v>1596</v>
      </c>
      <c r="I655" s="198" t="s">
        <v>1623</v>
      </c>
      <c r="J655" s="198" t="s">
        <v>1632</v>
      </c>
      <c r="K655" s="198" t="s">
        <v>179</v>
      </c>
      <c r="L655" s="66">
        <v>0.14000000000000001</v>
      </c>
      <c r="M655" s="65">
        <v>0.16</v>
      </c>
      <c r="N655" s="92">
        <v>7.0000000000000007E-2</v>
      </c>
      <c r="O655" s="92">
        <v>4.9999999999999989E-2</v>
      </c>
      <c r="P655" s="92">
        <v>0.11</v>
      </c>
      <c r="Q655" s="92">
        <v>0.12</v>
      </c>
      <c r="R655" s="92">
        <v>0.13200000000000001</v>
      </c>
    </row>
    <row r="656" spans="1:18" x14ac:dyDescent="0.25">
      <c r="A656" s="198">
        <v>627</v>
      </c>
      <c r="B656" s="198" t="s">
        <v>1039</v>
      </c>
      <c r="C656" s="198" t="s">
        <v>1371</v>
      </c>
      <c r="D656" s="198" t="s">
        <v>1593</v>
      </c>
      <c r="E656" s="198" t="s">
        <v>1609</v>
      </c>
      <c r="F656" s="198" t="s">
        <v>179</v>
      </c>
      <c r="G656" s="198" t="s">
        <v>179</v>
      </c>
      <c r="H656" s="198" t="s">
        <v>1596</v>
      </c>
      <c r="I656" s="198" t="s">
        <v>1610</v>
      </c>
      <c r="J656" s="198" t="s">
        <v>179</v>
      </c>
      <c r="K656" s="198" t="s">
        <v>179</v>
      </c>
      <c r="L656" s="66">
        <v>0.16</v>
      </c>
      <c r="M656" s="65">
        <v>0.18</v>
      </c>
      <c r="N656" s="92">
        <v>7.0000000000000007E-2</v>
      </c>
      <c r="O656" s="92">
        <v>4.9999999999999989E-2</v>
      </c>
      <c r="P656" s="92">
        <v>0.11</v>
      </c>
      <c r="Q656" s="92">
        <v>0.12</v>
      </c>
      <c r="R656" s="92">
        <v>0.13200000000000001</v>
      </c>
    </row>
    <row r="657" spans="1:18" x14ac:dyDescent="0.25">
      <c r="A657" s="198">
        <v>1146</v>
      </c>
      <c r="B657" s="198" t="s">
        <v>1039</v>
      </c>
      <c r="C657" s="198" t="s">
        <v>1371</v>
      </c>
      <c r="D657" s="198" t="s">
        <v>1593</v>
      </c>
      <c r="E657" s="198" t="s">
        <v>1648</v>
      </c>
      <c r="F657" s="198" t="s">
        <v>1652</v>
      </c>
      <c r="G657" s="198" t="s">
        <v>179</v>
      </c>
      <c r="H657" s="198" t="s">
        <v>1596</v>
      </c>
      <c r="I657" s="198" t="s">
        <v>1650</v>
      </c>
      <c r="J657" s="198" t="s">
        <v>1653</v>
      </c>
      <c r="K657" s="198" t="s">
        <v>179</v>
      </c>
      <c r="L657" s="66">
        <v>0.18</v>
      </c>
      <c r="M657" s="65">
        <v>0.21</v>
      </c>
      <c r="N657" s="92">
        <v>7.0000000000000007E-2</v>
      </c>
      <c r="O657" s="92">
        <v>4.9999999999999989E-2</v>
      </c>
      <c r="P657" s="92">
        <v>0.11</v>
      </c>
      <c r="Q657" s="92">
        <v>0.12</v>
      </c>
      <c r="R657" s="92">
        <v>0.13200000000000001</v>
      </c>
    </row>
    <row r="658" spans="1:18" x14ac:dyDescent="0.25">
      <c r="A658" s="198">
        <v>1342</v>
      </c>
      <c r="B658" s="198" t="s">
        <v>1039</v>
      </c>
      <c r="C658" s="198" t="s">
        <v>1371</v>
      </c>
      <c r="D658" s="198" t="s">
        <v>1593</v>
      </c>
      <c r="E658" s="198" t="s">
        <v>1648</v>
      </c>
      <c r="F658" s="198" t="s">
        <v>1656</v>
      </c>
      <c r="G658" s="198" t="s">
        <v>179</v>
      </c>
      <c r="H658" s="198" t="s">
        <v>1596</v>
      </c>
      <c r="I658" s="198" t="s">
        <v>1650</v>
      </c>
      <c r="J658" s="198" t="s">
        <v>1657</v>
      </c>
      <c r="K658" s="198" t="s">
        <v>179</v>
      </c>
      <c r="L658" s="66">
        <v>0.18</v>
      </c>
      <c r="M658" s="65">
        <v>0.21</v>
      </c>
      <c r="N658" s="92">
        <v>0.13844117647058815</v>
      </c>
      <c r="O658" s="92" t="s">
        <v>121</v>
      </c>
      <c r="P658" s="92">
        <v>0.13844117647058815</v>
      </c>
      <c r="Q658" s="92">
        <v>0.13844117647058815</v>
      </c>
      <c r="R658" s="92">
        <v>0.13844117647058815</v>
      </c>
    </row>
    <row r="659" spans="1:18" x14ac:dyDescent="0.25">
      <c r="A659" s="198">
        <v>1343</v>
      </c>
      <c r="B659" s="198" t="s">
        <v>1039</v>
      </c>
      <c r="C659" s="198" t="s">
        <v>1371</v>
      </c>
      <c r="D659" s="198" t="s">
        <v>1593</v>
      </c>
      <c r="E659" s="198" t="s">
        <v>1648</v>
      </c>
      <c r="F659" s="198" t="s">
        <v>1658</v>
      </c>
      <c r="G659" s="198" t="s">
        <v>179</v>
      </c>
      <c r="H659" s="198" t="s">
        <v>1596</v>
      </c>
      <c r="I659" s="198" t="s">
        <v>1650</v>
      </c>
      <c r="J659" s="198" t="s">
        <v>1659</v>
      </c>
      <c r="K659" s="198" t="s">
        <v>179</v>
      </c>
      <c r="L659" s="66">
        <v>0.18</v>
      </c>
      <c r="M659" s="65">
        <v>0.21</v>
      </c>
      <c r="N659" s="92">
        <v>7.0000000000000007E-2</v>
      </c>
      <c r="O659" s="92">
        <v>0.03</v>
      </c>
      <c r="P659" s="92">
        <v>9.0000000000000011E-2</v>
      </c>
      <c r="Q659" s="92">
        <v>0.1</v>
      </c>
      <c r="R659" s="92">
        <v>0.11000000000000001</v>
      </c>
    </row>
    <row r="660" spans="1:18" x14ac:dyDescent="0.25">
      <c r="A660" s="198">
        <v>1768</v>
      </c>
      <c r="B660" s="198" t="s">
        <v>1039</v>
      </c>
      <c r="C660" s="198" t="s">
        <v>1371</v>
      </c>
      <c r="D660" s="198" t="s">
        <v>1593</v>
      </c>
      <c r="E660" s="198" t="s">
        <v>1648</v>
      </c>
      <c r="F660" s="198" t="s">
        <v>1649</v>
      </c>
      <c r="G660" s="198" t="s">
        <v>179</v>
      </c>
      <c r="H660" s="198" t="s">
        <v>1596</v>
      </c>
      <c r="I660" s="198" t="s">
        <v>1650</v>
      </c>
      <c r="J660" s="198" t="s">
        <v>1651</v>
      </c>
      <c r="K660" s="198" t="s">
        <v>179</v>
      </c>
      <c r="L660" s="66">
        <v>0.2</v>
      </c>
      <c r="M660" s="65">
        <v>0.23</v>
      </c>
      <c r="N660" s="92">
        <v>7.0000000000000007E-2</v>
      </c>
      <c r="O660" s="92">
        <v>7.0000000000000007E-2</v>
      </c>
      <c r="P660" s="92">
        <v>0.13</v>
      </c>
      <c r="Q660" s="92">
        <v>0.14000000000000001</v>
      </c>
      <c r="R660" s="92">
        <v>0.15400000000000003</v>
      </c>
    </row>
    <row r="661" spans="1:18" x14ac:dyDescent="0.25">
      <c r="A661" s="198">
        <v>2333</v>
      </c>
      <c r="B661" s="198" t="s">
        <v>1039</v>
      </c>
      <c r="C661" s="198" t="s">
        <v>1371</v>
      </c>
      <c r="D661" s="198" t="s">
        <v>1593</v>
      </c>
      <c r="E661" s="198" t="s">
        <v>1621</v>
      </c>
      <c r="F661" s="198" t="s">
        <v>1633</v>
      </c>
      <c r="G661" s="198" t="s">
        <v>179</v>
      </c>
      <c r="H661" s="198" t="s">
        <v>1596</v>
      </c>
      <c r="I661" s="198" t="s">
        <v>1623</v>
      </c>
      <c r="J661" s="198" t="s">
        <v>1634</v>
      </c>
      <c r="K661" s="198" t="s">
        <v>179</v>
      </c>
      <c r="L661" s="66">
        <v>0.14000000000000001</v>
      </c>
      <c r="M661" s="65">
        <v>0.16</v>
      </c>
      <c r="N661" s="92">
        <v>7.0000000000000007E-2</v>
      </c>
      <c r="O661" s="92">
        <v>4.9999999999999989E-2</v>
      </c>
      <c r="P661" s="92">
        <v>0.11</v>
      </c>
      <c r="Q661" s="92">
        <v>0.12</v>
      </c>
      <c r="R661" s="92">
        <v>0.13200000000000001</v>
      </c>
    </row>
    <row r="662" spans="1:18" x14ac:dyDescent="0.25">
      <c r="A662" s="198">
        <v>3528</v>
      </c>
      <c r="B662" s="198" t="s">
        <v>1039</v>
      </c>
      <c r="C662" s="198" t="s">
        <v>1371</v>
      </c>
      <c r="D662" s="198" t="s">
        <v>1593</v>
      </c>
      <c r="E662" s="198" t="s">
        <v>1611</v>
      </c>
      <c r="F662" s="198" t="s">
        <v>1619</v>
      </c>
      <c r="G662" s="198" t="s">
        <v>179</v>
      </c>
      <c r="H662" s="198" t="s">
        <v>1596</v>
      </c>
      <c r="I662" s="198" t="s">
        <v>1613</v>
      </c>
      <c r="J662" s="198" t="s">
        <v>1620</v>
      </c>
      <c r="K662" s="198" t="s">
        <v>179</v>
      </c>
      <c r="L662" s="66">
        <v>0.1</v>
      </c>
      <c r="M662" s="65">
        <v>0.12</v>
      </c>
      <c r="N662" s="92">
        <v>7.0000000000000007E-2</v>
      </c>
      <c r="O662" s="92">
        <v>0.09</v>
      </c>
      <c r="P662" s="92">
        <v>0.15</v>
      </c>
      <c r="Q662" s="92">
        <v>0.16</v>
      </c>
      <c r="R662" s="92">
        <v>0.17600000000000002</v>
      </c>
    </row>
    <row r="663" spans="1:18" x14ac:dyDescent="0.25">
      <c r="A663" s="198">
        <v>33</v>
      </c>
      <c r="B663" s="198" t="s">
        <v>1039</v>
      </c>
      <c r="C663" s="198" t="s">
        <v>1680</v>
      </c>
      <c r="D663" s="198" t="s">
        <v>1681</v>
      </c>
      <c r="E663" s="198" t="s">
        <v>1699</v>
      </c>
      <c r="F663" s="198" t="s">
        <v>1725</v>
      </c>
      <c r="G663" s="198" t="s">
        <v>179</v>
      </c>
      <c r="H663" s="198" t="s">
        <v>1684</v>
      </c>
      <c r="I663" s="198" t="s">
        <v>1701</v>
      </c>
      <c r="J663" s="198" t="s">
        <v>1726</v>
      </c>
      <c r="K663" s="198" t="s">
        <v>179</v>
      </c>
      <c r="L663" s="66">
        <v>0.1</v>
      </c>
      <c r="M663" s="65">
        <v>0.12</v>
      </c>
      <c r="N663" s="92">
        <v>0.15</v>
      </c>
      <c r="O663" s="92" t="s">
        <v>121</v>
      </c>
      <c r="P663" s="92">
        <v>0.15</v>
      </c>
      <c r="Q663" s="92">
        <v>0.15</v>
      </c>
      <c r="R663" s="92">
        <v>0.15</v>
      </c>
    </row>
    <row r="664" spans="1:18" x14ac:dyDescent="0.25">
      <c r="A664" s="198">
        <v>34</v>
      </c>
      <c r="B664" s="198" t="s">
        <v>1039</v>
      </c>
      <c r="C664" s="198" t="s">
        <v>1680</v>
      </c>
      <c r="D664" s="198" t="s">
        <v>1681</v>
      </c>
      <c r="E664" s="198" t="s">
        <v>1699</v>
      </c>
      <c r="F664" s="198" t="s">
        <v>1727</v>
      </c>
      <c r="G664" s="198" t="s">
        <v>179</v>
      </c>
      <c r="H664" s="198" t="s">
        <v>1684</v>
      </c>
      <c r="I664" s="198" t="s">
        <v>1701</v>
      </c>
      <c r="J664" s="198" t="s">
        <v>1728</v>
      </c>
      <c r="K664" s="198" t="s">
        <v>179</v>
      </c>
      <c r="L664" s="66">
        <v>0.12</v>
      </c>
      <c r="M664" s="65">
        <v>0.14000000000000001</v>
      </c>
      <c r="N664" s="92">
        <v>7.0000000000000007E-2</v>
      </c>
      <c r="O664" s="92">
        <v>0.03</v>
      </c>
      <c r="P664" s="92">
        <v>9.0000000000000011E-2</v>
      </c>
      <c r="Q664" s="92">
        <v>0.1</v>
      </c>
      <c r="R664" s="92">
        <v>0.11000000000000001</v>
      </c>
    </row>
    <row r="665" spans="1:18" x14ac:dyDescent="0.25">
      <c r="A665" s="198">
        <v>36</v>
      </c>
      <c r="B665" s="198" t="s">
        <v>1039</v>
      </c>
      <c r="C665" s="198" t="s">
        <v>1680</v>
      </c>
      <c r="D665" s="198" t="s">
        <v>1681</v>
      </c>
      <c r="E665" s="198" t="s">
        <v>1699</v>
      </c>
      <c r="F665" s="198" t="s">
        <v>1715</v>
      </c>
      <c r="G665" s="198" t="s">
        <v>179</v>
      </c>
      <c r="H665" s="198" t="s">
        <v>1684</v>
      </c>
      <c r="I665" s="198" t="s">
        <v>1701</v>
      </c>
      <c r="J665" s="198" t="s">
        <v>1716</v>
      </c>
      <c r="K665" s="198" t="s">
        <v>179</v>
      </c>
      <c r="L665" s="66">
        <v>0.1</v>
      </c>
      <c r="M665" s="65">
        <v>0.12</v>
      </c>
      <c r="N665" s="92">
        <v>9.2857142857142874E-2</v>
      </c>
      <c r="O665" s="92">
        <v>2.7142857142857121E-2</v>
      </c>
      <c r="P665" s="92">
        <v>0.11</v>
      </c>
      <c r="Q665" s="92">
        <v>0.12</v>
      </c>
      <c r="R665" s="92">
        <v>0.13200000000000001</v>
      </c>
    </row>
    <row r="666" spans="1:18" x14ac:dyDescent="0.25">
      <c r="A666" s="198">
        <v>37</v>
      </c>
      <c r="B666" s="198" t="s">
        <v>1039</v>
      </c>
      <c r="C666" s="198" t="s">
        <v>1680</v>
      </c>
      <c r="D666" s="198" t="s">
        <v>1681</v>
      </c>
      <c r="E666" s="198" t="s">
        <v>1699</v>
      </c>
      <c r="F666" s="198" t="s">
        <v>1717</v>
      </c>
      <c r="G666" s="198" t="s">
        <v>179</v>
      </c>
      <c r="H666" s="198" t="s">
        <v>1684</v>
      </c>
      <c r="I666" s="198" t="s">
        <v>1701</v>
      </c>
      <c r="J666" s="198" t="s">
        <v>1718</v>
      </c>
      <c r="K666" s="198" t="s">
        <v>179</v>
      </c>
      <c r="L666" s="66">
        <v>0.1</v>
      </c>
      <c r="M666" s="65">
        <v>0.12</v>
      </c>
      <c r="N666" s="92">
        <v>7.0000000000000007E-2</v>
      </c>
      <c r="O666" s="92">
        <v>0.09</v>
      </c>
      <c r="P666" s="92">
        <v>0.15</v>
      </c>
      <c r="Q666" s="92">
        <v>0.16</v>
      </c>
      <c r="R666" s="92">
        <v>0.17600000000000002</v>
      </c>
    </row>
    <row r="667" spans="1:18" x14ac:dyDescent="0.25">
      <c r="A667" s="198">
        <v>38</v>
      </c>
      <c r="B667" s="198" t="s">
        <v>1039</v>
      </c>
      <c r="C667" s="198" t="s">
        <v>1680</v>
      </c>
      <c r="D667" s="198" t="s">
        <v>1681</v>
      </c>
      <c r="E667" s="198" t="s">
        <v>1699</v>
      </c>
      <c r="F667" s="198" t="s">
        <v>1719</v>
      </c>
      <c r="G667" s="198" t="s">
        <v>179</v>
      </c>
      <c r="H667" s="198" t="s">
        <v>1684</v>
      </c>
      <c r="I667" s="198" t="s">
        <v>1701</v>
      </c>
      <c r="J667" s="198" t="s">
        <v>1720</v>
      </c>
      <c r="K667" s="198" t="s">
        <v>179</v>
      </c>
      <c r="L667" s="66">
        <v>0.1</v>
      </c>
      <c r="M667" s="65">
        <v>0.12</v>
      </c>
      <c r="N667" s="92">
        <v>7.0000000000000007E-2</v>
      </c>
      <c r="O667" s="92">
        <v>0.09</v>
      </c>
      <c r="P667" s="92">
        <v>0.15</v>
      </c>
      <c r="Q667" s="92">
        <v>0.16</v>
      </c>
      <c r="R667" s="92">
        <v>0.17600000000000002</v>
      </c>
    </row>
    <row r="668" spans="1:18" x14ac:dyDescent="0.25">
      <c r="A668" s="198">
        <v>39</v>
      </c>
      <c r="B668" s="198" t="s">
        <v>1039</v>
      </c>
      <c r="C668" s="198" t="s">
        <v>1680</v>
      </c>
      <c r="D668" s="198" t="s">
        <v>1681</v>
      </c>
      <c r="E668" s="198" t="s">
        <v>1699</v>
      </c>
      <c r="F668" s="198" t="s">
        <v>1721</v>
      </c>
      <c r="G668" s="198" t="s">
        <v>179</v>
      </c>
      <c r="H668" s="198" t="s">
        <v>1684</v>
      </c>
      <c r="I668" s="198" t="s">
        <v>1701</v>
      </c>
      <c r="J668" s="198" t="s">
        <v>1722</v>
      </c>
      <c r="K668" s="198" t="s">
        <v>179</v>
      </c>
      <c r="L668" s="66">
        <v>0.16</v>
      </c>
      <c r="M668" s="65">
        <v>0.18</v>
      </c>
      <c r="N668" s="92">
        <v>7.0000000000000007E-2</v>
      </c>
      <c r="O668" s="92">
        <v>0.03</v>
      </c>
      <c r="P668" s="92">
        <v>9.0000000000000011E-2</v>
      </c>
      <c r="Q668" s="92">
        <v>0.1</v>
      </c>
      <c r="R668" s="92">
        <v>0.11000000000000001</v>
      </c>
    </row>
    <row r="669" spans="1:18" x14ac:dyDescent="0.25">
      <c r="A669" s="198">
        <v>42</v>
      </c>
      <c r="B669" s="198" t="s">
        <v>1039</v>
      </c>
      <c r="C669" s="198" t="s">
        <v>1680</v>
      </c>
      <c r="D669" s="198" t="s">
        <v>1681</v>
      </c>
      <c r="E669" s="198" t="s">
        <v>1699</v>
      </c>
      <c r="F669" s="198" t="s">
        <v>1723</v>
      </c>
      <c r="G669" s="198" t="s">
        <v>179</v>
      </c>
      <c r="H669" s="198" t="s">
        <v>1684</v>
      </c>
      <c r="I669" s="198" t="s">
        <v>1701</v>
      </c>
      <c r="J669" s="198" t="s">
        <v>1723</v>
      </c>
      <c r="K669" s="198" t="s">
        <v>179</v>
      </c>
      <c r="L669" s="66">
        <v>0.16</v>
      </c>
      <c r="M669" s="65">
        <v>0.18</v>
      </c>
      <c r="N669" s="92">
        <v>0.15</v>
      </c>
      <c r="O669" s="92" t="s">
        <v>121</v>
      </c>
      <c r="P669" s="92">
        <v>0.15</v>
      </c>
      <c r="Q669" s="92">
        <v>0.15</v>
      </c>
      <c r="R669" s="92">
        <v>0.15</v>
      </c>
    </row>
    <row r="670" spans="1:18" x14ac:dyDescent="0.25">
      <c r="A670" s="198">
        <v>43</v>
      </c>
      <c r="B670" s="198" t="s">
        <v>1039</v>
      </c>
      <c r="C670" s="198" t="s">
        <v>1680</v>
      </c>
      <c r="D670" s="198" t="s">
        <v>1681</v>
      </c>
      <c r="E670" s="198" t="s">
        <v>1699</v>
      </c>
      <c r="F670" s="198" t="s">
        <v>1724</v>
      </c>
      <c r="G670" s="198" t="s">
        <v>179</v>
      </c>
      <c r="H670" s="198" t="s">
        <v>1684</v>
      </c>
      <c r="I670" s="198" t="s">
        <v>1701</v>
      </c>
      <c r="J670" s="198" t="s">
        <v>1724</v>
      </c>
      <c r="K670" s="198" t="s">
        <v>179</v>
      </c>
      <c r="L670" s="66">
        <v>0.16</v>
      </c>
      <c r="M670" s="65">
        <v>0.18</v>
      </c>
      <c r="N670" s="92">
        <v>7.0000000000000007E-2</v>
      </c>
      <c r="O670" s="92">
        <v>0.03</v>
      </c>
      <c r="P670" s="92">
        <v>9.0000000000000011E-2</v>
      </c>
      <c r="Q670" s="92">
        <v>0.1</v>
      </c>
      <c r="R670" s="92">
        <v>0.11000000000000001</v>
      </c>
    </row>
    <row r="671" spans="1:18" x14ac:dyDescent="0.25">
      <c r="A671" s="198">
        <v>58</v>
      </c>
      <c r="B671" s="198" t="s">
        <v>1039</v>
      </c>
      <c r="C671" s="198" t="s">
        <v>1680</v>
      </c>
      <c r="D671" s="198" t="s">
        <v>1681</v>
      </c>
      <c r="E671" s="198" t="s">
        <v>1699</v>
      </c>
      <c r="F671" s="198" t="s">
        <v>1711</v>
      </c>
      <c r="G671" s="198" t="s">
        <v>179</v>
      </c>
      <c r="H671" s="198" t="s">
        <v>1684</v>
      </c>
      <c r="I671" s="198" t="s">
        <v>1701</v>
      </c>
      <c r="J671" s="198" t="s">
        <v>1712</v>
      </c>
      <c r="K671" s="198" t="s">
        <v>179</v>
      </c>
      <c r="L671" s="66">
        <v>0.12</v>
      </c>
      <c r="M671" s="65">
        <v>0.14000000000000001</v>
      </c>
      <c r="N671" s="92">
        <v>7.0000000000000007E-2</v>
      </c>
      <c r="O671" s="92">
        <v>0.09</v>
      </c>
      <c r="P671" s="92">
        <v>0.15</v>
      </c>
      <c r="Q671" s="92">
        <v>0.16</v>
      </c>
      <c r="R671" s="92">
        <v>0.17600000000000002</v>
      </c>
    </row>
    <row r="672" spans="1:18" x14ac:dyDescent="0.25">
      <c r="A672" s="198">
        <v>65</v>
      </c>
      <c r="B672" s="198" t="s">
        <v>1039</v>
      </c>
      <c r="C672" s="198" t="s">
        <v>1680</v>
      </c>
      <c r="D672" s="198" t="s">
        <v>1681</v>
      </c>
      <c r="E672" s="198" t="s">
        <v>1699</v>
      </c>
      <c r="F672" s="198" t="s">
        <v>1714</v>
      </c>
      <c r="G672" s="198" t="s">
        <v>179</v>
      </c>
      <c r="H672" s="198" t="s">
        <v>1684</v>
      </c>
      <c r="I672" s="198" t="s">
        <v>1701</v>
      </c>
      <c r="J672" s="198" t="s">
        <v>1714</v>
      </c>
      <c r="K672" s="198" t="s">
        <v>179</v>
      </c>
      <c r="L672" s="66">
        <v>0.16</v>
      </c>
      <c r="M672" s="65">
        <v>0.18</v>
      </c>
      <c r="N672" s="92">
        <v>9.2857142857142874E-2</v>
      </c>
      <c r="O672" s="92">
        <v>6.7142857142857129E-2</v>
      </c>
      <c r="P672" s="92">
        <v>0.15</v>
      </c>
      <c r="Q672" s="92">
        <v>0.16</v>
      </c>
      <c r="R672" s="92">
        <v>0.17600000000000002</v>
      </c>
    </row>
    <row r="673" spans="1:18" x14ac:dyDescent="0.25">
      <c r="A673" s="198">
        <v>70</v>
      </c>
      <c r="B673" s="198" t="s">
        <v>1039</v>
      </c>
      <c r="C673" s="198" t="s">
        <v>1680</v>
      </c>
      <c r="D673" s="198" t="s">
        <v>1681</v>
      </c>
      <c r="E673" s="198" t="s">
        <v>1699</v>
      </c>
      <c r="F673" s="198" t="s">
        <v>1713</v>
      </c>
      <c r="G673" s="198" t="s">
        <v>179</v>
      </c>
      <c r="H673" s="198" t="s">
        <v>1684</v>
      </c>
      <c r="I673" s="198" t="s">
        <v>1701</v>
      </c>
      <c r="J673" s="198" t="s">
        <v>1713</v>
      </c>
      <c r="K673" s="198" t="s">
        <v>179</v>
      </c>
      <c r="L673" s="66">
        <v>0.16</v>
      </c>
      <c r="M673" s="65">
        <v>0.18</v>
      </c>
      <c r="N673" s="92">
        <v>9.2857142857142874E-2</v>
      </c>
      <c r="O673" s="92">
        <v>6.7142857142857129E-2</v>
      </c>
      <c r="P673" s="92">
        <v>0.15</v>
      </c>
      <c r="Q673" s="92">
        <v>0.16</v>
      </c>
      <c r="R673" s="92">
        <v>0.17600000000000002</v>
      </c>
    </row>
    <row r="674" spans="1:18" x14ac:dyDescent="0.25">
      <c r="A674" s="198">
        <v>304</v>
      </c>
      <c r="B674" s="198" t="s">
        <v>1039</v>
      </c>
      <c r="C674" s="198" t="s">
        <v>1680</v>
      </c>
      <c r="D674" s="198" t="s">
        <v>1681</v>
      </c>
      <c r="E674" s="198" t="s">
        <v>1699</v>
      </c>
      <c r="F674" s="198" t="s">
        <v>1729</v>
      </c>
      <c r="G674" s="198" t="s">
        <v>179</v>
      </c>
      <c r="H674" s="198" t="s">
        <v>1684</v>
      </c>
      <c r="I674" s="198" t="s">
        <v>1701</v>
      </c>
      <c r="J674" s="198" t="s">
        <v>1730</v>
      </c>
      <c r="K674" s="198" t="s">
        <v>179</v>
      </c>
      <c r="L674" s="66">
        <v>0.18</v>
      </c>
      <c r="M674" s="65">
        <v>0.21</v>
      </c>
      <c r="N674" s="92">
        <v>9.2857142857142874E-2</v>
      </c>
      <c r="O674" s="92">
        <v>7.1428571428571314E-3</v>
      </c>
      <c r="P674" s="92">
        <v>9.2857142857142874E-2</v>
      </c>
      <c r="Q674" s="92">
        <v>9.2857142857142874E-2</v>
      </c>
      <c r="R674" s="92">
        <v>0.11000000000000001</v>
      </c>
    </row>
    <row r="675" spans="1:18" x14ac:dyDescent="0.25">
      <c r="A675" s="198">
        <v>339</v>
      </c>
      <c r="B675" s="198" t="s">
        <v>1039</v>
      </c>
      <c r="C675" s="198" t="s">
        <v>1680</v>
      </c>
      <c r="D675" s="198" t="s">
        <v>1681</v>
      </c>
      <c r="E675" s="198" t="s">
        <v>1699</v>
      </c>
      <c r="F675" s="198" t="s">
        <v>1706</v>
      </c>
      <c r="G675" s="198" t="s">
        <v>179</v>
      </c>
      <c r="H675" s="198" t="s">
        <v>1684</v>
      </c>
      <c r="I675" s="198" t="s">
        <v>1701</v>
      </c>
      <c r="J675" s="198" t="s">
        <v>1706</v>
      </c>
      <c r="K675" s="198" t="s">
        <v>179</v>
      </c>
      <c r="L675" s="66">
        <v>0.16</v>
      </c>
      <c r="M675" s="65">
        <v>0.18</v>
      </c>
      <c r="N675" s="92">
        <v>0.15</v>
      </c>
      <c r="O675" s="92" t="s">
        <v>121</v>
      </c>
      <c r="P675" s="92">
        <v>0.15</v>
      </c>
      <c r="Q675" s="92">
        <v>0.15</v>
      </c>
      <c r="R675" s="92">
        <v>0.15</v>
      </c>
    </row>
    <row r="676" spans="1:18" x14ac:dyDescent="0.25">
      <c r="A676" s="198">
        <v>374</v>
      </c>
      <c r="B676" s="198" t="s">
        <v>1039</v>
      </c>
      <c r="C676" s="198" t="s">
        <v>1680</v>
      </c>
      <c r="D676" s="198" t="s">
        <v>1681</v>
      </c>
      <c r="E676" s="198" t="s">
        <v>1699</v>
      </c>
      <c r="F676" s="198" t="s">
        <v>1702</v>
      </c>
      <c r="G676" s="198" t="s">
        <v>179</v>
      </c>
      <c r="H676" s="198" t="s">
        <v>1684</v>
      </c>
      <c r="I676" s="198" t="s">
        <v>1701</v>
      </c>
      <c r="J676" s="198" t="s">
        <v>1703</v>
      </c>
      <c r="K676" s="198" t="s">
        <v>179</v>
      </c>
      <c r="L676" s="66">
        <v>0.14000000000000001</v>
      </c>
      <c r="M676" s="65">
        <v>0.16</v>
      </c>
      <c r="N676" s="92">
        <v>0.15</v>
      </c>
      <c r="O676" s="92">
        <v>0.03</v>
      </c>
      <c r="P676" s="92">
        <v>0.16999999999999998</v>
      </c>
      <c r="Q676" s="92">
        <v>0.18</v>
      </c>
      <c r="R676" s="92">
        <v>0.19800000000000001</v>
      </c>
    </row>
    <row r="677" spans="1:18" x14ac:dyDescent="0.25">
      <c r="A677" s="198">
        <v>375</v>
      </c>
      <c r="B677" s="198" t="s">
        <v>1039</v>
      </c>
      <c r="C677" s="198" t="s">
        <v>1680</v>
      </c>
      <c r="D677" s="198" t="s">
        <v>1681</v>
      </c>
      <c r="E677" s="198" t="s">
        <v>1699</v>
      </c>
      <c r="F677" s="198" t="s">
        <v>1704</v>
      </c>
      <c r="G677" s="198" t="s">
        <v>179</v>
      </c>
      <c r="H677" s="198" t="s">
        <v>1684</v>
      </c>
      <c r="I677" s="198" t="s">
        <v>1701</v>
      </c>
      <c r="J677" s="198" t="s">
        <v>1705</v>
      </c>
      <c r="K677" s="198" t="s">
        <v>179</v>
      </c>
      <c r="L677" s="66">
        <v>0.12</v>
      </c>
      <c r="M677" s="65">
        <v>0.14000000000000001</v>
      </c>
      <c r="N677" s="92">
        <v>7.0000000000000007E-2</v>
      </c>
      <c r="O677" s="92">
        <v>7.0000000000000007E-2</v>
      </c>
      <c r="P677" s="92">
        <v>0.13</v>
      </c>
      <c r="Q677" s="92">
        <v>0.14000000000000001</v>
      </c>
      <c r="R677" s="92">
        <v>0.15400000000000003</v>
      </c>
    </row>
    <row r="678" spans="1:18" x14ac:dyDescent="0.25">
      <c r="A678" s="198">
        <v>392</v>
      </c>
      <c r="B678" s="198" t="s">
        <v>1039</v>
      </c>
      <c r="C678" s="198" t="s">
        <v>1680</v>
      </c>
      <c r="D678" s="198" t="s">
        <v>1681</v>
      </c>
      <c r="E678" s="198" t="s">
        <v>1731</v>
      </c>
      <c r="F678" s="198" t="s">
        <v>1736</v>
      </c>
      <c r="G678" s="198" t="s">
        <v>179</v>
      </c>
      <c r="H678" s="198" t="s">
        <v>1684</v>
      </c>
      <c r="I678" s="198" t="s">
        <v>1731</v>
      </c>
      <c r="J678" s="198" t="s">
        <v>1737</v>
      </c>
      <c r="K678" s="198" t="s">
        <v>179</v>
      </c>
      <c r="L678" s="66">
        <v>0.14000000000000001</v>
      </c>
      <c r="M678" s="65">
        <v>0.16</v>
      </c>
      <c r="N678" s="92">
        <v>0.15</v>
      </c>
      <c r="O678" s="92">
        <v>1.0000000000000009E-2</v>
      </c>
      <c r="P678" s="92">
        <v>0.15</v>
      </c>
      <c r="Q678" s="92">
        <v>0.15</v>
      </c>
      <c r="R678" s="92">
        <v>0.17600000000000002</v>
      </c>
    </row>
    <row r="679" spans="1:18" x14ac:dyDescent="0.25">
      <c r="A679" s="198">
        <v>393</v>
      </c>
      <c r="B679" s="198" t="s">
        <v>1039</v>
      </c>
      <c r="C679" s="198" t="s">
        <v>1680</v>
      </c>
      <c r="D679" s="198" t="s">
        <v>1681</v>
      </c>
      <c r="E679" s="198" t="s">
        <v>1731</v>
      </c>
      <c r="F679" s="198" t="s">
        <v>1738</v>
      </c>
      <c r="G679" s="198" t="s">
        <v>179</v>
      </c>
      <c r="H679" s="198" t="s">
        <v>1684</v>
      </c>
      <c r="I679" s="198" t="s">
        <v>1731</v>
      </c>
      <c r="J679" s="198" t="s">
        <v>1738</v>
      </c>
      <c r="K679" s="198" t="s">
        <v>179</v>
      </c>
      <c r="L679" s="66">
        <v>0.18</v>
      </c>
      <c r="M679" s="65">
        <v>0.21</v>
      </c>
      <c r="N679" s="92">
        <v>0.13</v>
      </c>
      <c r="O679" s="92">
        <v>1.0000000000000009E-2</v>
      </c>
      <c r="P679" s="92">
        <v>0.13</v>
      </c>
      <c r="Q679" s="92">
        <v>0.13</v>
      </c>
      <c r="R679" s="92">
        <v>0.15400000000000003</v>
      </c>
    </row>
    <row r="680" spans="1:18" x14ac:dyDescent="0.25">
      <c r="A680" s="198">
        <v>394</v>
      </c>
      <c r="B680" s="198" t="s">
        <v>1039</v>
      </c>
      <c r="C680" s="198" t="s">
        <v>1680</v>
      </c>
      <c r="D680" s="198" t="s">
        <v>1681</v>
      </c>
      <c r="E680" s="198" t="s">
        <v>1731</v>
      </c>
      <c r="F680" s="198" t="s">
        <v>1739</v>
      </c>
      <c r="G680" s="198" t="s">
        <v>179</v>
      </c>
      <c r="H680" s="198" t="s">
        <v>1684</v>
      </c>
      <c r="I680" s="198" t="s">
        <v>1731</v>
      </c>
      <c r="J680" s="198" t="s">
        <v>1740</v>
      </c>
      <c r="K680" s="198" t="s">
        <v>179</v>
      </c>
      <c r="L680" s="66">
        <v>0.2</v>
      </c>
      <c r="M680" s="65">
        <v>0.23</v>
      </c>
      <c r="N680" s="92">
        <v>0.13</v>
      </c>
      <c r="O680" s="92">
        <v>4.9999999999999989E-2</v>
      </c>
      <c r="P680" s="92">
        <v>0.16999999999999998</v>
      </c>
      <c r="Q680" s="92">
        <v>0.18</v>
      </c>
      <c r="R680" s="92">
        <v>0.19800000000000001</v>
      </c>
    </row>
    <row r="681" spans="1:18" x14ac:dyDescent="0.25">
      <c r="A681" s="198">
        <v>395</v>
      </c>
      <c r="B681" s="198" t="s">
        <v>1039</v>
      </c>
      <c r="C681" s="198" t="s">
        <v>1680</v>
      </c>
      <c r="D681" s="198" t="s">
        <v>1681</v>
      </c>
      <c r="E681" s="198" t="s">
        <v>1731</v>
      </c>
      <c r="F681" s="198" t="s">
        <v>1741</v>
      </c>
      <c r="G681" s="198" t="s">
        <v>179</v>
      </c>
      <c r="H681" s="198" t="s">
        <v>1684</v>
      </c>
      <c r="I681" s="198" t="s">
        <v>1731</v>
      </c>
      <c r="J681" s="198" t="s">
        <v>1742</v>
      </c>
      <c r="K681" s="198" t="s">
        <v>179</v>
      </c>
      <c r="L681" s="66">
        <v>0.18</v>
      </c>
      <c r="M681" s="65">
        <v>0.21</v>
      </c>
      <c r="N681" s="92">
        <v>0.15</v>
      </c>
      <c r="O681" s="92">
        <v>5.0000000000000017E-2</v>
      </c>
      <c r="P681" s="92">
        <v>0.19</v>
      </c>
      <c r="Q681" s="92">
        <v>0.2</v>
      </c>
      <c r="R681" s="92">
        <v>0.22000000000000003</v>
      </c>
    </row>
    <row r="682" spans="1:18" x14ac:dyDescent="0.25">
      <c r="A682" s="198">
        <v>397</v>
      </c>
      <c r="B682" s="198" t="s">
        <v>1039</v>
      </c>
      <c r="C682" s="198" t="s">
        <v>1680</v>
      </c>
      <c r="D682" s="198" t="s">
        <v>1681</v>
      </c>
      <c r="E682" s="198" t="s">
        <v>1682</v>
      </c>
      <c r="F682" s="198" t="s">
        <v>1689</v>
      </c>
      <c r="G682" s="198" t="s">
        <v>179</v>
      </c>
      <c r="H682" s="198" t="s">
        <v>1684</v>
      </c>
      <c r="I682" s="198" t="s">
        <v>1685</v>
      </c>
      <c r="J682" s="198" t="s">
        <v>1690</v>
      </c>
      <c r="K682" s="198" t="s">
        <v>179</v>
      </c>
      <c r="L682" s="66">
        <v>0.12</v>
      </c>
      <c r="M682" s="65">
        <v>0.14000000000000001</v>
      </c>
      <c r="N682" s="92">
        <v>0.15</v>
      </c>
      <c r="O682" s="92">
        <v>0.03</v>
      </c>
      <c r="P682" s="92">
        <v>0.16999999999999998</v>
      </c>
      <c r="Q682" s="92">
        <v>0.18</v>
      </c>
      <c r="R682" s="92">
        <v>0.19800000000000001</v>
      </c>
    </row>
    <row r="683" spans="1:18" x14ac:dyDescent="0.25">
      <c r="A683" s="198">
        <v>398</v>
      </c>
      <c r="B683" s="198" t="s">
        <v>1039</v>
      </c>
      <c r="C683" s="198" t="s">
        <v>1680</v>
      </c>
      <c r="D683" s="198" t="s">
        <v>1681</v>
      </c>
      <c r="E683" s="198" t="s">
        <v>1731</v>
      </c>
      <c r="F683" s="198" t="s">
        <v>1734</v>
      </c>
      <c r="G683" s="198" t="s">
        <v>179</v>
      </c>
      <c r="H683" s="198" t="s">
        <v>1684</v>
      </c>
      <c r="I683" s="198" t="s">
        <v>1731</v>
      </c>
      <c r="J683" s="198" t="s">
        <v>1735</v>
      </c>
      <c r="K683" s="198" t="s">
        <v>179</v>
      </c>
      <c r="L683" s="66">
        <v>0.16</v>
      </c>
      <c r="M683" s="65">
        <v>0.18</v>
      </c>
      <c r="N683" s="92">
        <v>7.0000000000000007E-2</v>
      </c>
      <c r="O683" s="92">
        <v>0.03</v>
      </c>
      <c r="P683" s="92">
        <v>9.0000000000000011E-2</v>
      </c>
      <c r="Q683" s="92">
        <v>0.1</v>
      </c>
      <c r="R683" s="92">
        <v>0.11000000000000001</v>
      </c>
    </row>
    <row r="684" spans="1:18" x14ac:dyDescent="0.25">
      <c r="A684" s="198">
        <v>399</v>
      </c>
      <c r="B684" s="198" t="s">
        <v>1039</v>
      </c>
      <c r="C684" s="198" t="s">
        <v>1680</v>
      </c>
      <c r="D684" s="198" t="s">
        <v>1681</v>
      </c>
      <c r="E684" s="198" t="s">
        <v>1682</v>
      </c>
      <c r="F684" s="198" t="s">
        <v>1691</v>
      </c>
      <c r="G684" s="198" t="s">
        <v>179</v>
      </c>
      <c r="H684" s="198" t="s">
        <v>1684</v>
      </c>
      <c r="I684" s="198" t="s">
        <v>1685</v>
      </c>
      <c r="J684" s="198" t="s">
        <v>1692</v>
      </c>
      <c r="K684" s="198" t="s">
        <v>179</v>
      </c>
      <c r="L684" s="66">
        <v>0.12</v>
      </c>
      <c r="M684" s="65">
        <v>0.14000000000000001</v>
      </c>
      <c r="N684" s="92">
        <v>7.0000000000000007E-2</v>
      </c>
      <c r="O684" s="92">
        <v>4.9999999999999906E-3</v>
      </c>
      <c r="P684" s="92">
        <v>7.0000000000000007E-2</v>
      </c>
      <c r="Q684" s="92">
        <v>7.0000000000000007E-2</v>
      </c>
      <c r="R684" s="92">
        <v>8.2500000000000004E-2</v>
      </c>
    </row>
    <row r="685" spans="1:18" x14ac:dyDescent="0.25">
      <c r="A685" s="198">
        <v>400</v>
      </c>
      <c r="B685" s="198" t="s">
        <v>1039</v>
      </c>
      <c r="C685" s="198" t="s">
        <v>1680</v>
      </c>
      <c r="D685" s="198" t="s">
        <v>1681</v>
      </c>
      <c r="E685" s="198" t="s">
        <v>1682</v>
      </c>
      <c r="F685" s="198" t="s">
        <v>1693</v>
      </c>
      <c r="G685" s="198" t="s">
        <v>179</v>
      </c>
      <c r="H685" s="198" t="s">
        <v>1684</v>
      </c>
      <c r="I685" s="198" t="s">
        <v>1685</v>
      </c>
      <c r="J685" s="198" t="s">
        <v>1694</v>
      </c>
      <c r="K685" s="198" t="s">
        <v>179</v>
      </c>
      <c r="L685" s="66">
        <v>0.12</v>
      </c>
      <c r="M685" s="65">
        <v>0.14000000000000001</v>
      </c>
      <c r="N685" s="92">
        <v>7.0000000000000007E-2</v>
      </c>
      <c r="O685" s="92">
        <v>1.999999999999999E-2</v>
      </c>
      <c r="P685" s="92">
        <v>0.08</v>
      </c>
      <c r="Q685" s="92">
        <v>0.09</v>
      </c>
      <c r="R685" s="92">
        <v>9.9000000000000005E-2</v>
      </c>
    </row>
    <row r="686" spans="1:18" x14ac:dyDescent="0.25">
      <c r="A686" s="198">
        <v>401</v>
      </c>
      <c r="B686" s="198" t="s">
        <v>1039</v>
      </c>
      <c r="C686" s="198" t="s">
        <v>1680</v>
      </c>
      <c r="D686" s="198" t="s">
        <v>1681</v>
      </c>
      <c r="E686" s="198" t="s">
        <v>1682</v>
      </c>
      <c r="F686" s="198" t="s">
        <v>1695</v>
      </c>
      <c r="G686" s="198" t="s">
        <v>179</v>
      </c>
      <c r="H686" s="198" t="s">
        <v>1684</v>
      </c>
      <c r="I686" s="198" t="s">
        <v>1685</v>
      </c>
      <c r="J686" s="198" t="s">
        <v>1696</v>
      </c>
      <c r="K686" s="198" t="s">
        <v>179</v>
      </c>
      <c r="L686" s="66">
        <v>0.12</v>
      </c>
      <c r="M686" s="65">
        <v>0.14000000000000001</v>
      </c>
      <c r="N686" s="92">
        <v>0.15</v>
      </c>
      <c r="O686" s="92">
        <v>0.03</v>
      </c>
      <c r="P686" s="92">
        <v>0.16999999999999998</v>
      </c>
      <c r="Q686" s="92">
        <v>0.18</v>
      </c>
      <c r="R686" s="92">
        <v>0.19800000000000001</v>
      </c>
    </row>
    <row r="687" spans="1:18" x14ac:dyDescent="0.25">
      <c r="A687" s="198">
        <v>402</v>
      </c>
      <c r="B687" s="198" t="s">
        <v>1039</v>
      </c>
      <c r="C687" s="198" t="s">
        <v>1680</v>
      </c>
      <c r="D687" s="198" t="s">
        <v>1681</v>
      </c>
      <c r="E687" s="198" t="s">
        <v>1682</v>
      </c>
      <c r="F687" s="198" t="s">
        <v>1683</v>
      </c>
      <c r="G687" s="198" t="s">
        <v>179</v>
      </c>
      <c r="H687" s="198" t="s">
        <v>1684</v>
      </c>
      <c r="I687" s="198" t="s">
        <v>1685</v>
      </c>
      <c r="J687" s="198" t="s">
        <v>1686</v>
      </c>
      <c r="K687" s="198" t="s">
        <v>179</v>
      </c>
      <c r="L687" s="66">
        <v>0.12</v>
      </c>
      <c r="M687" s="65">
        <v>0.14000000000000001</v>
      </c>
      <c r="N687" s="92">
        <v>0.15</v>
      </c>
      <c r="O687" s="92">
        <v>1.0000000000000009E-2</v>
      </c>
      <c r="P687" s="92">
        <v>0.15</v>
      </c>
      <c r="Q687" s="92">
        <v>0.15</v>
      </c>
      <c r="R687" s="92">
        <v>0.17600000000000002</v>
      </c>
    </row>
    <row r="688" spans="1:18" x14ac:dyDescent="0.25">
      <c r="A688" s="198">
        <v>403</v>
      </c>
      <c r="B688" s="198" t="s">
        <v>1039</v>
      </c>
      <c r="C688" s="198" t="s">
        <v>1680</v>
      </c>
      <c r="D688" s="198" t="s">
        <v>1681</v>
      </c>
      <c r="E688" s="198" t="s">
        <v>1682</v>
      </c>
      <c r="F688" s="198" t="s">
        <v>1687</v>
      </c>
      <c r="G688" s="198" t="s">
        <v>179</v>
      </c>
      <c r="H688" s="198" t="s">
        <v>1684</v>
      </c>
      <c r="I688" s="198" t="s">
        <v>1685</v>
      </c>
      <c r="J688" s="198" t="s">
        <v>1688</v>
      </c>
      <c r="K688" s="198" t="s">
        <v>179</v>
      </c>
      <c r="L688" s="66">
        <v>0.12</v>
      </c>
      <c r="M688" s="65">
        <v>0.14000000000000001</v>
      </c>
      <c r="N688" s="92">
        <v>0.15</v>
      </c>
      <c r="O688" s="92">
        <v>1.0000000000000009E-2</v>
      </c>
      <c r="P688" s="92">
        <v>0.15</v>
      </c>
      <c r="Q688" s="92">
        <v>0.15</v>
      </c>
      <c r="R688" s="92">
        <v>0.17600000000000002</v>
      </c>
    </row>
    <row r="689" spans="1:18" x14ac:dyDescent="0.25">
      <c r="A689" s="198">
        <v>404</v>
      </c>
      <c r="B689" s="198" t="s">
        <v>1039</v>
      </c>
      <c r="C689" s="198" t="s">
        <v>1680</v>
      </c>
      <c r="D689" s="198" t="s">
        <v>1681</v>
      </c>
      <c r="E689" s="198" t="s">
        <v>1731</v>
      </c>
      <c r="F689" s="198" t="s">
        <v>1732</v>
      </c>
      <c r="G689" s="198" t="s">
        <v>179</v>
      </c>
      <c r="H689" s="198" t="s">
        <v>1684</v>
      </c>
      <c r="I689" s="198" t="s">
        <v>1731</v>
      </c>
      <c r="J689" s="198" t="s">
        <v>1733</v>
      </c>
      <c r="K689" s="198" t="s">
        <v>179</v>
      </c>
      <c r="L689" s="66">
        <v>0.14000000000000001</v>
      </c>
      <c r="M689" s="65">
        <v>0.16</v>
      </c>
      <c r="N689" s="92">
        <v>0.15</v>
      </c>
      <c r="O689" s="92">
        <v>0.03</v>
      </c>
      <c r="P689" s="92">
        <v>0.16999999999999998</v>
      </c>
      <c r="Q689" s="92">
        <v>0.18</v>
      </c>
      <c r="R689" s="92">
        <v>0.19800000000000001</v>
      </c>
    </row>
    <row r="690" spans="1:18" x14ac:dyDescent="0.25">
      <c r="A690" s="198">
        <v>410</v>
      </c>
      <c r="B690" s="198" t="s">
        <v>1039</v>
      </c>
      <c r="C690" s="198" t="s">
        <v>1680</v>
      </c>
      <c r="D690" s="198" t="s">
        <v>1681</v>
      </c>
      <c r="E690" s="198" t="s">
        <v>1699</v>
      </c>
      <c r="F690" s="198" t="s">
        <v>1707</v>
      </c>
      <c r="G690" s="198" t="s">
        <v>179</v>
      </c>
      <c r="H690" s="198" t="s">
        <v>1684</v>
      </c>
      <c r="I690" s="198" t="s">
        <v>1701</v>
      </c>
      <c r="J690" s="198" t="s">
        <v>1708</v>
      </c>
      <c r="K690" s="198" t="s">
        <v>179</v>
      </c>
      <c r="L690" s="66">
        <v>0.12</v>
      </c>
      <c r="M690" s="65">
        <v>0.14000000000000001</v>
      </c>
      <c r="N690" s="92">
        <v>0.15</v>
      </c>
      <c r="O690" s="92" t="s">
        <v>121</v>
      </c>
      <c r="P690" s="92">
        <v>0.15</v>
      </c>
      <c r="Q690" s="92">
        <v>0.15</v>
      </c>
      <c r="R690" s="92">
        <v>0.15</v>
      </c>
    </row>
    <row r="691" spans="1:18" x14ac:dyDescent="0.25">
      <c r="A691" s="198">
        <v>414</v>
      </c>
      <c r="B691" s="198" t="s">
        <v>1039</v>
      </c>
      <c r="C691" s="198" t="s">
        <v>1680</v>
      </c>
      <c r="D691" s="198" t="s">
        <v>1681</v>
      </c>
      <c r="E691" s="198" t="s">
        <v>1699</v>
      </c>
      <c r="F691" s="198" t="s">
        <v>1709</v>
      </c>
      <c r="G691" s="198" t="s">
        <v>179</v>
      </c>
      <c r="H691" s="198" t="s">
        <v>1684</v>
      </c>
      <c r="I691" s="198" t="s">
        <v>1701</v>
      </c>
      <c r="J691" s="198" t="s">
        <v>1710</v>
      </c>
      <c r="K691" s="198" t="s">
        <v>179</v>
      </c>
      <c r="L691" s="66">
        <v>0.1</v>
      </c>
      <c r="M691" s="65">
        <v>0.12</v>
      </c>
      <c r="N691" s="92">
        <v>0.15</v>
      </c>
      <c r="O691" s="92">
        <v>0.03</v>
      </c>
      <c r="P691" s="92">
        <v>0.16999999999999998</v>
      </c>
      <c r="Q691" s="92">
        <v>0.18</v>
      </c>
      <c r="R691" s="92">
        <v>0.19800000000000001</v>
      </c>
    </row>
    <row r="692" spans="1:18" x14ac:dyDescent="0.25">
      <c r="A692" s="198">
        <v>507</v>
      </c>
      <c r="B692" s="198" t="s">
        <v>1039</v>
      </c>
      <c r="C692" s="198" t="s">
        <v>1680</v>
      </c>
      <c r="D692" s="198" t="s">
        <v>1681</v>
      </c>
      <c r="E692" s="198" t="s">
        <v>1699</v>
      </c>
      <c r="F692" s="198" t="s">
        <v>1700</v>
      </c>
      <c r="G692" s="198" t="s">
        <v>179</v>
      </c>
      <c r="H692" s="198" t="s">
        <v>1684</v>
      </c>
      <c r="I692" s="198" t="s">
        <v>1701</v>
      </c>
      <c r="J692" s="198" t="s">
        <v>1700</v>
      </c>
      <c r="K692" s="198" t="s">
        <v>179</v>
      </c>
      <c r="L692" s="66">
        <v>0.1</v>
      </c>
      <c r="M692" s="65">
        <v>0.12</v>
      </c>
      <c r="N692" s="92">
        <v>0.15</v>
      </c>
      <c r="O692" s="92">
        <v>1.0000000000000009E-2</v>
      </c>
      <c r="P692" s="92">
        <v>0.15</v>
      </c>
      <c r="Q692" s="92">
        <v>0.15</v>
      </c>
      <c r="R692" s="92">
        <v>0.17600000000000002</v>
      </c>
    </row>
    <row r="693" spans="1:18" x14ac:dyDescent="0.25">
      <c r="A693" s="198">
        <v>552</v>
      </c>
      <c r="B693" s="198" t="s">
        <v>1039</v>
      </c>
      <c r="C693" s="198" t="s">
        <v>1680</v>
      </c>
      <c r="D693" s="198" t="s">
        <v>1681</v>
      </c>
      <c r="E693" s="198" t="s">
        <v>1697</v>
      </c>
      <c r="F693" s="198" t="s">
        <v>179</v>
      </c>
      <c r="G693" s="198" t="s">
        <v>179</v>
      </c>
      <c r="H693" s="198" t="s">
        <v>1684</v>
      </c>
      <c r="I693" s="198" t="s">
        <v>1698</v>
      </c>
      <c r="J693" s="198" t="s">
        <v>179</v>
      </c>
      <c r="K693" s="198" t="s">
        <v>179</v>
      </c>
      <c r="L693" s="66">
        <v>0.12</v>
      </c>
      <c r="M693" s="65">
        <v>0.14000000000000001</v>
      </c>
      <c r="N693" s="92">
        <v>0.15</v>
      </c>
      <c r="O693" s="92">
        <v>0.03</v>
      </c>
      <c r="P693" s="92">
        <v>0.16999999999999998</v>
      </c>
      <c r="Q693" s="92">
        <v>0.18</v>
      </c>
      <c r="R693" s="92">
        <v>0.19800000000000001</v>
      </c>
    </row>
    <row r="694" spans="1:18" x14ac:dyDescent="0.25">
      <c r="A694" s="198">
        <v>3644</v>
      </c>
      <c r="B694" s="198" t="s">
        <v>1039</v>
      </c>
      <c r="C694" s="198" t="s">
        <v>1680</v>
      </c>
      <c r="D694" s="198" t="s">
        <v>1681</v>
      </c>
      <c r="E694" s="198" t="s">
        <v>1731</v>
      </c>
      <c r="F694" s="198" t="s">
        <v>4731</v>
      </c>
      <c r="G694" s="198" t="s">
        <v>179</v>
      </c>
      <c r="H694" s="198" t="s">
        <v>1684</v>
      </c>
      <c r="I694" s="198" t="s">
        <v>1731</v>
      </c>
      <c r="J694" s="198" t="s">
        <v>4732</v>
      </c>
      <c r="K694" s="198" t="s">
        <v>179</v>
      </c>
      <c r="L694" s="66">
        <v>0.2</v>
      </c>
      <c r="M694" s="65">
        <v>0.23</v>
      </c>
      <c r="N694" s="92">
        <v>0.15</v>
      </c>
      <c r="O694" s="92">
        <v>0.03</v>
      </c>
      <c r="P694" s="92">
        <v>0.16999999999999998</v>
      </c>
      <c r="Q694" s="92">
        <v>0.18</v>
      </c>
      <c r="R694" s="92">
        <v>0.19800000000000001</v>
      </c>
    </row>
    <row r="695" spans="1:18" x14ac:dyDescent="0.25">
      <c r="A695" s="198">
        <v>50</v>
      </c>
      <c r="B695" s="198" t="s">
        <v>1039</v>
      </c>
      <c r="C695" s="198" t="s">
        <v>1680</v>
      </c>
      <c r="D695" s="198" t="s">
        <v>1743</v>
      </c>
      <c r="E695" s="198" t="s">
        <v>1744</v>
      </c>
      <c r="F695" s="198" t="s">
        <v>179</v>
      </c>
      <c r="G695" s="198" t="s">
        <v>179</v>
      </c>
      <c r="H695" s="198" t="s">
        <v>1745</v>
      </c>
      <c r="I695" s="198" t="s">
        <v>1744</v>
      </c>
      <c r="J695" s="198" t="s">
        <v>179</v>
      </c>
      <c r="K695" s="198" t="s">
        <v>179</v>
      </c>
      <c r="L695" s="66">
        <v>0.1</v>
      </c>
      <c r="M695" s="65">
        <v>0.12</v>
      </c>
      <c r="N695" s="92">
        <v>0.15</v>
      </c>
      <c r="O695" s="92" t="s">
        <v>121</v>
      </c>
      <c r="P695" s="92">
        <v>0.15</v>
      </c>
      <c r="Q695" s="92">
        <v>0.15</v>
      </c>
      <c r="R695" s="92">
        <v>0.15</v>
      </c>
    </row>
    <row r="696" spans="1:18" x14ac:dyDescent="0.25">
      <c r="A696" s="198">
        <v>91</v>
      </c>
      <c r="B696" s="198" t="s">
        <v>1039</v>
      </c>
      <c r="C696" s="198" t="s">
        <v>1680</v>
      </c>
      <c r="D696" s="198" t="s">
        <v>1746</v>
      </c>
      <c r="E696" s="198" t="s">
        <v>1747</v>
      </c>
      <c r="F696" s="198" t="s">
        <v>179</v>
      </c>
      <c r="G696" s="198" t="s">
        <v>179</v>
      </c>
      <c r="H696" s="198" t="s">
        <v>1748</v>
      </c>
      <c r="I696" s="198" t="s">
        <v>1747</v>
      </c>
      <c r="J696" s="198" t="s">
        <v>179</v>
      </c>
      <c r="K696" s="198" t="s">
        <v>179</v>
      </c>
      <c r="L696" s="66">
        <v>7.4999999999999997E-2</v>
      </c>
      <c r="M696" s="65">
        <v>0.09</v>
      </c>
      <c r="N696" s="92">
        <v>0.15</v>
      </c>
      <c r="O696" s="92">
        <v>1.0000000000000009E-2</v>
      </c>
      <c r="P696" s="92">
        <v>0.15</v>
      </c>
      <c r="Q696" s="92">
        <v>0.15</v>
      </c>
      <c r="R696" s="92">
        <v>0.17600000000000002</v>
      </c>
    </row>
    <row r="697" spans="1:18" x14ac:dyDescent="0.25">
      <c r="A697" s="198">
        <v>49</v>
      </c>
      <c r="B697" s="198" t="s">
        <v>1039</v>
      </c>
      <c r="C697" s="198" t="s">
        <v>1680</v>
      </c>
      <c r="D697" s="198" t="s">
        <v>1749</v>
      </c>
      <c r="E697" s="198" t="s">
        <v>1750</v>
      </c>
      <c r="F697" s="198" t="s">
        <v>179</v>
      </c>
      <c r="G697" s="198" t="s">
        <v>179</v>
      </c>
      <c r="H697" s="198" t="s">
        <v>1751</v>
      </c>
      <c r="I697" s="198" t="s">
        <v>1752</v>
      </c>
      <c r="J697" s="198" t="s">
        <v>179</v>
      </c>
      <c r="K697" s="198" t="s">
        <v>179</v>
      </c>
      <c r="L697" s="66">
        <v>0.09</v>
      </c>
      <c r="M697" s="65">
        <v>0.1</v>
      </c>
      <c r="N697" s="92">
        <v>0.15</v>
      </c>
      <c r="O697" s="92">
        <v>5.0000000000000017E-2</v>
      </c>
      <c r="P697" s="92">
        <v>0.19</v>
      </c>
      <c r="Q697" s="92">
        <v>0.2</v>
      </c>
      <c r="R697" s="92">
        <v>0.22000000000000003</v>
      </c>
    </row>
    <row r="698" spans="1:18" x14ac:dyDescent="0.25">
      <c r="A698" s="198">
        <v>207</v>
      </c>
      <c r="B698" s="198" t="s">
        <v>1039</v>
      </c>
      <c r="C698" s="198" t="s">
        <v>1680</v>
      </c>
      <c r="D698" s="198" t="s">
        <v>1749</v>
      </c>
      <c r="E698" s="198" t="s">
        <v>1753</v>
      </c>
      <c r="F698" s="198" t="s">
        <v>179</v>
      </c>
      <c r="G698" s="198" t="s">
        <v>179</v>
      </c>
      <c r="H698" s="198" t="s">
        <v>1751</v>
      </c>
      <c r="I698" s="198" t="s">
        <v>1754</v>
      </c>
      <c r="J698" s="198" t="s">
        <v>179</v>
      </c>
      <c r="K698" s="198" t="s">
        <v>179</v>
      </c>
      <c r="L698" s="66">
        <v>0.18</v>
      </c>
      <c r="M698" s="65">
        <v>0.21</v>
      </c>
      <c r="N698" s="92">
        <v>0.15</v>
      </c>
      <c r="O698" s="92">
        <v>5.0000000000000017E-2</v>
      </c>
      <c r="P698" s="92">
        <v>0.19</v>
      </c>
      <c r="Q698" s="92">
        <v>0.2</v>
      </c>
      <c r="R698" s="92">
        <v>0.22000000000000003</v>
      </c>
    </row>
    <row r="699" spans="1:18" x14ac:dyDescent="0.25">
      <c r="A699" s="198">
        <v>71</v>
      </c>
      <c r="B699" s="198" t="s">
        <v>1039</v>
      </c>
      <c r="C699" s="198" t="s">
        <v>1680</v>
      </c>
      <c r="D699" s="198" t="s">
        <v>1755</v>
      </c>
      <c r="E699" s="198" t="s">
        <v>1778</v>
      </c>
      <c r="F699" s="198" t="s">
        <v>1799</v>
      </c>
      <c r="G699" s="198" t="s">
        <v>179</v>
      </c>
      <c r="H699" s="198" t="s">
        <v>1758</v>
      </c>
      <c r="I699" s="198" t="s">
        <v>1780</v>
      </c>
      <c r="J699" s="198" t="s">
        <v>1800</v>
      </c>
      <c r="K699" s="198" t="s">
        <v>179</v>
      </c>
      <c r="L699" s="66">
        <v>0.16</v>
      </c>
      <c r="M699" s="65">
        <v>0.18</v>
      </c>
      <c r="N699" s="92">
        <v>0.13499999999999998</v>
      </c>
      <c r="O699" s="92">
        <v>4.5000000000000012E-2</v>
      </c>
      <c r="P699" s="92">
        <v>0.16999999999999998</v>
      </c>
      <c r="Q699" s="92">
        <v>0.18</v>
      </c>
      <c r="R699" s="92">
        <v>0.19800000000000001</v>
      </c>
    </row>
    <row r="700" spans="1:18" x14ac:dyDescent="0.25">
      <c r="A700" s="198">
        <v>74</v>
      </c>
      <c r="B700" s="198" t="s">
        <v>1039</v>
      </c>
      <c r="C700" s="198" t="s">
        <v>1680</v>
      </c>
      <c r="D700" s="198" t="s">
        <v>1755</v>
      </c>
      <c r="E700" s="198" t="s">
        <v>1778</v>
      </c>
      <c r="F700" s="198" t="s">
        <v>1801</v>
      </c>
      <c r="G700" s="198" t="s">
        <v>179</v>
      </c>
      <c r="H700" s="198" t="s">
        <v>1758</v>
      </c>
      <c r="I700" s="198" t="s">
        <v>1780</v>
      </c>
      <c r="J700" s="198" t="s">
        <v>1802</v>
      </c>
      <c r="K700" s="198" t="s">
        <v>179</v>
      </c>
      <c r="L700" s="66">
        <v>0.18</v>
      </c>
      <c r="M700" s="65">
        <v>0.21</v>
      </c>
      <c r="N700" s="92">
        <v>0.13499999999999998</v>
      </c>
      <c r="O700" s="92">
        <v>5.0000000000000322E-3</v>
      </c>
      <c r="P700" s="92">
        <v>0.13499999999999998</v>
      </c>
      <c r="Q700" s="92">
        <v>0.13499999999999998</v>
      </c>
      <c r="R700" s="92">
        <v>0.15400000000000003</v>
      </c>
    </row>
    <row r="701" spans="1:18" x14ac:dyDescent="0.25">
      <c r="A701" s="198">
        <v>75</v>
      </c>
      <c r="B701" s="198" t="s">
        <v>1039</v>
      </c>
      <c r="C701" s="198" t="s">
        <v>1680</v>
      </c>
      <c r="D701" s="198" t="s">
        <v>1755</v>
      </c>
      <c r="E701" s="198" t="s">
        <v>1778</v>
      </c>
      <c r="F701" s="198" t="s">
        <v>1803</v>
      </c>
      <c r="G701" s="198" t="s">
        <v>179</v>
      </c>
      <c r="H701" s="198" t="s">
        <v>1758</v>
      </c>
      <c r="I701" s="198" t="s">
        <v>1780</v>
      </c>
      <c r="J701" s="198" t="s">
        <v>1803</v>
      </c>
      <c r="K701" s="198" t="s">
        <v>179</v>
      </c>
      <c r="L701" s="66">
        <v>0.18</v>
      </c>
      <c r="M701" s="65">
        <v>0.21</v>
      </c>
      <c r="N701" s="92">
        <v>0.15</v>
      </c>
      <c r="O701" s="92">
        <v>5.0000000000000017E-2</v>
      </c>
      <c r="P701" s="92">
        <v>0.19</v>
      </c>
      <c r="Q701" s="92">
        <v>0.2</v>
      </c>
      <c r="R701" s="92">
        <v>0.22000000000000003</v>
      </c>
    </row>
    <row r="702" spans="1:18" x14ac:dyDescent="0.25">
      <c r="A702" s="198">
        <v>109</v>
      </c>
      <c r="B702" s="198" t="s">
        <v>1039</v>
      </c>
      <c r="C702" s="198" t="s">
        <v>1680</v>
      </c>
      <c r="D702" s="198" t="s">
        <v>1755</v>
      </c>
      <c r="E702" s="198" t="s">
        <v>1778</v>
      </c>
      <c r="F702" s="198" t="s">
        <v>1804</v>
      </c>
      <c r="G702" s="198" t="s">
        <v>179</v>
      </c>
      <c r="H702" s="198" t="s">
        <v>1758</v>
      </c>
      <c r="I702" s="198" t="s">
        <v>1780</v>
      </c>
      <c r="J702" s="198" t="s">
        <v>1805</v>
      </c>
      <c r="K702" s="198" t="s">
        <v>179</v>
      </c>
      <c r="L702" s="66">
        <v>0.18</v>
      </c>
      <c r="M702" s="65">
        <v>0.21</v>
      </c>
      <c r="N702" s="92">
        <v>0.15</v>
      </c>
      <c r="O702" s="92">
        <v>1.0000000000000009E-2</v>
      </c>
      <c r="P702" s="92">
        <v>0.15</v>
      </c>
      <c r="Q702" s="92">
        <v>0.15</v>
      </c>
      <c r="R702" s="92">
        <v>0.17600000000000002</v>
      </c>
    </row>
    <row r="703" spans="1:18" x14ac:dyDescent="0.25">
      <c r="A703" s="198">
        <v>181</v>
      </c>
      <c r="B703" s="198" t="s">
        <v>1039</v>
      </c>
      <c r="C703" s="198" t="s">
        <v>1680</v>
      </c>
      <c r="D703" s="198" t="s">
        <v>1755</v>
      </c>
      <c r="E703" s="198" t="s">
        <v>1778</v>
      </c>
      <c r="F703" s="198" t="s">
        <v>1791</v>
      </c>
      <c r="G703" s="198" t="s">
        <v>179</v>
      </c>
      <c r="H703" s="198" t="s">
        <v>1758</v>
      </c>
      <c r="I703" s="198" t="s">
        <v>1780</v>
      </c>
      <c r="J703" s="198" t="s">
        <v>1792</v>
      </c>
      <c r="K703" s="198" t="s">
        <v>179</v>
      </c>
      <c r="L703" s="66">
        <v>0.12</v>
      </c>
      <c r="M703" s="65">
        <v>0.14000000000000001</v>
      </c>
      <c r="N703" s="92">
        <v>0.15</v>
      </c>
      <c r="O703" s="92" t="s">
        <v>121</v>
      </c>
      <c r="P703" s="92">
        <v>0.15</v>
      </c>
      <c r="Q703" s="92">
        <v>0.15</v>
      </c>
      <c r="R703" s="92">
        <v>0.15</v>
      </c>
    </row>
    <row r="704" spans="1:18" x14ac:dyDescent="0.25">
      <c r="A704" s="198">
        <v>186</v>
      </c>
      <c r="B704" s="198" t="s">
        <v>1039</v>
      </c>
      <c r="C704" s="198" t="s">
        <v>1680</v>
      </c>
      <c r="D704" s="198" t="s">
        <v>1755</v>
      </c>
      <c r="E704" s="198" t="s">
        <v>1778</v>
      </c>
      <c r="F704" s="198" t="s">
        <v>1797</v>
      </c>
      <c r="G704" s="198" t="s">
        <v>179</v>
      </c>
      <c r="H704" s="198" t="s">
        <v>1758</v>
      </c>
      <c r="I704" s="198" t="s">
        <v>1780</v>
      </c>
      <c r="J704" s="198" t="s">
        <v>1798</v>
      </c>
      <c r="K704" s="198" t="s">
        <v>179</v>
      </c>
      <c r="L704" s="66">
        <v>0.14000000000000001</v>
      </c>
      <c r="M704" s="65">
        <v>0.16</v>
      </c>
      <c r="N704" s="92">
        <v>0.08</v>
      </c>
      <c r="O704" s="92">
        <v>9.9999999999999992E-2</v>
      </c>
      <c r="P704" s="92">
        <v>0.16999999999999998</v>
      </c>
      <c r="Q704" s="92">
        <v>0.18</v>
      </c>
      <c r="R704" s="92">
        <v>0.19800000000000001</v>
      </c>
    </row>
    <row r="705" spans="1:18" x14ac:dyDescent="0.25">
      <c r="A705" s="198">
        <v>188</v>
      </c>
      <c r="B705" s="198" t="s">
        <v>1039</v>
      </c>
      <c r="C705" s="198" t="s">
        <v>1680</v>
      </c>
      <c r="D705" s="198" t="s">
        <v>1755</v>
      </c>
      <c r="E705" s="198" t="s">
        <v>1778</v>
      </c>
      <c r="F705" s="198" t="s">
        <v>1793</v>
      </c>
      <c r="G705" s="198" t="s">
        <v>179</v>
      </c>
      <c r="H705" s="198" t="s">
        <v>1758</v>
      </c>
      <c r="I705" s="198" t="s">
        <v>1780</v>
      </c>
      <c r="J705" s="198" t="s">
        <v>1794</v>
      </c>
      <c r="K705" s="198" t="s">
        <v>179</v>
      </c>
      <c r="L705" s="66">
        <v>0.18</v>
      </c>
      <c r="M705" s="65">
        <v>0.21</v>
      </c>
      <c r="N705" s="92">
        <v>7.0000000000000007E-2</v>
      </c>
      <c r="O705" s="92">
        <v>0.09</v>
      </c>
      <c r="P705" s="92">
        <v>0.15</v>
      </c>
      <c r="Q705" s="92">
        <v>0.16</v>
      </c>
      <c r="R705" s="92">
        <v>0.17600000000000002</v>
      </c>
    </row>
    <row r="706" spans="1:18" x14ac:dyDescent="0.25">
      <c r="A706" s="198">
        <v>190</v>
      </c>
      <c r="B706" s="198" t="s">
        <v>1039</v>
      </c>
      <c r="C706" s="198" t="s">
        <v>1680</v>
      </c>
      <c r="D706" s="198" t="s">
        <v>1755</v>
      </c>
      <c r="E706" s="198" t="s">
        <v>1778</v>
      </c>
      <c r="F706" s="198" t="s">
        <v>1795</v>
      </c>
      <c r="G706" s="198" t="s">
        <v>179</v>
      </c>
      <c r="H706" s="198" t="s">
        <v>1758</v>
      </c>
      <c r="I706" s="198" t="s">
        <v>1780</v>
      </c>
      <c r="J706" s="198" t="s">
        <v>1796</v>
      </c>
      <c r="K706" s="198" t="s">
        <v>179</v>
      </c>
      <c r="L706" s="66">
        <v>0.16</v>
      </c>
      <c r="M706" s="65">
        <v>0.18</v>
      </c>
      <c r="N706" s="92">
        <v>0.13499999999999998</v>
      </c>
      <c r="O706" s="92">
        <v>5.0000000000000322E-3</v>
      </c>
      <c r="P706" s="92">
        <v>0.13499999999999998</v>
      </c>
      <c r="Q706" s="92">
        <v>0.13499999999999998</v>
      </c>
      <c r="R706" s="92">
        <v>0.15400000000000003</v>
      </c>
    </row>
    <row r="707" spans="1:18" x14ac:dyDescent="0.25">
      <c r="A707" s="198">
        <v>246</v>
      </c>
      <c r="B707" s="198" t="s">
        <v>1039</v>
      </c>
      <c r="C707" s="198" t="s">
        <v>1680</v>
      </c>
      <c r="D707" s="198" t="s">
        <v>1755</v>
      </c>
      <c r="E707" s="198" t="s">
        <v>1778</v>
      </c>
      <c r="F707" s="198" t="s">
        <v>1789</v>
      </c>
      <c r="G707" s="198" t="s">
        <v>179</v>
      </c>
      <c r="H707" s="198" t="s">
        <v>1758</v>
      </c>
      <c r="I707" s="198" t="s">
        <v>1780</v>
      </c>
      <c r="J707" s="198" t="s">
        <v>1790</v>
      </c>
      <c r="K707" s="198" t="s">
        <v>179</v>
      </c>
      <c r="L707" s="66">
        <v>0.16</v>
      </c>
      <c r="M707" s="65">
        <v>0.18</v>
      </c>
      <c r="N707" s="92">
        <v>0.15</v>
      </c>
      <c r="O707" s="92">
        <v>1.0000000000000009E-2</v>
      </c>
      <c r="P707" s="92">
        <v>0.15</v>
      </c>
      <c r="Q707" s="92">
        <v>0.15</v>
      </c>
      <c r="R707" s="92">
        <v>0.17600000000000002</v>
      </c>
    </row>
    <row r="708" spans="1:18" x14ac:dyDescent="0.25">
      <c r="A708" s="198">
        <v>292</v>
      </c>
      <c r="B708" s="198" t="s">
        <v>1039</v>
      </c>
      <c r="C708" s="198" t="s">
        <v>1680</v>
      </c>
      <c r="D708" s="198" t="s">
        <v>1755</v>
      </c>
      <c r="E708" s="198" t="s">
        <v>1756</v>
      </c>
      <c r="F708" s="198" t="s">
        <v>1776</v>
      </c>
      <c r="G708" s="198" t="s">
        <v>179</v>
      </c>
      <c r="H708" s="198" t="s">
        <v>1758</v>
      </c>
      <c r="I708" s="198" t="s">
        <v>1759</v>
      </c>
      <c r="J708" s="198" t="s">
        <v>1777</v>
      </c>
      <c r="K708" s="198" t="s">
        <v>179</v>
      </c>
      <c r="L708" s="66">
        <v>0.16</v>
      </c>
      <c r="M708" s="65">
        <v>0.18</v>
      </c>
      <c r="N708" s="92">
        <v>0.13499999999999998</v>
      </c>
      <c r="O708" s="92">
        <v>4.5000000000000012E-2</v>
      </c>
      <c r="P708" s="92">
        <v>0.16999999999999998</v>
      </c>
      <c r="Q708" s="92">
        <v>0.18</v>
      </c>
      <c r="R708" s="92">
        <v>0.19800000000000001</v>
      </c>
    </row>
    <row r="709" spans="1:18" x14ac:dyDescent="0.25">
      <c r="A709" s="198">
        <v>303</v>
      </c>
      <c r="B709" s="198" t="s">
        <v>1039</v>
      </c>
      <c r="C709" s="198" t="s">
        <v>1680</v>
      </c>
      <c r="D709" s="198" t="s">
        <v>1755</v>
      </c>
      <c r="E709" s="198" t="s">
        <v>1778</v>
      </c>
      <c r="F709" s="198" t="s">
        <v>1787</v>
      </c>
      <c r="G709" s="198" t="s">
        <v>179</v>
      </c>
      <c r="H709" s="198" t="s">
        <v>1758</v>
      </c>
      <c r="I709" s="198" t="s">
        <v>1780</v>
      </c>
      <c r="J709" s="198" t="s">
        <v>1788</v>
      </c>
      <c r="K709" s="198" t="s">
        <v>179</v>
      </c>
      <c r="L709" s="66">
        <v>0.2</v>
      </c>
      <c r="M709" s="65">
        <v>0.23</v>
      </c>
      <c r="N709" s="92">
        <v>0.15</v>
      </c>
      <c r="O709" s="92">
        <v>0.03</v>
      </c>
      <c r="P709" s="92">
        <v>0.16999999999999998</v>
      </c>
      <c r="Q709" s="92">
        <v>0.18</v>
      </c>
      <c r="R709" s="92">
        <v>0.19800000000000001</v>
      </c>
    </row>
    <row r="710" spans="1:18" x14ac:dyDescent="0.25">
      <c r="A710" s="198">
        <v>406</v>
      </c>
      <c r="B710" s="198" t="s">
        <v>1039</v>
      </c>
      <c r="C710" s="198" t="s">
        <v>1680</v>
      </c>
      <c r="D710" s="198" t="s">
        <v>1755</v>
      </c>
      <c r="E710" s="198" t="s">
        <v>1778</v>
      </c>
      <c r="F710" s="198" t="s">
        <v>1779</v>
      </c>
      <c r="G710" s="198" t="s">
        <v>179</v>
      </c>
      <c r="H710" s="198" t="s">
        <v>1758</v>
      </c>
      <c r="I710" s="198" t="s">
        <v>1780</v>
      </c>
      <c r="J710" s="198" t="s">
        <v>1779</v>
      </c>
      <c r="K710" s="198" t="s">
        <v>179</v>
      </c>
      <c r="L710" s="66">
        <v>0.2</v>
      </c>
      <c r="M710" s="65">
        <v>0.23</v>
      </c>
      <c r="N710" s="92">
        <v>0.15</v>
      </c>
      <c r="O710" s="92">
        <v>0.03</v>
      </c>
      <c r="P710" s="92">
        <v>0.16999999999999998</v>
      </c>
      <c r="Q710" s="92">
        <v>0.18</v>
      </c>
      <c r="R710" s="92">
        <v>0.19800000000000001</v>
      </c>
    </row>
    <row r="711" spans="1:18" x14ac:dyDescent="0.25">
      <c r="A711" s="198">
        <v>409</v>
      </c>
      <c r="B711" s="198" t="s">
        <v>1039</v>
      </c>
      <c r="C711" s="198" t="s">
        <v>1680</v>
      </c>
      <c r="D711" s="198" t="s">
        <v>1755</v>
      </c>
      <c r="E711" s="198" t="s">
        <v>1756</v>
      </c>
      <c r="F711" s="198" t="s">
        <v>1772</v>
      </c>
      <c r="G711" s="198" t="s">
        <v>179</v>
      </c>
      <c r="H711" s="198" t="s">
        <v>1758</v>
      </c>
      <c r="I711" s="198" t="s">
        <v>1759</v>
      </c>
      <c r="J711" s="198" t="s">
        <v>1773</v>
      </c>
      <c r="K711" s="198" t="s">
        <v>179</v>
      </c>
      <c r="L711" s="66">
        <v>0.18</v>
      </c>
      <c r="M711" s="65">
        <v>0.21</v>
      </c>
      <c r="N711" s="92">
        <v>0.16</v>
      </c>
      <c r="O711" s="92">
        <v>4.0000000000000008E-2</v>
      </c>
      <c r="P711" s="92">
        <v>0.19</v>
      </c>
      <c r="Q711" s="92">
        <v>0.2</v>
      </c>
      <c r="R711" s="92">
        <v>0.22000000000000003</v>
      </c>
    </row>
    <row r="712" spans="1:18" x14ac:dyDescent="0.25">
      <c r="A712" s="198">
        <v>411</v>
      </c>
      <c r="B712" s="198" t="s">
        <v>1039</v>
      </c>
      <c r="C712" s="198" t="s">
        <v>1680</v>
      </c>
      <c r="D712" s="198" t="s">
        <v>1755</v>
      </c>
      <c r="E712" s="198" t="s">
        <v>1756</v>
      </c>
      <c r="F712" s="198" t="s">
        <v>1768</v>
      </c>
      <c r="G712" s="198" t="s">
        <v>179</v>
      </c>
      <c r="H712" s="198" t="s">
        <v>1758</v>
      </c>
      <c r="I712" s="198" t="s">
        <v>1759</v>
      </c>
      <c r="J712" s="198" t="s">
        <v>1769</v>
      </c>
      <c r="K712" s="198" t="s">
        <v>179</v>
      </c>
      <c r="L712" s="66">
        <v>0.16</v>
      </c>
      <c r="M712" s="65">
        <v>0.18</v>
      </c>
      <c r="N712" s="92">
        <v>0.12</v>
      </c>
      <c r="O712" s="92">
        <v>2.0000000000000018E-2</v>
      </c>
      <c r="P712" s="92">
        <v>0.13</v>
      </c>
      <c r="Q712" s="92">
        <v>0.14000000000000001</v>
      </c>
      <c r="R712" s="92">
        <v>0.15400000000000003</v>
      </c>
    </row>
    <row r="713" spans="1:18" x14ac:dyDescent="0.25">
      <c r="A713" s="198">
        <v>413</v>
      </c>
      <c r="B713" s="198" t="s">
        <v>1039</v>
      </c>
      <c r="C713" s="198" t="s">
        <v>1680</v>
      </c>
      <c r="D713" s="198" t="s">
        <v>1755</v>
      </c>
      <c r="E713" s="198" t="s">
        <v>1756</v>
      </c>
      <c r="F713" s="198" t="s">
        <v>1770</v>
      </c>
      <c r="G713" s="198" t="s">
        <v>179</v>
      </c>
      <c r="H713" s="198" t="s">
        <v>1758</v>
      </c>
      <c r="I713" s="198" t="s">
        <v>1759</v>
      </c>
      <c r="J713" s="198" t="s">
        <v>1771</v>
      </c>
      <c r="K713" s="198" t="s">
        <v>179</v>
      </c>
      <c r="L713" s="66">
        <v>0.18</v>
      </c>
      <c r="M713" s="65">
        <v>0.21</v>
      </c>
      <c r="N713" s="92">
        <v>0.13750000000000001</v>
      </c>
      <c r="O713" s="92">
        <v>2.5000000000000022E-3</v>
      </c>
      <c r="P713" s="92">
        <v>0.13750000000000001</v>
      </c>
      <c r="Q713" s="92">
        <v>0.13750000000000001</v>
      </c>
      <c r="R713" s="92">
        <v>0.15400000000000003</v>
      </c>
    </row>
    <row r="714" spans="1:18" x14ac:dyDescent="0.25">
      <c r="A714" s="198">
        <v>416</v>
      </c>
      <c r="B714" s="198" t="s">
        <v>1039</v>
      </c>
      <c r="C714" s="198" t="s">
        <v>1680</v>
      </c>
      <c r="D714" s="198" t="s">
        <v>1755</v>
      </c>
      <c r="E714" s="198" t="s">
        <v>1756</v>
      </c>
      <c r="F714" s="198" t="s">
        <v>1766</v>
      </c>
      <c r="G714" s="198" t="s">
        <v>179</v>
      </c>
      <c r="H714" s="198" t="s">
        <v>1758</v>
      </c>
      <c r="I714" s="198" t="s">
        <v>1759</v>
      </c>
      <c r="J714" s="198" t="s">
        <v>1767</v>
      </c>
      <c r="K714" s="198" t="s">
        <v>179</v>
      </c>
      <c r="L714" s="66">
        <v>0.18</v>
      </c>
      <c r="M714" s="65">
        <v>0.21</v>
      </c>
      <c r="N714" s="92">
        <v>0.15</v>
      </c>
      <c r="O714" s="92">
        <v>0.03</v>
      </c>
      <c r="P714" s="92">
        <v>0.16999999999999998</v>
      </c>
      <c r="Q714" s="92">
        <v>0.18</v>
      </c>
      <c r="R714" s="92">
        <v>0.19800000000000001</v>
      </c>
    </row>
    <row r="715" spans="1:18" x14ac:dyDescent="0.25">
      <c r="A715" s="198">
        <v>469</v>
      </c>
      <c r="B715" s="198" t="s">
        <v>1039</v>
      </c>
      <c r="C715" s="198" t="s">
        <v>1680</v>
      </c>
      <c r="D715" s="198" t="s">
        <v>1755</v>
      </c>
      <c r="E715" s="198" t="s">
        <v>1778</v>
      </c>
      <c r="F715" s="198" t="s">
        <v>1781</v>
      </c>
      <c r="G715" s="198" t="s">
        <v>179</v>
      </c>
      <c r="H715" s="198" t="s">
        <v>1758</v>
      </c>
      <c r="I715" s="198" t="s">
        <v>1780</v>
      </c>
      <c r="J715" s="198" t="s">
        <v>1782</v>
      </c>
      <c r="K715" s="198" t="s">
        <v>179</v>
      </c>
      <c r="L715" s="66">
        <v>0.2</v>
      </c>
      <c r="M715" s="65">
        <v>0.23</v>
      </c>
      <c r="N715" s="92">
        <v>0.12</v>
      </c>
      <c r="O715" s="92">
        <v>0.06</v>
      </c>
      <c r="P715" s="92">
        <v>0.16999999999999998</v>
      </c>
      <c r="Q715" s="92">
        <v>0.18</v>
      </c>
      <c r="R715" s="92">
        <v>0.19800000000000001</v>
      </c>
    </row>
    <row r="716" spans="1:18" x14ac:dyDescent="0.25">
      <c r="A716" s="198">
        <v>480</v>
      </c>
      <c r="B716" s="198" t="s">
        <v>1039</v>
      </c>
      <c r="C716" s="198" t="s">
        <v>1680</v>
      </c>
      <c r="D716" s="198" t="s">
        <v>1755</v>
      </c>
      <c r="E716" s="198" t="s">
        <v>1756</v>
      </c>
      <c r="F716" s="198" t="s">
        <v>1762</v>
      </c>
      <c r="G716" s="198" t="s">
        <v>179</v>
      </c>
      <c r="H716" s="198" t="s">
        <v>1758</v>
      </c>
      <c r="I716" s="198" t="s">
        <v>1759</v>
      </c>
      <c r="J716" s="198" t="s">
        <v>1763</v>
      </c>
      <c r="K716" s="198" t="s">
        <v>179</v>
      </c>
      <c r="L716" s="66">
        <v>0.18</v>
      </c>
      <c r="M716" s="65">
        <v>0.21</v>
      </c>
      <c r="N716" s="92">
        <v>7.0000000000000007E-2</v>
      </c>
      <c r="O716" s="92">
        <v>0.09</v>
      </c>
      <c r="P716" s="92">
        <v>0.15</v>
      </c>
      <c r="Q716" s="92">
        <v>0.16</v>
      </c>
      <c r="R716" s="92">
        <v>0.17600000000000002</v>
      </c>
    </row>
    <row r="717" spans="1:18" x14ac:dyDescent="0.25">
      <c r="A717" s="198">
        <v>484</v>
      </c>
      <c r="B717" s="198" t="s">
        <v>1039</v>
      </c>
      <c r="C717" s="198" t="s">
        <v>1680</v>
      </c>
      <c r="D717" s="198" t="s">
        <v>1755</v>
      </c>
      <c r="E717" s="198" t="s">
        <v>1756</v>
      </c>
      <c r="F717" s="198" t="s">
        <v>1760</v>
      </c>
      <c r="G717" s="198" t="s">
        <v>179</v>
      </c>
      <c r="H717" s="198" t="s">
        <v>1758</v>
      </c>
      <c r="I717" s="198" t="s">
        <v>1759</v>
      </c>
      <c r="J717" s="198" t="s">
        <v>1761</v>
      </c>
      <c r="K717" s="198" t="s">
        <v>179</v>
      </c>
      <c r="L717" s="66">
        <v>0.16</v>
      </c>
      <c r="M717" s="65">
        <v>0.18</v>
      </c>
      <c r="N717" s="92">
        <v>7.4285714285714288E-2</v>
      </c>
      <c r="O717" s="92">
        <v>4.5714285714285707E-2</v>
      </c>
      <c r="P717" s="92">
        <v>0.11</v>
      </c>
      <c r="Q717" s="92">
        <v>0.12</v>
      </c>
      <c r="R717" s="92">
        <v>0.13200000000000001</v>
      </c>
    </row>
    <row r="718" spans="1:18" x14ac:dyDescent="0.25">
      <c r="A718" s="198">
        <v>505</v>
      </c>
      <c r="B718" s="198" t="s">
        <v>1039</v>
      </c>
      <c r="C718" s="198" t="s">
        <v>1680</v>
      </c>
      <c r="D718" s="198" t="s">
        <v>1755</v>
      </c>
      <c r="E718" s="198" t="s">
        <v>1756</v>
      </c>
      <c r="F718" s="198" t="s">
        <v>1764</v>
      </c>
      <c r="G718" s="198" t="s">
        <v>179</v>
      </c>
      <c r="H718" s="198" t="s">
        <v>1758</v>
      </c>
      <c r="I718" s="198" t="s">
        <v>1759</v>
      </c>
      <c r="J718" s="198" t="s">
        <v>1765</v>
      </c>
      <c r="K718" s="198" t="s">
        <v>179</v>
      </c>
      <c r="L718" s="66">
        <v>0.14000000000000001</v>
      </c>
      <c r="M718" s="65">
        <v>0.16</v>
      </c>
      <c r="N718" s="92">
        <v>7.0000000000000007E-2</v>
      </c>
      <c r="O718" s="92">
        <v>4.9999999999999989E-2</v>
      </c>
      <c r="P718" s="92">
        <v>0.11</v>
      </c>
      <c r="Q718" s="92">
        <v>0.12</v>
      </c>
      <c r="R718" s="92">
        <v>0.13200000000000001</v>
      </c>
    </row>
    <row r="719" spans="1:18" x14ac:dyDescent="0.25">
      <c r="A719" s="198">
        <v>585</v>
      </c>
      <c r="B719" s="198" t="s">
        <v>1039</v>
      </c>
      <c r="C719" s="198" t="s">
        <v>1680</v>
      </c>
      <c r="D719" s="198" t="s">
        <v>1755</v>
      </c>
      <c r="E719" s="198" t="s">
        <v>1756</v>
      </c>
      <c r="F719" s="198" t="s">
        <v>1757</v>
      </c>
      <c r="G719" s="198" t="s">
        <v>179</v>
      </c>
      <c r="H719" s="198" t="s">
        <v>1758</v>
      </c>
      <c r="I719" s="198" t="s">
        <v>1759</v>
      </c>
      <c r="J719" s="198" t="s">
        <v>1757</v>
      </c>
      <c r="K719" s="198" t="s">
        <v>179</v>
      </c>
      <c r="L719" s="66">
        <v>0.16</v>
      </c>
      <c r="M719" s="65">
        <v>0.18</v>
      </c>
      <c r="N719" s="92">
        <v>7.0000000000000007E-2</v>
      </c>
      <c r="O719" s="92">
        <v>7.0000000000000007E-2</v>
      </c>
      <c r="P719" s="92">
        <v>0.13</v>
      </c>
      <c r="Q719" s="92">
        <v>0.14000000000000001</v>
      </c>
      <c r="R719" s="92">
        <v>0.15400000000000003</v>
      </c>
    </row>
    <row r="720" spans="1:18" x14ac:dyDescent="0.25">
      <c r="A720" s="198">
        <v>588</v>
      </c>
      <c r="B720" s="198" t="s">
        <v>1039</v>
      </c>
      <c r="C720" s="198" t="s">
        <v>1680</v>
      </c>
      <c r="D720" s="198" t="s">
        <v>1755</v>
      </c>
      <c r="E720" s="198" t="s">
        <v>1778</v>
      </c>
      <c r="F720" s="198" t="s">
        <v>1783</v>
      </c>
      <c r="G720" s="198" t="s">
        <v>179</v>
      </c>
      <c r="H720" s="198" t="s">
        <v>1758</v>
      </c>
      <c r="I720" s="198" t="s">
        <v>1780</v>
      </c>
      <c r="J720" s="198" t="s">
        <v>1784</v>
      </c>
      <c r="K720" s="198" t="s">
        <v>179</v>
      </c>
      <c r="L720" s="66">
        <v>0.18</v>
      </c>
      <c r="M720" s="65">
        <v>0.21</v>
      </c>
      <c r="N720" s="92">
        <v>7.0000000000000007E-2</v>
      </c>
      <c r="O720" s="92">
        <v>4.9999999999999989E-2</v>
      </c>
      <c r="P720" s="92">
        <v>0.11</v>
      </c>
      <c r="Q720" s="92">
        <v>0.12</v>
      </c>
      <c r="R720" s="92">
        <v>0.13200000000000001</v>
      </c>
    </row>
    <row r="721" spans="1:18" x14ac:dyDescent="0.25">
      <c r="A721" s="198">
        <v>2592</v>
      </c>
      <c r="B721" s="198" t="s">
        <v>1039</v>
      </c>
      <c r="C721" s="198" t="s">
        <v>1680</v>
      </c>
      <c r="D721" s="198" t="s">
        <v>1755</v>
      </c>
      <c r="E721" s="198" t="s">
        <v>1778</v>
      </c>
      <c r="F721" s="198" t="s">
        <v>1785</v>
      </c>
      <c r="G721" s="198" t="s">
        <v>179</v>
      </c>
      <c r="H721" s="198" t="s">
        <v>1758</v>
      </c>
      <c r="I721" s="198" t="s">
        <v>1780</v>
      </c>
      <c r="J721" s="198" t="s">
        <v>1786</v>
      </c>
      <c r="K721" s="198" t="s">
        <v>179</v>
      </c>
      <c r="L721" s="66">
        <v>0.14000000000000001</v>
      </c>
      <c r="M721" s="65">
        <v>0.16</v>
      </c>
      <c r="N721" s="92">
        <v>7.4285714285714288E-2</v>
      </c>
      <c r="O721" s="92">
        <v>4.5714285714285707E-2</v>
      </c>
      <c r="P721" s="92">
        <v>0.11</v>
      </c>
      <c r="Q721" s="92">
        <v>0.12</v>
      </c>
      <c r="R721" s="92">
        <v>0.13200000000000001</v>
      </c>
    </row>
    <row r="722" spans="1:18" x14ac:dyDescent="0.25">
      <c r="A722" s="198">
        <v>3406</v>
      </c>
      <c r="B722" s="198" t="s">
        <v>1039</v>
      </c>
      <c r="C722" s="198" t="s">
        <v>1680</v>
      </c>
      <c r="D722" s="198" t="s">
        <v>1755</v>
      </c>
      <c r="E722" s="198" t="s">
        <v>1756</v>
      </c>
      <c r="F722" s="198" t="s">
        <v>1774</v>
      </c>
      <c r="G722" s="198" t="s">
        <v>179</v>
      </c>
      <c r="H722" s="198" t="s">
        <v>1758</v>
      </c>
      <c r="I722" s="198" t="s">
        <v>1759</v>
      </c>
      <c r="J722" s="198" t="s">
        <v>1775</v>
      </c>
      <c r="K722" s="198" t="s">
        <v>179</v>
      </c>
      <c r="L722" s="66">
        <v>0.14000000000000001</v>
      </c>
      <c r="M722" s="65">
        <v>0.16</v>
      </c>
      <c r="N722" s="92">
        <v>7.4285714285714288E-2</v>
      </c>
      <c r="O722" s="92">
        <v>4.5714285714285707E-2</v>
      </c>
      <c r="P722" s="92">
        <v>0.11</v>
      </c>
      <c r="Q722" s="92">
        <v>0.12</v>
      </c>
      <c r="R722" s="92">
        <v>0.13200000000000001</v>
      </c>
    </row>
    <row r="723" spans="1:18" x14ac:dyDescent="0.25">
      <c r="A723" s="198">
        <v>3603</v>
      </c>
      <c r="B723" s="198" t="s">
        <v>1039</v>
      </c>
      <c r="C723" s="198" t="s">
        <v>1680</v>
      </c>
      <c r="D723" s="198" t="s">
        <v>1755</v>
      </c>
      <c r="E723" s="198" t="s">
        <v>1778</v>
      </c>
      <c r="F723" s="198" t="s">
        <v>4733</v>
      </c>
      <c r="G723" s="198" t="s">
        <v>179</v>
      </c>
      <c r="H723" s="198" t="s">
        <v>1758</v>
      </c>
      <c r="I723" s="198" t="s">
        <v>1780</v>
      </c>
      <c r="J723" s="198" t="s">
        <v>4734</v>
      </c>
      <c r="K723" s="198" t="s">
        <v>179</v>
      </c>
      <c r="L723" s="66">
        <v>0.18</v>
      </c>
      <c r="M723" s="65">
        <v>0.21</v>
      </c>
      <c r="N723" s="92">
        <v>0.1</v>
      </c>
      <c r="O723" s="92">
        <v>1.999999999999999E-2</v>
      </c>
      <c r="P723" s="92">
        <v>0.11</v>
      </c>
      <c r="Q723" s="92">
        <v>0.12</v>
      </c>
      <c r="R723" s="92">
        <v>0.13200000000000001</v>
      </c>
    </row>
    <row r="724" spans="1:18" x14ac:dyDescent="0.25">
      <c r="A724" s="198">
        <v>23</v>
      </c>
      <c r="B724" s="198" t="s">
        <v>1039</v>
      </c>
      <c r="C724" s="198" t="s">
        <v>1680</v>
      </c>
      <c r="D724" s="198" t="s">
        <v>1806</v>
      </c>
      <c r="E724" s="198" t="s">
        <v>1819</v>
      </c>
      <c r="F724" s="198" t="s">
        <v>1834</v>
      </c>
      <c r="G724" s="198" t="s">
        <v>179</v>
      </c>
      <c r="H724" s="198" t="s">
        <v>1806</v>
      </c>
      <c r="I724" s="198" t="s">
        <v>1821</v>
      </c>
      <c r="J724" s="198" t="s">
        <v>1835</v>
      </c>
      <c r="K724" s="198" t="s">
        <v>179</v>
      </c>
      <c r="L724" s="66">
        <v>0.12</v>
      </c>
      <c r="M724" s="65">
        <v>0.14000000000000001</v>
      </c>
      <c r="N724" s="92">
        <v>7.0000000000000007E-2</v>
      </c>
      <c r="O724" s="92">
        <v>4.9999999999999989E-2</v>
      </c>
      <c r="P724" s="92">
        <v>0.11</v>
      </c>
      <c r="Q724" s="92">
        <v>0.12</v>
      </c>
      <c r="R724" s="92">
        <v>0.13200000000000001</v>
      </c>
    </row>
    <row r="725" spans="1:18" x14ac:dyDescent="0.25">
      <c r="A725" s="198">
        <v>25</v>
      </c>
      <c r="B725" s="198" t="s">
        <v>1039</v>
      </c>
      <c r="C725" s="198" t="s">
        <v>1680</v>
      </c>
      <c r="D725" s="198" t="s">
        <v>1806</v>
      </c>
      <c r="E725" s="198" t="s">
        <v>1819</v>
      </c>
      <c r="F725" s="198" t="s">
        <v>1831</v>
      </c>
      <c r="G725" s="198" t="s">
        <v>179</v>
      </c>
      <c r="H725" s="198" t="s">
        <v>1806</v>
      </c>
      <c r="I725" s="198" t="s">
        <v>1821</v>
      </c>
      <c r="J725" s="198" t="s">
        <v>1832</v>
      </c>
      <c r="K725" s="198" t="s">
        <v>179</v>
      </c>
      <c r="L725" s="66">
        <v>0.12</v>
      </c>
      <c r="M725" s="65">
        <v>0.14000000000000001</v>
      </c>
      <c r="N725" s="92">
        <v>7.0000000000000007E-2</v>
      </c>
      <c r="O725" s="92">
        <v>4.9999999999999989E-2</v>
      </c>
      <c r="P725" s="92">
        <v>0.11</v>
      </c>
      <c r="Q725" s="92">
        <v>0.12</v>
      </c>
      <c r="R725" s="92">
        <v>0.13200000000000001</v>
      </c>
    </row>
    <row r="726" spans="1:18" x14ac:dyDescent="0.25">
      <c r="A726" s="198">
        <v>26</v>
      </c>
      <c r="B726" s="198" t="s">
        <v>1039</v>
      </c>
      <c r="C726" s="198" t="s">
        <v>1680</v>
      </c>
      <c r="D726" s="198" t="s">
        <v>1806</v>
      </c>
      <c r="E726" s="198" t="s">
        <v>1819</v>
      </c>
      <c r="F726" s="198" t="s">
        <v>1833</v>
      </c>
      <c r="G726" s="198" t="s">
        <v>179</v>
      </c>
      <c r="H726" s="198" t="s">
        <v>1806</v>
      </c>
      <c r="I726" s="198" t="s">
        <v>1821</v>
      </c>
      <c r="J726" s="198" t="s">
        <v>1833</v>
      </c>
      <c r="K726" s="198" t="s">
        <v>179</v>
      </c>
      <c r="L726" s="66">
        <v>0.12</v>
      </c>
      <c r="M726" s="65">
        <v>0.14000000000000001</v>
      </c>
      <c r="N726" s="92">
        <v>0.15</v>
      </c>
      <c r="O726" s="92">
        <v>0.03</v>
      </c>
      <c r="P726" s="92">
        <v>0.16999999999999998</v>
      </c>
      <c r="Q726" s="92">
        <v>0.18</v>
      </c>
      <c r="R726" s="92">
        <v>0.19800000000000001</v>
      </c>
    </row>
    <row r="727" spans="1:18" x14ac:dyDescent="0.25">
      <c r="A727" s="198">
        <v>56</v>
      </c>
      <c r="B727" s="198" t="s">
        <v>1039</v>
      </c>
      <c r="C727" s="198" t="s">
        <v>1680</v>
      </c>
      <c r="D727" s="198" t="s">
        <v>1806</v>
      </c>
      <c r="E727" s="198" t="s">
        <v>1819</v>
      </c>
      <c r="F727" s="198" t="s">
        <v>1836</v>
      </c>
      <c r="G727" s="198" t="s">
        <v>179</v>
      </c>
      <c r="H727" s="198" t="s">
        <v>1806</v>
      </c>
      <c r="I727" s="198" t="s">
        <v>1821</v>
      </c>
      <c r="J727" s="198" t="s">
        <v>1837</v>
      </c>
      <c r="K727" s="198" t="s">
        <v>179</v>
      </c>
      <c r="L727" s="66">
        <v>0.12</v>
      </c>
      <c r="M727" s="65">
        <v>0.14000000000000001</v>
      </c>
      <c r="N727" s="92">
        <v>0.15</v>
      </c>
      <c r="O727" s="92">
        <v>5.0000000000000017E-2</v>
      </c>
      <c r="P727" s="92">
        <v>0.19</v>
      </c>
      <c r="Q727" s="92">
        <v>0.2</v>
      </c>
      <c r="R727" s="92">
        <v>0.22000000000000003</v>
      </c>
    </row>
    <row r="728" spans="1:18" x14ac:dyDescent="0.25">
      <c r="A728" s="198">
        <v>57</v>
      </c>
      <c r="B728" s="198" t="s">
        <v>1039</v>
      </c>
      <c r="C728" s="198" t="s">
        <v>1680</v>
      </c>
      <c r="D728" s="198" t="s">
        <v>1806</v>
      </c>
      <c r="E728" s="198" t="s">
        <v>1819</v>
      </c>
      <c r="F728" s="198" t="s">
        <v>1838</v>
      </c>
      <c r="G728" s="198" t="s">
        <v>179</v>
      </c>
      <c r="H728" s="198" t="s">
        <v>1806</v>
      </c>
      <c r="I728" s="198" t="s">
        <v>1821</v>
      </c>
      <c r="J728" s="198" t="s">
        <v>1839</v>
      </c>
      <c r="K728" s="198" t="s">
        <v>179</v>
      </c>
      <c r="L728" s="66">
        <v>0.12</v>
      </c>
      <c r="M728" s="65">
        <v>0.14000000000000001</v>
      </c>
      <c r="N728" s="92">
        <v>0.14000000000000001</v>
      </c>
      <c r="O728" s="92">
        <v>3.999999999999998E-2</v>
      </c>
      <c r="P728" s="92">
        <v>0.16999999999999998</v>
      </c>
      <c r="Q728" s="92">
        <v>0.18</v>
      </c>
      <c r="R728" s="92">
        <v>0.19800000000000001</v>
      </c>
    </row>
    <row r="729" spans="1:18" x14ac:dyDescent="0.25">
      <c r="A729" s="198">
        <v>143</v>
      </c>
      <c r="B729" s="198" t="s">
        <v>1039</v>
      </c>
      <c r="C729" s="198" t="s">
        <v>1680</v>
      </c>
      <c r="D729" s="198" t="s">
        <v>1806</v>
      </c>
      <c r="E729" s="198" t="s">
        <v>1819</v>
      </c>
      <c r="F729" s="198" t="s">
        <v>1825</v>
      </c>
      <c r="G729" s="198" t="s">
        <v>179</v>
      </c>
      <c r="H729" s="198" t="s">
        <v>1806</v>
      </c>
      <c r="I729" s="198" t="s">
        <v>1821</v>
      </c>
      <c r="J729" s="198" t="s">
        <v>1826</v>
      </c>
      <c r="K729" s="198" t="s">
        <v>179</v>
      </c>
      <c r="L729" s="66">
        <v>0.12</v>
      </c>
      <c r="M729" s="65">
        <v>0.14000000000000001</v>
      </c>
      <c r="N729" s="92">
        <v>0.15</v>
      </c>
      <c r="O729" s="92">
        <v>0.03</v>
      </c>
      <c r="P729" s="92">
        <v>0.16999999999999998</v>
      </c>
      <c r="Q729" s="92">
        <v>0.18</v>
      </c>
      <c r="R729" s="92">
        <v>0.19800000000000001</v>
      </c>
    </row>
    <row r="730" spans="1:18" x14ac:dyDescent="0.25">
      <c r="A730" s="198">
        <v>151</v>
      </c>
      <c r="B730" s="198" t="s">
        <v>1039</v>
      </c>
      <c r="C730" s="198" t="s">
        <v>1680</v>
      </c>
      <c r="D730" s="198" t="s">
        <v>1806</v>
      </c>
      <c r="E730" s="198" t="s">
        <v>1819</v>
      </c>
      <c r="F730" s="198" t="s">
        <v>1823</v>
      </c>
      <c r="G730" s="198" t="s">
        <v>179</v>
      </c>
      <c r="H730" s="198" t="s">
        <v>1806</v>
      </c>
      <c r="I730" s="198" t="s">
        <v>1821</v>
      </c>
      <c r="J730" s="198" t="s">
        <v>1824</v>
      </c>
      <c r="K730" s="198" t="s">
        <v>179</v>
      </c>
      <c r="L730" s="66">
        <v>0.12</v>
      </c>
      <c r="M730" s="65">
        <v>0.14000000000000001</v>
      </c>
      <c r="N730" s="92">
        <v>0.15</v>
      </c>
      <c r="O730" s="92">
        <v>0.03</v>
      </c>
      <c r="P730" s="92">
        <v>0.16999999999999998</v>
      </c>
      <c r="Q730" s="92">
        <v>0.18</v>
      </c>
      <c r="R730" s="92">
        <v>0.19800000000000001</v>
      </c>
    </row>
    <row r="731" spans="1:18" x14ac:dyDescent="0.25">
      <c r="A731" s="198">
        <v>177</v>
      </c>
      <c r="B731" s="198" t="s">
        <v>1039</v>
      </c>
      <c r="C731" s="198" t="s">
        <v>1680</v>
      </c>
      <c r="D731" s="198" t="s">
        <v>1806</v>
      </c>
      <c r="E731" s="198" t="s">
        <v>1819</v>
      </c>
      <c r="F731" s="198" t="s">
        <v>1827</v>
      </c>
      <c r="G731" s="198" t="s">
        <v>179</v>
      </c>
      <c r="H731" s="198" t="s">
        <v>1806</v>
      </c>
      <c r="I731" s="198" t="s">
        <v>1821</v>
      </c>
      <c r="J731" s="198" t="s">
        <v>1828</v>
      </c>
      <c r="K731" s="198" t="s">
        <v>179</v>
      </c>
      <c r="L731" s="66">
        <v>0.14000000000000001</v>
      </c>
      <c r="M731" s="65">
        <v>0.16</v>
      </c>
      <c r="N731" s="92">
        <v>0.15</v>
      </c>
      <c r="O731" s="92">
        <v>1.0000000000000009E-2</v>
      </c>
      <c r="P731" s="92">
        <v>0.15</v>
      </c>
      <c r="Q731" s="92">
        <v>0.15</v>
      </c>
      <c r="R731" s="92">
        <v>0.17600000000000002</v>
      </c>
    </row>
    <row r="732" spans="1:18" x14ac:dyDescent="0.25">
      <c r="A732" s="198">
        <v>201</v>
      </c>
      <c r="B732" s="198" t="s">
        <v>1039</v>
      </c>
      <c r="C732" s="198" t="s">
        <v>1680</v>
      </c>
      <c r="D732" s="198" t="s">
        <v>1806</v>
      </c>
      <c r="E732" s="198" t="s">
        <v>1819</v>
      </c>
      <c r="F732" s="198" t="s">
        <v>1829</v>
      </c>
      <c r="G732" s="198" t="s">
        <v>179</v>
      </c>
      <c r="H732" s="198" t="s">
        <v>1806</v>
      </c>
      <c r="I732" s="198" t="s">
        <v>1821</v>
      </c>
      <c r="J732" s="198" t="s">
        <v>1830</v>
      </c>
      <c r="K732" s="198" t="s">
        <v>179</v>
      </c>
      <c r="L732" s="66">
        <v>0.12</v>
      </c>
      <c r="M732" s="65">
        <v>0.14000000000000001</v>
      </c>
      <c r="N732" s="92">
        <v>0.15</v>
      </c>
      <c r="O732" s="92">
        <v>1.0000000000000009E-2</v>
      </c>
      <c r="P732" s="92">
        <v>0.15</v>
      </c>
      <c r="Q732" s="92">
        <v>0.15</v>
      </c>
      <c r="R732" s="92">
        <v>0.17600000000000002</v>
      </c>
    </row>
    <row r="733" spans="1:18" x14ac:dyDescent="0.25">
      <c r="A733" s="198">
        <v>308</v>
      </c>
      <c r="B733" s="198" t="s">
        <v>1039</v>
      </c>
      <c r="C733" s="198" t="s">
        <v>1680</v>
      </c>
      <c r="D733" s="198" t="s">
        <v>1806</v>
      </c>
      <c r="E733" s="198" t="s">
        <v>1819</v>
      </c>
      <c r="F733" s="198" t="s">
        <v>1820</v>
      </c>
      <c r="G733" s="198" t="s">
        <v>179</v>
      </c>
      <c r="H733" s="198" t="s">
        <v>1806</v>
      </c>
      <c r="I733" s="198" t="s">
        <v>1821</v>
      </c>
      <c r="J733" s="198" t="s">
        <v>1822</v>
      </c>
      <c r="K733" s="198" t="s">
        <v>179</v>
      </c>
      <c r="L733" s="66">
        <v>0.16</v>
      </c>
      <c r="M733" s="65">
        <v>0.18</v>
      </c>
      <c r="N733" s="92">
        <v>0.15</v>
      </c>
      <c r="O733" s="92">
        <v>0.03</v>
      </c>
      <c r="P733" s="92">
        <v>0.16999999999999998</v>
      </c>
      <c r="Q733" s="92">
        <v>0.18</v>
      </c>
      <c r="R733" s="92">
        <v>0.19800000000000001</v>
      </c>
    </row>
    <row r="734" spans="1:18" x14ac:dyDescent="0.25">
      <c r="A734" s="198">
        <v>594</v>
      </c>
      <c r="B734" s="198" t="s">
        <v>1039</v>
      </c>
      <c r="C734" s="198" t="s">
        <v>1680</v>
      </c>
      <c r="D734" s="198" t="s">
        <v>1806</v>
      </c>
      <c r="E734" s="198" t="s">
        <v>1807</v>
      </c>
      <c r="F734" s="198" t="s">
        <v>1808</v>
      </c>
      <c r="G734" s="198" t="s">
        <v>179</v>
      </c>
      <c r="H734" s="198" t="s">
        <v>1806</v>
      </c>
      <c r="I734" s="198" t="s">
        <v>1809</v>
      </c>
      <c r="J734" s="198" t="s">
        <v>1810</v>
      </c>
      <c r="K734" s="198" t="s">
        <v>179</v>
      </c>
      <c r="L734" s="66">
        <v>0.2</v>
      </c>
      <c r="M734" s="65">
        <v>0.23</v>
      </c>
      <c r="N734" s="92">
        <v>7.0000000000000007E-2</v>
      </c>
      <c r="O734" s="92">
        <v>0.10999999999999999</v>
      </c>
      <c r="P734" s="92">
        <v>0.16999999999999998</v>
      </c>
      <c r="Q734" s="92">
        <v>0.18</v>
      </c>
      <c r="R734" s="92">
        <v>0.19800000000000001</v>
      </c>
    </row>
    <row r="735" spans="1:18" x14ac:dyDescent="0.25">
      <c r="A735" s="198">
        <v>1449</v>
      </c>
      <c r="B735" s="198" t="s">
        <v>1039</v>
      </c>
      <c r="C735" s="198" t="s">
        <v>1680</v>
      </c>
      <c r="D735" s="198" t="s">
        <v>1806</v>
      </c>
      <c r="E735" s="198" t="s">
        <v>1807</v>
      </c>
      <c r="F735" s="198" t="s">
        <v>1811</v>
      </c>
      <c r="G735" s="198" t="s">
        <v>179</v>
      </c>
      <c r="H735" s="198" t="s">
        <v>1806</v>
      </c>
      <c r="I735" s="198" t="s">
        <v>1809</v>
      </c>
      <c r="J735" s="198" t="s">
        <v>1812</v>
      </c>
      <c r="K735" s="198" t="s">
        <v>179</v>
      </c>
      <c r="L735" s="66">
        <v>0.14000000000000001</v>
      </c>
      <c r="M735" s="65">
        <v>0.16</v>
      </c>
      <c r="N735" s="92">
        <v>7.0000000000000007E-2</v>
      </c>
      <c r="O735" s="92">
        <v>0.10999999999999999</v>
      </c>
      <c r="P735" s="92">
        <v>0.16999999999999998</v>
      </c>
      <c r="Q735" s="92">
        <v>0.18</v>
      </c>
      <c r="R735" s="92">
        <v>0.19800000000000001</v>
      </c>
    </row>
    <row r="736" spans="1:18" x14ac:dyDescent="0.25">
      <c r="A736" s="198">
        <v>1450</v>
      </c>
      <c r="B736" s="198" t="s">
        <v>1039</v>
      </c>
      <c r="C736" s="198" t="s">
        <v>1680</v>
      </c>
      <c r="D736" s="198" t="s">
        <v>1806</v>
      </c>
      <c r="E736" s="198" t="s">
        <v>1807</v>
      </c>
      <c r="F736" s="198" t="s">
        <v>1813</v>
      </c>
      <c r="G736" s="198" t="s">
        <v>179</v>
      </c>
      <c r="H736" s="198" t="s">
        <v>1806</v>
      </c>
      <c r="I736" s="198" t="s">
        <v>1809</v>
      </c>
      <c r="J736" s="198" t="s">
        <v>1814</v>
      </c>
      <c r="K736" s="198" t="s">
        <v>179</v>
      </c>
      <c r="L736" s="66">
        <v>0.14000000000000001</v>
      </c>
      <c r="M736" s="65">
        <v>0.16</v>
      </c>
      <c r="N736" s="92">
        <v>9.8000000000000004E-2</v>
      </c>
      <c r="O736" s="92">
        <v>3.2000000000000001E-2</v>
      </c>
      <c r="P736" s="92">
        <v>0.12000000000000001</v>
      </c>
      <c r="Q736" s="92">
        <v>0.13</v>
      </c>
      <c r="R736" s="92">
        <v>0.14300000000000002</v>
      </c>
    </row>
    <row r="737" spans="1:18" x14ac:dyDescent="0.25">
      <c r="A737" s="198">
        <v>1451</v>
      </c>
      <c r="B737" s="198" t="s">
        <v>1039</v>
      </c>
      <c r="C737" s="198" t="s">
        <v>1680</v>
      </c>
      <c r="D737" s="198" t="s">
        <v>1806</v>
      </c>
      <c r="E737" s="198" t="s">
        <v>1807</v>
      </c>
      <c r="F737" s="198" t="s">
        <v>1815</v>
      </c>
      <c r="G737" s="198" t="s">
        <v>179</v>
      </c>
      <c r="H737" s="198" t="s">
        <v>1806</v>
      </c>
      <c r="I737" s="198" t="s">
        <v>1809</v>
      </c>
      <c r="J737" s="198" t="s">
        <v>1816</v>
      </c>
      <c r="K737" s="198" t="s">
        <v>179</v>
      </c>
      <c r="L737" s="66">
        <v>0.18</v>
      </c>
      <c r="M737" s="65">
        <v>0.21</v>
      </c>
      <c r="N737" s="92">
        <v>7.0000000000000007E-2</v>
      </c>
      <c r="O737" s="92">
        <v>0.09</v>
      </c>
      <c r="P737" s="92">
        <v>0.15</v>
      </c>
      <c r="Q737" s="92">
        <v>0.16</v>
      </c>
      <c r="R737" s="92">
        <v>0.17600000000000002</v>
      </c>
    </row>
    <row r="738" spans="1:18" x14ac:dyDescent="0.25">
      <c r="A738" s="198">
        <v>1452</v>
      </c>
      <c r="B738" s="198" t="s">
        <v>1039</v>
      </c>
      <c r="C738" s="198" t="s">
        <v>1680</v>
      </c>
      <c r="D738" s="198" t="s">
        <v>1806</v>
      </c>
      <c r="E738" s="198" t="s">
        <v>1807</v>
      </c>
      <c r="F738" s="198" t="s">
        <v>1817</v>
      </c>
      <c r="G738" s="198" t="s">
        <v>179</v>
      </c>
      <c r="H738" s="198" t="s">
        <v>1806</v>
      </c>
      <c r="I738" s="198" t="s">
        <v>1809</v>
      </c>
      <c r="J738" s="198" t="s">
        <v>1818</v>
      </c>
      <c r="K738" s="198" t="s">
        <v>179</v>
      </c>
      <c r="L738" s="66">
        <v>0.18</v>
      </c>
      <c r="M738" s="65">
        <v>0.21</v>
      </c>
      <c r="N738" s="92">
        <v>9.35E-2</v>
      </c>
      <c r="O738" s="92">
        <v>6.6500000000000004E-2</v>
      </c>
      <c r="P738" s="92">
        <v>0.15</v>
      </c>
      <c r="Q738" s="92">
        <v>0.16</v>
      </c>
      <c r="R738" s="92">
        <v>0.17600000000000002</v>
      </c>
    </row>
    <row r="739" spans="1:18" x14ac:dyDescent="0.25">
      <c r="A739" s="198">
        <v>263</v>
      </c>
      <c r="B739" s="198" t="s">
        <v>1039</v>
      </c>
      <c r="C739" s="198" t="s">
        <v>1680</v>
      </c>
      <c r="D739" s="198" t="s">
        <v>1840</v>
      </c>
      <c r="E739" s="198" t="s">
        <v>1841</v>
      </c>
      <c r="F739" s="198" t="s">
        <v>1842</v>
      </c>
      <c r="G739" s="198" t="s">
        <v>179</v>
      </c>
      <c r="H739" s="198" t="s">
        <v>1843</v>
      </c>
      <c r="I739" s="198" t="s">
        <v>1844</v>
      </c>
      <c r="J739" s="198" t="s">
        <v>1845</v>
      </c>
      <c r="K739" s="198" t="s">
        <v>179</v>
      </c>
      <c r="L739" s="66">
        <v>0.18</v>
      </c>
      <c r="M739" s="65">
        <v>0.21</v>
      </c>
      <c r="N739" s="92">
        <v>9.35E-2</v>
      </c>
      <c r="O739" s="92">
        <v>6.6500000000000004E-2</v>
      </c>
      <c r="P739" s="92">
        <v>0.15</v>
      </c>
      <c r="Q739" s="92">
        <v>0.16</v>
      </c>
      <c r="R739" s="92">
        <v>0.17600000000000002</v>
      </c>
    </row>
    <row r="740" spans="1:18" x14ac:dyDescent="0.25">
      <c r="A740" s="198">
        <v>437</v>
      </c>
      <c r="B740" s="198" t="s">
        <v>1039</v>
      </c>
      <c r="C740" s="198" t="s">
        <v>1680</v>
      </c>
      <c r="D740" s="198" t="s">
        <v>1840</v>
      </c>
      <c r="E740" s="198" t="s">
        <v>1841</v>
      </c>
      <c r="F740" s="198" t="s">
        <v>1852</v>
      </c>
      <c r="G740" s="198" t="s">
        <v>179</v>
      </c>
      <c r="H740" s="198" t="s">
        <v>1843</v>
      </c>
      <c r="I740" s="198" t="s">
        <v>1844</v>
      </c>
      <c r="J740" s="198" t="s">
        <v>1853</v>
      </c>
      <c r="K740" s="198" t="s">
        <v>179</v>
      </c>
      <c r="L740" s="66">
        <v>0.18</v>
      </c>
      <c r="M740" s="65">
        <v>0.21</v>
      </c>
      <c r="N740" s="92">
        <v>0.15</v>
      </c>
      <c r="O740" s="92">
        <v>0.03</v>
      </c>
      <c r="P740" s="92">
        <v>0.16999999999999998</v>
      </c>
      <c r="Q740" s="92">
        <v>0.18</v>
      </c>
      <c r="R740" s="92">
        <v>0.19800000000000001</v>
      </c>
    </row>
    <row r="741" spans="1:18" x14ac:dyDescent="0.25">
      <c r="A741" s="198">
        <v>590</v>
      </c>
      <c r="B741" s="198" t="s">
        <v>1039</v>
      </c>
      <c r="C741" s="198" t="s">
        <v>1680</v>
      </c>
      <c r="D741" s="198" t="s">
        <v>1840</v>
      </c>
      <c r="E741" s="198" t="s">
        <v>1841</v>
      </c>
      <c r="F741" s="198" t="s">
        <v>1848</v>
      </c>
      <c r="G741" s="198" t="s">
        <v>179</v>
      </c>
      <c r="H741" s="198" t="s">
        <v>1843</v>
      </c>
      <c r="I741" s="198" t="s">
        <v>1844</v>
      </c>
      <c r="J741" s="198" t="s">
        <v>1849</v>
      </c>
      <c r="K741" s="198" t="s">
        <v>179</v>
      </c>
      <c r="L741" s="66">
        <v>0.18</v>
      </c>
      <c r="M741" s="65">
        <v>0.21</v>
      </c>
      <c r="N741" s="92">
        <v>7.0000000000000007E-2</v>
      </c>
      <c r="O741" s="92">
        <v>0.09</v>
      </c>
      <c r="P741" s="92">
        <v>0.15</v>
      </c>
      <c r="Q741" s="92">
        <v>0.16</v>
      </c>
      <c r="R741" s="92">
        <v>0.17600000000000002</v>
      </c>
    </row>
    <row r="742" spans="1:18" x14ac:dyDescent="0.25">
      <c r="A742" s="198">
        <v>591</v>
      </c>
      <c r="B742" s="198" t="s">
        <v>1039</v>
      </c>
      <c r="C742" s="198" t="s">
        <v>1680</v>
      </c>
      <c r="D742" s="198" t="s">
        <v>1840</v>
      </c>
      <c r="E742" s="198" t="s">
        <v>1841</v>
      </c>
      <c r="F742" s="198" t="s">
        <v>1850</v>
      </c>
      <c r="G742" s="198" t="s">
        <v>179</v>
      </c>
      <c r="H742" s="198" t="s">
        <v>1843</v>
      </c>
      <c r="I742" s="198" t="s">
        <v>1844</v>
      </c>
      <c r="J742" s="198" t="s">
        <v>1851</v>
      </c>
      <c r="K742" s="198" t="s">
        <v>179</v>
      </c>
      <c r="L742" s="66">
        <v>0.18</v>
      </c>
      <c r="M742" s="65">
        <v>0.21</v>
      </c>
      <c r="N742" s="92">
        <v>7.0000000000000007E-2</v>
      </c>
      <c r="O742" s="92">
        <v>0.09</v>
      </c>
      <c r="P742" s="92">
        <v>0.15</v>
      </c>
      <c r="Q742" s="92">
        <v>0.16</v>
      </c>
      <c r="R742" s="92">
        <v>0.17600000000000002</v>
      </c>
    </row>
    <row r="743" spans="1:18" x14ac:dyDescent="0.25">
      <c r="A743" s="198">
        <v>1134</v>
      </c>
      <c r="B743" s="198" t="s">
        <v>1039</v>
      </c>
      <c r="C743" s="198" t="s">
        <v>1680</v>
      </c>
      <c r="D743" s="198" t="s">
        <v>1840</v>
      </c>
      <c r="E743" s="198" t="s">
        <v>1841</v>
      </c>
      <c r="F743" s="198" t="s">
        <v>1846</v>
      </c>
      <c r="G743" s="198" t="s">
        <v>179</v>
      </c>
      <c r="H743" s="198" t="s">
        <v>1843</v>
      </c>
      <c r="I743" s="198" t="s">
        <v>1844</v>
      </c>
      <c r="J743" s="198" t="s">
        <v>1847</v>
      </c>
      <c r="K743" s="198" t="s">
        <v>179</v>
      </c>
      <c r="L743" s="66">
        <v>0.2</v>
      </c>
      <c r="M743" s="65">
        <v>0.23</v>
      </c>
      <c r="N743" s="92">
        <v>0.15</v>
      </c>
      <c r="O743" s="92">
        <v>1.0000000000000009E-2</v>
      </c>
      <c r="P743" s="92">
        <v>0.15</v>
      </c>
      <c r="Q743" s="92">
        <v>0.15</v>
      </c>
      <c r="R743" s="92">
        <v>0.17600000000000002</v>
      </c>
    </row>
    <row r="744" spans="1:18" x14ac:dyDescent="0.25">
      <c r="A744" s="198">
        <v>87</v>
      </c>
      <c r="B744" s="198" t="s">
        <v>1039</v>
      </c>
      <c r="C744" s="198" t="s">
        <v>1680</v>
      </c>
      <c r="D744" s="198" t="s">
        <v>1854</v>
      </c>
      <c r="E744" s="198" t="s">
        <v>1866</v>
      </c>
      <c r="F744" s="198" t="s">
        <v>1885</v>
      </c>
      <c r="G744" s="198" t="s">
        <v>179</v>
      </c>
      <c r="H744" s="198" t="s">
        <v>1857</v>
      </c>
      <c r="I744" s="198" t="s">
        <v>1868</v>
      </c>
      <c r="J744" s="198" t="s">
        <v>1886</v>
      </c>
      <c r="K744" s="198" t="s">
        <v>179</v>
      </c>
      <c r="L744" s="66">
        <v>0.16</v>
      </c>
      <c r="M744" s="65">
        <v>0.18</v>
      </c>
      <c r="N744" s="92">
        <v>9.35E-2</v>
      </c>
      <c r="O744" s="92">
        <v>6.6500000000000004E-2</v>
      </c>
      <c r="P744" s="92">
        <v>0.15</v>
      </c>
      <c r="Q744" s="92">
        <v>0.16</v>
      </c>
      <c r="R744" s="92">
        <v>0.17600000000000002</v>
      </c>
    </row>
    <row r="745" spans="1:18" x14ac:dyDescent="0.25">
      <c r="A745" s="198">
        <v>89</v>
      </c>
      <c r="B745" s="198" t="s">
        <v>1039</v>
      </c>
      <c r="C745" s="198" t="s">
        <v>1680</v>
      </c>
      <c r="D745" s="198" t="s">
        <v>1854</v>
      </c>
      <c r="E745" s="198" t="s">
        <v>1866</v>
      </c>
      <c r="F745" s="198" t="s">
        <v>1887</v>
      </c>
      <c r="G745" s="198" t="s">
        <v>179</v>
      </c>
      <c r="H745" s="198" t="s">
        <v>1857</v>
      </c>
      <c r="I745" s="198" t="s">
        <v>1868</v>
      </c>
      <c r="J745" s="198" t="s">
        <v>1888</v>
      </c>
      <c r="K745" s="198" t="s">
        <v>179</v>
      </c>
      <c r="L745" s="66">
        <v>0.16</v>
      </c>
      <c r="M745" s="65">
        <v>0.18</v>
      </c>
      <c r="N745" s="92">
        <v>7.0000000000000007E-2</v>
      </c>
      <c r="O745" s="92">
        <v>0.09</v>
      </c>
      <c r="P745" s="92">
        <v>0.15</v>
      </c>
      <c r="Q745" s="92">
        <v>0.16</v>
      </c>
      <c r="R745" s="92">
        <v>0.17600000000000002</v>
      </c>
    </row>
    <row r="746" spans="1:18" x14ac:dyDescent="0.25">
      <c r="A746" s="198">
        <v>110</v>
      </c>
      <c r="B746" s="198" t="s">
        <v>1039</v>
      </c>
      <c r="C746" s="198" t="s">
        <v>1680</v>
      </c>
      <c r="D746" s="198" t="s">
        <v>1854</v>
      </c>
      <c r="E746" s="198" t="s">
        <v>1941</v>
      </c>
      <c r="F746" s="198" t="s">
        <v>1945</v>
      </c>
      <c r="G746" s="198" t="s">
        <v>179</v>
      </c>
      <c r="H746" s="198" t="s">
        <v>1857</v>
      </c>
      <c r="I746" s="198" t="s">
        <v>1943</v>
      </c>
      <c r="J746" s="198" t="s">
        <v>1946</v>
      </c>
      <c r="K746" s="198" t="s">
        <v>179</v>
      </c>
      <c r="L746" s="66">
        <v>0.16</v>
      </c>
      <c r="M746" s="65">
        <v>0.18</v>
      </c>
      <c r="N746" s="92">
        <v>7.0000000000000007E-2</v>
      </c>
      <c r="O746" s="92">
        <v>0.09</v>
      </c>
      <c r="P746" s="92">
        <v>0.15</v>
      </c>
      <c r="Q746" s="92">
        <v>0.16</v>
      </c>
      <c r="R746" s="92">
        <v>0.17600000000000002</v>
      </c>
    </row>
    <row r="747" spans="1:18" x14ac:dyDescent="0.25">
      <c r="A747" s="198">
        <v>111</v>
      </c>
      <c r="B747" s="198" t="s">
        <v>1039</v>
      </c>
      <c r="C747" s="198" t="s">
        <v>1680</v>
      </c>
      <c r="D747" s="198" t="s">
        <v>1854</v>
      </c>
      <c r="E747" s="198" t="s">
        <v>1941</v>
      </c>
      <c r="F747" s="198" t="s">
        <v>1947</v>
      </c>
      <c r="G747" s="198" t="s">
        <v>179</v>
      </c>
      <c r="H747" s="198" t="s">
        <v>1857</v>
      </c>
      <c r="I747" s="198" t="s">
        <v>1943</v>
      </c>
      <c r="J747" s="198" t="s">
        <v>1948</v>
      </c>
      <c r="K747" s="198" t="s">
        <v>179</v>
      </c>
      <c r="L747" s="66">
        <v>0.16</v>
      </c>
      <c r="M747" s="65">
        <v>0.18</v>
      </c>
      <c r="N747" s="92">
        <v>7.0000000000000007E-2</v>
      </c>
      <c r="O747" s="92">
        <v>0.09</v>
      </c>
      <c r="P747" s="92">
        <v>0.15</v>
      </c>
      <c r="Q747" s="92">
        <v>0.16</v>
      </c>
      <c r="R747" s="92">
        <v>0.17600000000000002</v>
      </c>
    </row>
    <row r="748" spans="1:18" x14ac:dyDescent="0.25">
      <c r="A748" s="198">
        <v>139</v>
      </c>
      <c r="B748" s="198" t="s">
        <v>1039</v>
      </c>
      <c r="C748" s="198" t="s">
        <v>1680</v>
      </c>
      <c r="D748" s="198" t="s">
        <v>1854</v>
      </c>
      <c r="E748" s="198" t="s">
        <v>1967</v>
      </c>
      <c r="F748" s="198" t="s">
        <v>1974</v>
      </c>
      <c r="G748" s="198" t="s">
        <v>179</v>
      </c>
      <c r="H748" s="198" t="s">
        <v>1857</v>
      </c>
      <c r="I748" s="198" t="s">
        <v>1967</v>
      </c>
      <c r="J748" s="198" t="s">
        <v>1975</v>
      </c>
      <c r="K748" s="198" t="s">
        <v>179</v>
      </c>
      <c r="L748" s="66">
        <v>0.16</v>
      </c>
      <c r="M748" s="65">
        <v>0.18</v>
      </c>
      <c r="N748" s="92">
        <v>7.0000000000000007E-2</v>
      </c>
      <c r="O748" s="92">
        <v>0.09</v>
      </c>
      <c r="P748" s="92">
        <v>0.15</v>
      </c>
      <c r="Q748" s="92">
        <v>0.16</v>
      </c>
      <c r="R748" s="92">
        <v>0.17600000000000002</v>
      </c>
    </row>
    <row r="749" spans="1:18" x14ac:dyDescent="0.25">
      <c r="A749" s="198">
        <v>140</v>
      </c>
      <c r="B749" s="198" t="s">
        <v>1039</v>
      </c>
      <c r="C749" s="198" t="s">
        <v>1680</v>
      </c>
      <c r="D749" s="198" t="s">
        <v>1854</v>
      </c>
      <c r="E749" s="198" t="s">
        <v>1967</v>
      </c>
      <c r="F749" s="198" t="s">
        <v>1976</v>
      </c>
      <c r="G749" s="198" t="s">
        <v>179</v>
      </c>
      <c r="H749" s="198" t="s">
        <v>1857</v>
      </c>
      <c r="I749" s="198" t="s">
        <v>1967</v>
      </c>
      <c r="J749" s="198" t="s">
        <v>1977</v>
      </c>
      <c r="K749" s="198" t="s">
        <v>179</v>
      </c>
      <c r="L749" s="66">
        <v>0.16</v>
      </c>
      <c r="M749" s="65">
        <v>0.18</v>
      </c>
      <c r="N749" s="92">
        <v>0.15</v>
      </c>
      <c r="O749" s="92">
        <v>1.0000000000000009E-2</v>
      </c>
      <c r="P749" s="92">
        <v>0.15</v>
      </c>
      <c r="Q749" s="92">
        <v>0.15</v>
      </c>
      <c r="R749" s="92">
        <v>0.17600000000000002</v>
      </c>
    </row>
    <row r="750" spans="1:18" x14ac:dyDescent="0.25">
      <c r="A750" s="198">
        <v>141</v>
      </c>
      <c r="B750" s="198" t="s">
        <v>1039</v>
      </c>
      <c r="C750" s="198" t="s">
        <v>1680</v>
      </c>
      <c r="D750" s="198" t="s">
        <v>1854</v>
      </c>
      <c r="E750" s="198" t="s">
        <v>1866</v>
      </c>
      <c r="F750" s="198" t="s">
        <v>1881</v>
      </c>
      <c r="G750" s="198" t="s">
        <v>179</v>
      </c>
      <c r="H750" s="198" t="s">
        <v>1857</v>
      </c>
      <c r="I750" s="198" t="s">
        <v>1868</v>
      </c>
      <c r="J750" s="198" t="s">
        <v>1882</v>
      </c>
      <c r="K750" s="198" t="s">
        <v>179</v>
      </c>
      <c r="L750" s="66">
        <v>0.16</v>
      </c>
      <c r="M750" s="65">
        <v>0.18</v>
      </c>
      <c r="N750" s="92">
        <v>0.15</v>
      </c>
      <c r="O750" s="92">
        <v>0.03</v>
      </c>
      <c r="P750" s="92">
        <v>0.16999999999999998</v>
      </c>
      <c r="Q750" s="92">
        <v>0.18</v>
      </c>
      <c r="R750" s="92">
        <v>0.19800000000000001</v>
      </c>
    </row>
    <row r="751" spans="1:18" x14ac:dyDescent="0.25">
      <c r="A751" s="198">
        <v>142</v>
      </c>
      <c r="B751" s="198" t="s">
        <v>1039</v>
      </c>
      <c r="C751" s="198" t="s">
        <v>1680</v>
      </c>
      <c r="D751" s="198" t="s">
        <v>1854</v>
      </c>
      <c r="E751" s="198" t="s">
        <v>1866</v>
      </c>
      <c r="F751" s="198" t="s">
        <v>1883</v>
      </c>
      <c r="G751" s="198" t="s">
        <v>179</v>
      </c>
      <c r="H751" s="198" t="s">
        <v>1857</v>
      </c>
      <c r="I751" s="198" t="s">
        <v>1868</v>
      </c>
      <c r="J751" s="198" t="s">
        <v>1884</v>
      </c>
      <c r="K751" s="198" t="s">
        <v>179</v>
      </c>
      <c r="L751" s="66">
        <v>0.16</v>
      </c>
      <c r="M751" s="65">
        <v>0.18</v>
      </c>
      <c r="N751" s="92">
        <v>0.11300000000000002</v>
      </c>
      <c r="O751" s="92">
        <v>6.6999999999999976E-2</v>
      </c>
      <c r="P751" s="92">
        <v>0.16999999999999998</v>
      </c>
      <c r="Q751" s="92">
        <v>0.18</v>
      </c>
      <c r="R751" s="92">
        <v>0.19800000000000001</v>
      </c>
    </row>
    <row r="752" spans="1:18" x14ac:dyDescent="0.25">
      <c r="A752" s="198">
        <v>208</v>
      </c>
      <c r="B752" s="198" t="s">
        <v>1039</v>
      </c>
      <c r="C752" s="198" t="s">
        <v>1680</v>
      </c>
      <c r="D752" s="198" t="s">
        <v>1854</v>
      </c>
      <c r="E752" s="198" t="s">
        <v>1918</v>
      </c>
      <c r="F752" s="198" t="s">
        <v>1927</v>
      </c>
      <c r="G752" s="198" t="s">
        <v>179</v>
      </c>
      <c r="H752" s="198" t="s">
        <v>1857</v>
      </c>
      <c r="I752" s="198" t="s">
        <v>1920</v>
      </c>
      <c r="J752" s="198" t="s">
        <v>1928</v>
      </c>
      <c r="K752" s="198" t="s">
        <v>179</v>
      </c>
      <c r="L752" s="66">
        <v>0.14000000000000001</v>
      </c>
      <c r="M752" s="65">
        <v>0.16</v>
      </c>
      <c r="N752" s="92">
        <v>0.15</v>
      </c>
      <c r="O752" s="92">
        <v>0.03</v>
      </c>
      <c r="P752" s="92">
        <v>0.16999999999999998</v>
      </c>
      <c r="Q752" s="92">
        <v>0.18</v>
      </c>
      <c r="R752" s="92">
        <v>0.19800000000000001</v>
      </c>
    </row>
    <row r="753" spans="1:18" x14ac:dyDescent="0.25">
      <c r="A753" s="198">
        <v>209</v>
      </c>
      <c r="B753" s="198" t="s">
        <v>1039</v>
      </c>
      <c r="C753" s="198" t="s">
        <v>1680</v>
      </c>
      <c r="D753" s="198" t="s">
        <v>1854</v>
      </c>
      <c r="E753" s="198" t="s">
        <v>1889</v>
      </c>
      <c r="F753" s="198" t="s">
        <v>1890</v>
      </c>
      <c r="G753" s="198" t="s">
        <v>179</v>
      </c>
      <c r="H753" s="198" t="s">
        <v>1857</v>
      </c>
      <c r="I753" s="198" t="s">
        <v>1891</v>
      </c>
      <c r="J753" s="198" t="s">
        <v>1892</v>
      </c>
      <c r="K753" s="198" t="s">
        <v>179</v>
      </c>
      <c r="L753" s="66">
        <v>0.16</v>
      </c>
      <c r="M753" s="65">
        <v>0.18</v>
      </c>
      <c r="N753" s="92">
        <v>0.11300000000000002</v>
      </c>
      <c r="O753" s="92">
        <v>6.6999999999999976E-2</v>
      </c>
      <c r="P753" s="92">
        <v>0.16999999999999998</v>
      </c>
      <c r="Q753" s="92">
        <v>0.18</v>
      </c>
      <c r="R753" s="92">
        <v>0.19800000000000001</v>
      </c>
    </row>
    <row r="754" spans="1:18" x14ac:dyDescent="0.25">
      <c r="A754" s="198">
        <v>210</v>
      </c>
      <c r="B754" s="198" t="s">
        <v>1039</v>
      </c>
      <c r="C754" s="198" t="s">
        <v>1680</v>
      </c>
      <c r="D754" s="198" t="s">
        <v>1854</v>
      </c>
      <c r="E754" s="198" t="s">
        <v>1889</v>
      </c>
      <c r="F754" s="198" t="s">
        <v>1893</v>
      </c>
      <c r="G754" s="198" t="s">
        <v>179</v>
      </c>
      <c r="H754" s="198" t="s">
        <v>1857</v>
      </c>
      <c r="I754" s="198" t="s">
        <v>1891</v>
      </c>
      <c r="J754" s="198" t="s">
        <v>1894</v>
      </c>
      <c r="K754" s="198" t="s">
        <v>179</v>
      </c>
      <c r="L754" s="66">
        <v>0.16</v>
      </c>
      <c r="M754" s="65">
        <v>0.18</v>
      </c>
      <c r="N754" s="92">
        <v>0.11300000000000002</v>
      </c>
      <c r="O754" s="92">
        <v>4.6999999999999986E-2</v>
      </c>
      <c r="P754" s="92">
        <v>0.15</v>
      </c>
      <c r="Q754" s="92">
        <v>0.16</v>
      </c>
      <c r="R754" s="92">
        <v>0.17600000000000002</v>
      </c>
    </row>
    <row r="755" spans="1:18" x14ac:dyDescent="0.25">
      <c r="A755" s="198">
        <v>211</v>
      </c>
      <c r="B755" s="198" t="s">
        <v>1039</v>
      </c>
      <c r="C755" s="198" t="s">
        <v>1680</v>
      </c>
      <c r="D755" s="198" t="s">
        <v>1854</v>
      </c>
      <c r="E755" s="198" t="s">
        <v>1889</v>
      </c>
      <c r="F755" s="198" t="s">
        <v>1895</v>
      </c>
      <c r="G755" s="198" t="s">
        <v>179</v>
      </c>
      <c r="H755" s="198" t="s">
        <v>1857</v>
      </c>
      <c r="I755" s="198" t="s">
        <v>1891</v>
      </c>
      <c r="J755" s="198" t="s">
        <v>1896</v>
      </c>
      <c r="K755" s="198" t="s">
        <v>179</v>
      </c>
      <c r="L755" s="66">
        <v>0.16</v>
      </c>
      <c r="M755" s="65">
        <v>0.18</v>
      </c>
      <c r="N755" s="92">
        <v>0.15</v>
      </c>
      <c r="O755" s="92">
        <v>1.0000000000000009E-2</v>
      </c>
      <c r="P755" s="92">
        <v>0.15</v>
      </c>
      <c r="Q755" s="92">
        <v>0.15</v>
      </c>
      <c r="R755" s="92">
        <v>0.17600000000000002</v>
      </c>
    </row>
    <row r="756" spans="1:18" x14ac:dyDescent="0.25">
      <c r="A756" s="198">
        <v>212</v>
      </c>
      <c r="B756" s="198" t="s">
        <v>1039</v>
      </c>
      <c r="C756" s="198" t="s">
        <v>1680</v>
      </c>
      <c r="D756" s="198" t="s">
        <v>1854</v>
      </c>
      <c r="E756" s="198" t="s">
        <v>1889</v>
      </c>
      <c r="F756" s="198" t="s">
        <v>1897</v>
      </c>
      <c r="G756" s="198" t="s">
        <v>179</v>
      </c>
      <c r="H756" s="198" t="s">
        <v>1857</v>
      </c>
      <c r="I756" s="198" t="s">
        <v>1891</v>
      </c>
      <c r="J756" s="198" t="s">
        <v>1898</v>
      </c>
      <c r="K756" s="198" t="s">
        <v>179</v>
      </c>
      <c r="L756" s="66">
        <v>0.16</v>
      </c>
      <c r="M756" s="65">
        <v>0.18</v>
      </c>
      <c r="N756" s="92">
        <v>0.11300000000000002</v>
      </c>
      <c r="O756" s="92">
        <v>4.6999999999999986E-2</v>
      </c>
      <c r="P756" s="92">
        <v>0.15</v>
      </c>
      <c r="Q756" s="92">
        <v>0.16</v>
      </c>
      <c r="R756" s="92">
        <v>0.17600000000000002</v>
      </c>
    </row>
    <row r="757" spans="1:18" x14ac:dyDescent="0.25">
      <c r="A757" s="198">
        <v>213</v>
      </c>
      <c r="B757" s="198" t="s">
        <v>1039</v>
      </c>
      <c r="C757" s="198" t="s">
        <v>1680</v>
      </c>
      <c r="D757" s="198" t="s">
        <v>1854</v>
      </c>
      <c r="E757" s="198" t="s">
        <v>1889</v>
      </c>
      <c r="F757" s="198" t="s">
        <v>1899</v>
      </c>
      <c r="G757" s="198" t="s">
        <v>179</v>
      </c>
      <c r="H757" s="198" t="s">
        <v>1857</v>
      </c>
      <c r="I757" s="198" t="s">
        <v>1891</v>
      </c>
      <c r="J757" s="198" t="s">
        <v>1899</v>
      </c>
      <c r="K757" s="198" t="s">
        <v>179</v>
      </c>
      <c r="L757" s="66">
        <v>0.18</v>
      </c>
      <c r="M757" s="65">
        <v>0.21</v>
      </c>
      <c r="N757" s="92">
        <v>0.15</v>
      </c>
      <c r="O757" s="92">
        <v>1.0000000000000009E-2</v>
      </c>
      <c r="P757" s="92">
        <v>0.15</v>
      </c>
      <c r="Q757" s="92">
        <v>0.15</v>
      </c>
      <c r="R757" s="92">
        <v>0.17600000000000002</v>
      </c>
    </row>
    <row r="758" spans="1:18" x14ac:dyDescent="0.25">
      <c r="A758" s="198">
        <v>244</v>
      </c>
      <c r="B758" s="198" t="s">
        <v>1039</v>
      </c>
      <c r="C758" s="198" t="s">
        <v>1680</v>
      </c>
      <c r="D758" s="198" t="s">
        <v>1854</v>
      </c>
      <c r="E758" s="198" t="s">
        <v>1967</v>
      </c>
      <c r="F758" s="198" t="s">
        <v>1968</v>
      </c>
      <c r="G758" s="198" t="s">
        <v>179</v>
      </c>
      <c r="H758" s="198" t="s">
        <v>1857</v>
      </c>
      <c r="I758" s="198" t="s">
        <v>1967</v>
      </c>
      <c r="J758" s="198" t="s">
        <v>1969</v>
      </c>
      <c r="K758" s="198" t="s">
        <v>179</v>
      </c>
      <c r="L758" s="66">
        <v>0.16</v>
      </c>
      <c r="M758" s="65">
        <v>0.18</v>
      </c>
      <c r="N758" s="92">
        <v>7.0000000000000007E-2</v>
      </c>
      <c r="O758" s="92">
        <v>0.09</v>
      </c>
      <c r="P758" s="92">
        <v>0.15</v>
      </c>
      <c r="Q758" s="92">
        <v>0.16</v>
      </c>
      <c r="R758" s="92">
        <v>0.17600000000000002</v>
      </c>
    </row>
    <row r="759" spans="1:18" x14ac:dyDescent="0.25">
      <c r="A759" s="198">
        <v>245</v>
      </c>
      <c r="B759" s="198" t="s">
        <v>1039</v>
      </c>
      <c r="C759" s="198" t="s">
        <v>1680</v>
      </c>
      <c r="D759" s="198" t="s">
        <v>1854</v>
      </c>
      <c r="E759" s="198" t="s">
        <v>1967</v>
      </c>
      <c r="F759" s="198" t="s">
        <v>1970</v>
      </c>
      <c r="G759" s="198" t="s">
        <v>179</v>
      </c>
      <c r="H759" s="198" t="s">
        <v>1857</v>
      </c>
      <c r="I759" s="198" t="s">
        <v>1967</v>
      </c>
      <c r="J759" s="198" t="s">
        <v>1971</v>
      </c>
      <c r="K759" s="198" t="s">
        <v>179</v>
      </c>
      <c r="L759" s="66">
        <v>0.16</v>
      </c>
      <c r="M759" s="65">
        <v>0.18</v>
      </c>
      <c r="N759" s="92">
        <v>0.1</v>
      </c>
      <c r="O759" s="92">
        <v>0.06</v>
      </c>
      <c r="P759" s="92">
        <v>0.15</v>
      </c>
      <c r="Q759" s="92">
        <v>0.16</v>
      </c>
      <c r="R759" s="92">
        <v>0.17600000000000002</v>
      </c>
    </row>
    <row r="760" spans="1:18" x14ac:dyDescent="0.25">
      <c r="A760" s="198">
        <v>247</v>
      </c>
      <c r="B760" s="198" t="s">
        <v>1039</v>
      </c>
      <c r="C760" s="198" t="s">
        <v>1680</v>
      </c>
      <c r="D760" s="198" t="s">
        <v>1854</v>
      </c>
      <c r="E760" s="198" t="s">
        <v>1889</v>
      </c>
      <c r="F760" s="198" t="s">
        <v>1904</v>
      </c>
      <c r="G760" s="198" t="s">
        <v>179</v>
      </c>
      <c r="H760" s="198" t="s">
        <v>1857</v>
      </c>
      <c r="I760" s="198" t="s">
        <v>1891</v>
      </c>
      <c r="J760" s="198" t="s">
        <v>1905</v>
      </c>
      <c r="K760" s="198" t="s">
        <v>179</v>
      </c>
      <c r="L760" s="66">
        <v>0.18</v>
      </c>
      <c r="M760" s="65">
        <v>0.21</v>
      </c>
      <c r="N760" s="92">
        <v>0.15</v>
      </c>
      <c r="O760" s="92" t="s">
        <v>121</v>
      </c>
      <c r="P760" s="92">
        <v>0.15</v>
      </c>
      <c r="Q760" s="92">
        <v>0.15</v>
      </c>
      <c r="R760" s="92">
        <v>0.15</v>
      </c>
    </row>
    <row r="761" spans="1:18" x14ac:dyDescent="0.25">
      <c r="A761" s="198">
        <v>251</v>
      </c>
      <c r="B761" s="198" t="s">
        <v>1039</v>
      </c>
      <c r="C761" s="198" t="s">
        <v>1680</v>
      </c>
      <c r="D761" s="198" t="s">
        <v>1854</v>
      </c>
      <c r="E761" s="198" t="s">
        <v>1941</v>
      </c>
      <c r="F761" s="198" t="s">
        <v>1942</v>
      </c>
      <c r="G761" s="198" t="s">
        <v>179</v>
      </c>
      <c r="H761" s="198" t="s">
        <v>1857</v>
      </c>
      <c r="I761" s="198" t="s">
        <v>1943</v>
      </c>
      <c r="J761" s="198" t="s">
        <v>1944</v>
      </c>
      <c r="K761" s="198" t="s">
        <v>179</v>
      </c>
      <c r="L761" s="66">
        <v>0.18</v>
      </c>
      <c r="M761" s="65">
        <v>0.21</v>
      </c>
      <c r="N761" s="92">
        <v>0.15</v>
      </c>
      <c r="O761" s="92" t="s">
        <v>121</v>
      </c>
      <c r="P761" s="92">
        <v>0.15</v>
      </c>
      <c r="Q761" s="92">
        <v>0.15</v>
      </c>
      <c r="R761" s="92">
        <v>0.15</v>
      </c>
    </row>
    <row r="762" spans="1:18" x14ac:dyDescent="0.25">
      <c r="A762" s="198">
        <v>252</v>
      </c>
      <c r="B762" s="198" t="s">
        <v>1039</v>
      </c>
      <c r="C762" s="198" t="s">
        <v>1680</v>
      </c>
      <c r="D762" s="198" t="s">
        <v>1854</v>
      </c>
      <c r="E762" s="198" t="s">
        <v>1866</v>
      </c>
      <c r="F762" s="198" t="s">
        <v>1874</v>
      </c>
      <c r="G762" s="198" t="s">
        <v>179</v>
      </c>
      <c r="H762" s="198" t="s">
        <v>1857</v>
      </c>
      <c r="I762" s="198" t="s">
        <v>1868</v>
      </c>
      <c r="J762" s="198" t="s">
        <v>1875</v>
      </c>
      <c r="K762" s="198" t="s">
        <v>179</v>
      </c>
      <c r="L762" s="66">
        <v>0.16</v>
      </c>
      <c r="M762" s="65">
        <v>0.18</v>
      </c>
      <c r="N762" s="92">
        <v>0.15</v>
      </c>
      <c r="O762" s="92">
        <v>0.03</v>
      </c>
      <c r="P762" s="92">
        <v>0.16999999999999998</v>
      </c>
      <c r="Q762" s="92">
        <v>0.18</v>
      </c>
      <c r="R762" s="92">
        <v>0.19800000000000001</v>
      </c>
    </row>
    <row r="763" spans="1:18" x14ac:dyDescent="0.25">
      <c r="A763" s="198">
        <v>253</v>
      </c>
      <c r="B763" s="198" t="s">
        <v>1039</v>
      </c>
      <c r="C763" s="198" t="s">
        <v>1680</v>
      </c>
      <c r="D763" s="198" t="s">
        <v>1854</v>
      </c>
      <c r="E763" s="198" t="s">
        <v>1866</v>
      </c>
      <c r="F763" s="198" t="s">
        <v>1876</v>
      </c>
      <c r="G763" s="198" t="s">
        <v>179</v>
      </c>
      <c r="H763" s="198" t="s">
        <v>1857</v>
      </c>
      <c r="I763" s="198" t="s">
        <v>1868</v>
      </c>
      <c r="J763" s="198" t="s">
        <v>1877</v>
      </c>
      <c r="K763" s="198" t="s">
        <v>179</v>
      </c>
      <c r="L763" s="66">
        <v>0.16</v>
      </c>
      <c r="M763" s="65">
        <v>0.18</v>
      </c>
      <c r="N763" s="92">
        <v>0.15</v>
      </c>
      <c r="O763" s="92">
        <v>5.0000000000000017E-2</v>
      </c>
      <c r="P763" s="92">
        <v>0.19</v>
      </c>
      <c r="Q763" s="92">
        <v>0.2</v>
      </c>
      <c r="R763" s="92">
        <v>0.22000000000000003</v>
      </c>
    </row>
    <row r="764" spans="1:18" x14ac:dyDescent="0.25">
      <c r="A764" s="198">
        <v>254</v>
      </c>
      <c r="B764" s="198" t="s">
        <v>1039</v>
      </c>
      <c r="C764" s="198" t="s">
        <v>1680</v>
      </c>
      <c r="D764" s="198" t="s">
        <v>1854</v>
      </c>
      <c r="E764" s="198" t="s">
        <v>1949</v>
      </c>
      <c r="F764" s="198" t="s">
        <v>1950</v>
      </c>
      <c r="G764" s="198" t="s">
        <v>179</v>
      </c>
      <c r="H764" s="198" t="s">
        <v>1857</v>
      </c>
      <c r="I764" s="198" t="s">
        <v>1951</v>
      </c>
      <c r="J764" s="198" t="s">
        <v>1952</v>
      </c>
      <c r="K764" s="198" t="s">
        <v>179</v>
      </c>
      <c r="L764" s="66">
        <v>0.14000000000000001</v>
      </c>
      <c r="M764" s="65">
        <v>0.16</v>
      </c>
      <c r="N764" s="92">
        <v>0.15</v>
      </c>
      <c r="O764" s="92" t="s">
        <v>121</v>
      </c>
      <c r="P764" s="92">
        <v>0.15</v>
      </c>
      <c r="Q764" s="92">
        <v>0.15</v>
      </c>
      <c r="R764" s="92">
        <v>0.15</v>
      </c>
    </row>
    <row r="765" spans="1:18" x14ac:dyDescent="0.25">
      <c r="A765" s="198">
        <v>255</v>
      </c>
      <c r="B765" s="198" t="s">
        <v>1039</v>
      </c>
      <c r="C765" s="198" t="s">
        <v>1680</v>
      </c>
      <c r="D765" s="198" t="s">
        <v>1854</v>
      </c>
      <c r="E765" s="198" t="s">
        <v>1949</v>
      </c>
      <c r="F765" s="198" t="s">
        <v>1953</v>
      </c>
      <c r="G765" s="198" t="s">
        <v>179</v>
      </c>
      <c r="H765" s="198" t="s">
        <v>1857</v>
      </c>
      <c r="I765" s="198" t="s">
        <v>1951</v>
      </c>
      <c r="J765" s="198" t="s">
        <v>1954</v>
      </c>
      <c r="K765" s="198" t="s">
        <v>179</v>
      </c>
      <c r="L765" s="66">
        <v>0.14000000000000001</v>
      </c>
      <c r="M765" s="65">
        <v>0.16</v>
      </c>
      <c r="N765" s="92">
        <v>0.12</v>
      </c>
      <c r="O765" s="92">
        <v>4.0000000000000008E-2</v>
      </c>
      <c r="P765" s="92">
        <v>0.15</v>
      </c>
      <c r="Q765" s="92">
        <v>0.16</v>
      </c>
      <c r="R765" s="92">
        <v>0.17600000000000002</v>
      </c>
    </row>
    <row r="766" spans="1:18" x14ac:dyDescent="0.25">
      <c r="A766" s="198">
        <v>256</v>
      </c>
      <c r="B766" s="198" t="s">
        <v>1039</v>
      </c>
      <c r="C766" s="198" t="s">
        <v>1680</v>
      </c>
      <c r="D766" s="198" t="s">
        <v>1854</v>
      </c>
      <c r="E766" s="198" t="s">
        <v>1949</v>
      </c>
      <c r="F766" s="198" t="s">
        <v>1955</v>
      </c>
      <c r="G766" s="198" t="s">
        <v>179</v>
      </c>
      <c r="H766" s="198" t="s">
        <v>1857</v>
      </c>
      <c r="I766" s="198" t="s">
        <v>1951</v>
      </c>
      <c r="J766" s="198" t="s">
        <v>1956</v>
      </c>
      <c r="K766" s="198" t="s">
        <v>179</v>
      </c>
      <c r="L766" s="66">
        <v>0.18</v>
      </c>
      <c r="M766" s="65">
        <v>0.21</v>
      </c>
      <c r="N766" s="92">
        <v>0.11</v>
      </c>
      <c r="O766" s="92">
        <v>0.05</v>
      </c>
      <c r="P766" s="92">
        <v>0.15</v>
      </c>
      <c r="Q766" s="92">
        <v>0.16</v>
      </c>
      <c r="R766" s="92">
        <v>0.17600000000000002</v>
      </c>
    </row>
    <row r="767" spans="1:18" x14ac:dyDescent="0.25">
      <c r="A767" s="198">
        <v>257</v>
      </c>
      <c r="B767" s="198" t="s">
        <v>1039</v>
      </c>
      <c r="C767" s="198" t="s">
        <v>1680</v>
      </c>
      <c r="D767" s="198" t="s">
        <v>1854</v>
      </c>
      <c r="E767" s="198" t="s">
        <v>1949</v>
      </c>
      <c r="F767" s="198" t="s">
        <v>1957</v>
      </c>
      <c r="G767" s="198" t="s">
        <v>179</v>
      </c>
      <c r="H767" s="198" t="s">
        <v>1857</v>
      </c>
      <c r="I767" s="198" t="s">
        <v>1951</v>
      </c>
      <c r="J767" s="198" t="s">
        <v>1958</v>
      </c>
      <c r="K767" s="198" t="s">
        <v>179</v>
      </c>
      <c r="L767" s="66">
        <v>0.18</v>
      </c>
      <c r="M767" s="65">
        <v>0.21</v>
      </c>
      <c r="N767" s="92">
        <v>7.0000000000000007E-2</v>
      </c>
      <c r="O767" s="92">
        <v>0.09</v>
      </c>
      <c r="P767" s="92">
        <v>0.15</v>
      </c>
      <c r="Q767" s="92">
        <v>0.16</v>
      </c>
      <c r="R767" s="92">
        <v>0.17600000000000002</v>
      </c>
    </row>
    <row r="768" spans="1:18" x14ac:dyDescent="0.25">
      <c r="A768" s="198">
        <v>260</v>
      </c>
      <c r="B768" s="198" t="s">
        <v>1039</v>
      </c>
      <c r="C768" s="198" t="s">
        <v>1680</v>
      </c>
      <c r="D768" s="198" t="s">
        <v>1854</v>
      </c>
      <c r="E768" s="198" t="s">
        <v>1967</v>
      </c>
      <c r="F768" s="198" t="s">
        <v>1972</v>
      </c>
      <c r="G768" s="198" t="s">
        <v>179</v>
      </c>
      <c r="H768" s="198" t="s">
        <v>1857</v>
      </c>
      <c r="I768" s="198" t="s">
        <v>1967</v>
      </c>
      <c r="J768" s="198" t="s">
        <v>1973</v>
      </c>
      <c r="K768" s="198" t="s">
        <v>179</v>
      </c>
      <c r="L768" s="66">
        <v>0.18</v>
      </c>
      <c r="M768" s="65">
        <v>0.21</v>
      </c>
      <c r="N768" s="92">
        <v>7.0000000000000007E-2</v>
      </c>
      <c r="O768" s="92">
        <v>0.13</v>
      </c>
      <c r="P768" s="92">
        <v>0.19</v>
      </c>
      <c r="Q768" s="92">
        <v>0.2</v>
      </c>
      <c r="R768" s="92">
        <v>0.22000000000000003</v>
      </c>
    </row>
    <row r="769" spans="1:18" x14ac:dyDescent="0.25">
      <c r="A769" s="198">
        <v>261</v>
      </c>
      <c r="B769" s="198" t="s">
        <v>1039</v>
      </c>
      <c r="C769" s="198" t="s">
        <v>1680</v>
      </c>
      <c r="D769" s="198" t="s">
        <v>1854</v>
      </c>
      <c r="E769" s="198" t="s">
        <v>1855</v>
      </c>
      <c r="F769" s="198" t="s">
        <v>1856</v>
      </c>
      <c r="G769" s="198" t="s">
        <v>179</v>
      </c>
      <c r="H769" s="198" t="s">
        <v>1857</v>
      </c>
      <c r="I769" s="198" t="s">
        <v>1858</v>
      </c>
      <c r="J769" s="198" t="s">
        <v>1859</v>
      </c>
      <c r="K769" s="198" t="s">
        <v>179</v>
      </c>
      <c r="L769" s="66">
        <v>0.16</v>
      </c>
      <c r="M769" s="65">
        <v>0.18</v>
      </c>
      <c r="N769" s="92">
        <v>9.2499999999999999E-2</v>
      </c>
      <c r="O769" s="92">
        <v>8.7499999999999994E-2</v>
      </c>
      <c r="P769" s="92">
        <v>0.16999999999999998</v>
      </c>
      <c r="Q769" s="92">
        <v>0.18</v>
      </c>
      <c r="R769" s="92">
        <v>0.19800000000000001</v>
      </c>
    </row>
    <row r="770" spans="1:18" x14ac:dyDescent="0.25">
      <c r="A770" s="198">
        <v>262</v>
      </c>
      <c r="B770" s="198" t="s">
        <v>1039</v>
      </c>
      <c r="C770" s="198" t="s">
        <v>1680</v>
      </c>
      <c r="D770" s="198" t="s">
        <v>1854</v>
      </c>
      <c r="E770" s="198" t="s">
        <v>1918</v>
      </c>
      <c r="F770" s="198" t="s">
        <v>1923</v>
      </c>
      <c r="G770" s="198" t="s">
        <v>179</v>
      </c>
      <c r="H770" s="198" t="s">
        <v>1857</v>
      </c>
      <c r="I770" s="198" t="s">
        <v>1920</v>
      </c>
      <c r="J770" s="198" t="s">
        <v>1924</v>
      </c>
      <c r="K770" s="198" t="s">
        <v>179</v>
      </c>
      <c r="L770" s="66">
        <v>0.18</v>
      </c>
      <c r="M770" s="65">
        <v>0.21</v>
      </c>
      <c r="N770" s="92">
        <v>7.0000000000000007E-2</v>
      </c>
      <c r="O770" s="92">
        <v>0.10999999999999999</v>
      </c>
      <c r="P770" s="92">
        <v>0.16999999999999998</v>
      </c>
      <c r="Q770" s="92">
        <v>0.18</v>
      </c>
      <c r="R770" s="92">
        <v>0.19800000000000001</v>
      </c>
    </row>
    <row r="771" spans="1:18" x14ac:dyDescent="0.25">
      <c r="A771" s="198">
        <v>265</v>
      </c>
      <c r="B771" s="198" t="s">
        <v>1039</v>
      </c>
      <c r="C771" s="198" t="s">
        <v>1680</v>
      </c>
      <c r="D771" s="198" t="s">
        <v>1854</v>
      </c>
      <c r="E771" s="198" t="s">
        <v>1889</v>
      </c>
      <c r="F771" s="198" t="s">
        <v>1902</v>
      </c>
      <c r="G771" s="198" t="s">
        <v>179</v>
      </c>
      <c r="H771" s="198" t="s">
        <v>1857</v>
      </c>
      <c r="I771" s="198" t="s">
        <v>1891</v>
      </c>
      <c r="J771" s="198" t="s">
        <v>1903</v>
      </c>
      <c r="K771" s="198" t="s">
        <v>179</v>
      </c>
      <c r="L771" s="66">
        <v>0.18</v>
      </c>
      <c r="M771" s="65">
        <v>0.21</v>
      </c>
      <c r="N771" s="92">
        <v>7.0000000000000007E-2</v>
      </c>
      <c r="O771" s="92">
        <v>0.09</v>
      </c>
      <c r="P771" s="92">
        <v>0.15</v>
      </c>
      <c r="Q771" s="92">
        <v>0.16</v>
      </c>
      <c r="R771" s="92">
        <v>0.17600000000000002</v>
      </c>
    </row>
    <row r="772" spans="1:18" x14ac:dyDescent="0.25">
      <c r="A772" s="198">
        <v>267</v>
      </c>
      <c r="B772" s="198" t="s">
        <v>1039</v>
      </c>
      <c r="C772" s="198" t="s">
        <v>1680</v>
      </c>
      <c r="D772" s="198" t="s">
        <v>1854</v>
      </c>
      <c r="E772" s="198" t="s">
        <v>1889</v>
      </c>
      <c r="F772" s="198" t="s">
        <v>1900</v>
      </c>
      <c r="G772" s="198" t="s">
        <v>179</v>
      </c>
      <c r="H772" s="198" t="s">
        <v>1857</v>
      </c>
      <c r="I772" s="198" t="s">
        <v>1891</v>
      </c>
      <c r="J772" s="198" t="s">
        <v>1901</v>
      </c>
      <c r="K772" s="198" t="s">
        <v>179</v>
      </c>
      <c r="L772" s="66">
        <v>0.18</v>
      </c>
      <c r="M772" s="65">
        <v>0.21</v>
      </c>
      <c r="N772" s="92">
        <v>7.0000000000000007E-2</v>
      </c>
      <c r="O772" s="92">
        <v>0.09</v>
      </c>
      <c r="P772" s="92">
        <v>0.15</v>
      </c>
      <c r="Q772" s="92">
        <v>0.16</v>
      </c>
      <c r="R772" s="92">
        <v>0.17600000000000002</v>
      </c>
    </row>
    <row r="773" spans="1:18" x14ac:dyDescent="0.25">
      <c r="A773" s="198">
        <v>268</v>
      </c>
      <c r="B773" s="198" t="s">
        <v>1039</v>
      </c>
      <c r="C773" s="198" t="s">
        <v>1680</v>
      </c>
      <c r="D773" s="198" t="s">
        <v>1854</v>
      </c>
      <c r="E773" s="198" t="s">
        <v>1866</v>
      </c>
      <c r="F773" s="198" t="s">
        <v>1878</v>
      </c>
      <c r="G773" s="198" t="s">
        <v>179</v>
      </c>
      <c r="H773" s="198" t="s">
        <v>1857</v>
      </c>
      <c r="I773" s="198" t="s">
        <v>1868</v>
      </c>
      <c r="J773" s="198" t="s">
        <v>1879</v>
      </c>
      <c r="K773" s="198" t="s">
        <v>179</v>
      </c>
      <c r="L773" s="66">
        <v>0.18</v>
      </c>
      <c r="M773" s="65">
        <v>0.21</v>
      </c>
      <c r="N773" s="92">
        <v>0.12</v>
      </c>
      <c r="O773" s="92">
        <v>2.0000000000000018E-2</v>
      </c>
      <c r="P773" s="92">
        <v>0.13</v>
      </c>
      <c r="Q773" s="92">
        <v>0.14000000000000001</v>
      </c>
      <c r="R773" s="92">
        <v>0.15400000000000003</v>
      </c>
    </row>
    <row r="774" spans="1:18" x14ac:dyDescent="0.25">
      <c r="A774" s="198">
        <v>277</v>
      </c>
      <c r="B774" s="198" t="s">
        <v>1039</v>
      </c>
      <c r="C774" s="198" t="s">
        <v>1680</v>
      </c>
      <c r="D774" s="198" t="s">
        <v>1854</v>
      </c>
      <c r="E774" s="198" t="s">
        <v>1866</v>
      </c>
      <c r="F774" s="198" t="s">
        <v>1880</v>
      </c>
      <c r="G774" s="198" t="s">
        <v>179</v>
      </c>
      <c r="H774" s="198" t="s">
        <v>1857</v>
      </c>
      <c r="I774" s="198" t="s">
        <v>1868</v>
      </c>
      <c r="J774" s="198" t="s">
        <v>1880</v>
      </c>
      <c r="K774" s="198" t="s">
        <v>179</v>
      </c>
      <c r="L774" s="66">
        <v>0.16</v>
      </c>
      <c r="M774" s="65">
        <v>0.18</v>
      </c>
      <c r="N774" s="92">
        <v>7.0000000000000007E-2</v>
      </c>
      <c r="O774" s="92">
        <v>7.0000000000000007E-2</v>
      </c>
      <c r="P774" s="92">
        <v>0.13</v>
      </c>
      <c r="Q774" s="92">
        <v>0.14000000000000001</v>
      </c>
      <c r="R774" s="92">
        <v>0.15400000000000003</v>
      </c>
    </row>
    <row r="775" spans="1:18" x14ac:dyDescent="0.25">
      <c r="A775" s="198">
        <v>278</v>
      </c>
      <c r="B775" s="198" t="s">
        <v>1039</v>
      </c>
      <c r="C775" s="198" t="s">
        <v>1680</v>
      </c>
      <c r="D775" s="198" t="s">
        <v>1854</v>
      </c>
      <c r="E775" s="198" t="s">
        <v>1918</v>
      </c>
      <c r="F775" s="198" t="s">
        <v>1925</v>
      </c>
      <c r="G775" s="198" t="s">
        <v>179</v>
      </c>
      <c r="H775" s="198" t="s">
        <v>1857</v>
      </c>
      <c r="I775" s="198" t="s">
        <v>1920</v>
      </c>
      <c r="J775" s="198" t="s">
        <v>1926</v>
      </c>
      <c r="K775" s="198" t="s">
        <v>179</v>
      </c>
      <c r="L775" s="66">
        <v>0.2</v>
      </c>
      <c r="M775" s="65">
        <v>0.23</v>
      </c>
      <c r="N775" s="92">
        <v>0.15</v>
      </c>
      <c r="O775" s="92">
        <v>0.03</v>
      </c>
      <c r="P775" s="92">
        <v>0.16999999999999998</v>
      </c>
      <c r="Q775" s="92">
        <v>0.18</v>
      </c>
      <c r="R775" s="92">
        <v>0.19800000000000001</v>
      </c>
    </row>
    <row r="776" spans="1:18" x14ac:dyDescent="0.25">
      <c r="A776" s="198">
        <v>296</v>
      </c>
      <c r="B776" s="198" t="s">
        <v>1039</v>
      </c>
      <c r="C776" s="198" t="s">
        <v>1680</v>
      </c>
      <c r="D776" s="198" t="s">
        <v>1854</v>
      </c>
      <c r="E776" s="198" t="s">
        <v>1855</v>
      </c>
      <c r="F776" s="198" t="s">
        <v>1860</v>
      </c>
      <c r="G776" s="198" t="s">
        <v>179</v>
      </c>
      <c r="H776" s="198" t="s">
        <v>1857</v>
      </c>
      <c r="I776" s="198" t="s">
        <v>1858</v>
      </c>
      <c r="J776" s="198" t="s">
        <v>1861</v>
      </c>
      <c r="K776" s="198" t="s">
        <v>179</v>
      </c>
      <c r="L776" s="66">
        <v>0.16</v>
      </c>
      <c r="M776" s="65">
        <v>0.18</v>
      </c>
      <c r="N776" s="92">
        <v>0.14000000000000001</v>
      </c>
      <c r="O776" s="92">
        <v>3.999999999999998E-2</v>
      </c>
      <c r="P776" s="92">
        <v>0.16999999999999998</v>
      </c>
      <c r="Q776" s="92">
        <v>0.18</v>
      </c>
      <c r="R776" s="92">
        <v>0.19800000000000001</v>
      </c>
    </row>
    <row r="777" spans="1:18" x14ac:dyDescent="0.25">
      <c r="A777" s="198">
        <v>365</v>
      </c>
      <c r="B777" s="198" t="s">
        <v>1039</v>
      </c>
      <c r="C777" s="198" t="s">
        <v>1680</v>
      </c>
      <c r="D777" s="198" t="s">
        <v>1854</v>
      </c>
      <c r="E777" s="198" t="s">
        <v>1862</v>
      </c>
      <c r="F777" s="198" t="s">
        <v>1865</v>
      </c>
      <c r="G777" s="198" t="s">
        <v>179</v>
      </c>
      <c r="H777" s="198" t="s">
        <v>1857</v>
      </c>
      <c r="I777" s="198" t="s">
        <v>1862</v>
      </c>
      <c r="J777" s="198" t="s">
        <v>1865</v>
      </c>
      <c r="K777" s="198" t="s">
        <v>179</v>
      </c>
      <c r="L777" s="66">
        <v>0.18</v>
      </c>
      <c r="M777" s="65">
        <v>0.21</v>
      </c>
      <c r="N777" s="92">
        <v>0.12</v>
      </c>
      <c r="O777" s="92">
        <v>4.0000000000000008E-2</v>
      </c>
      <c r="P777" s="92">
        <v>0.15</v>
      </c>
      <c r="Q777" s="92">
        <v>0.16</v>
      </c>
      <c r="R777" s="92">
        <v>0.17600000000000002</v>
      </c>
    </row>
    <row r="778" spans="1:18" x14ac:dyDescent="0.25">
      <c r="A778" s="198">
        <v>421</v>
      </c>
      <c r="B778" s="198" t="s">
        <v>1039</v>
      </c>
      <c r="C778" s="198" t="s">
        <v>1680</v>
      </c>
      <c r="D778" s="198" t="s">
        <v>1854</v>
      </c>
      <c r="E778" s="198" t="s">
        <v>1866</v>
      </c>
      <c r="F778" s="198" t="s">
        <v>1867</v>
      </c>
      <c r="G778" s="198" t="s">
        <v>179</v>
      </c>
      <c r="H778" s="198" t="s">
        <v>1857</v>
      </c>
      <c r="I778" s="198" t="s">
        <v>1868</v>
      </c>
      <c r="J778" s="198" t="s">
        <v>1869</v>
      </c>
      <c r="K778" s="198" t="s">
        <v>179</v>
      </c>
      <c r="L778" s="66">
        <v>0.18</v>
      </c>
      <c r="M778" s="65">
        <v>0.21</v>
      </c>
      <c r="N778" s="92">
        <v>0.15</v>
      </c>
      <c r="O778" s="92">
        <v>1.0000000000000009E-2</v>
      </c>
      <c r="P778" s="92">
        <v>0.15</v>
      </c>
      <c r="Q778" s="92">
        <v>0.15</v>
      </c>
      <c r="R778" s="92">
        <v>0.17600000000000002</v>
      </c>
    </row>
    <row r="779" spans="1:18" x14ac:dyDescent="0.25">
      <c r="A779" s="198">
        <v>495</v>
      </c>
      <c r="B779" s="198" t="s">
        <v>1039</v>
      </c>
      <c r="C779" s="198" t="s">
        <v>1680</v>
      </c>
      <c r="D779" s="198" t="s">
        <v>1854</v>
      </c>
      <c r="E779" s="198" t="s">
        <v>1866</v>
      </c>
      <c r="F779" s="198" t="s">
        <v>1870</v>
      </c>
      <c r="G779" s="198" t="s">
        <v>179</v>
      </c>
      <c r="H779" s="198" t="s">
        <v>1857</v>
      </c>
      <c r="I779" s="198" t="s">
        <v>1868</v>
      </c>
      <c r="J779" s="198" t="s">
        <v>1871</v>
      </c>
      <c r="K779" s="198" t="s">
        <v>179</v>
      </c>
      <c r="L779" s="66">
        <v>0.13</v>
      </c>
      <c r="M779" s="65">
        <v>0.15</v>
      </c>
      <c r="N779" s="92">
        <v>0.15</v>
      </c>
      <c r="O779" s="92">
        <v>0.03</v>
      </c>
      <c r="P779" s="92">
        <v>0.16999999999999998</v>
      </c>
      <c r="Q779" s="92">
        <v>0.18</v>
      </c>
      <c r="R779" s="92">
        <v>0.19800000000000001</v>
      </c>
    </row>
    <row r="780" spans="1:18" x14ac:dyDescent="0.25">
      <c r="A780" s="198">
        <v>506</v>
      </c>
      <c r="B780" s="198" t="s">
        <v>1039</v>
      </c>
      <c r="C780" s="198" t="s">
        <v>1680</v>
      </c>
      <c r="D780" s="198" t="s">
        <v>1854</v>
      </c>
      <c r="E780" s="198" t="s">
        <v>1862</v>
      </c>
      <c r="F780" s="198" t="s">
        <v>1863</v>
      </c>
      <c r="G780" s="198" t="s">
        <v>179</v>
      </c>
      <c r="H780" s="198" t="s">
        <v>1857</v>
      </c>
      <c r="I780" s="198" t="s">
        <v>1862</v>
      </c>
      <c r="J780" s="198" t="s">
        <v>1864</v>
      </c>
      <c r="K780" s="198" t="s">
        <v>179</v>
      </c>
      <c r="L780" s="66">
        <v>0.18</v>
      </c>
      <c r="M780" s="65">
        <v>0.21</v>
      </c>
      <c r="N780" s="92">
        <v>7.0000000000000007E-2</v>
      </c>
      <c r="O780" s="92">
        <v>0.09</v>
      </c>
      <c r="P780" s="92">
        <v>0.15</v>
      </c>
      <c r="Q780" s="92">
        <v>0.16</v>
      </c>
      <c r="R780" s="92">
        <v>0.17600000000000002</v>
      </c>
    </row>
    <row r="781" spans="1:18" x14ac:dyDescent="0.25">
      <c r="A781" s="198">
        <v>513</v>
      </c>
      <c r="B781" s="198" t="s">
        <v>1039</v>
      </c>
      <c r="C781" s="198" t="s">
        <v>1680</v>
      </c>
      <c r="D781" s="198" t="s">
        <v>1854</v>
      </c>
      <c r="E781" s="198" t="s">
        <v>1889</v>
      </c>
      <c r="F781" s="198" t="s">
        <v>1906</v>
      </c>
      <c r="G781" s="198" t="s">
        <v>179</v>
      </c>
      <c r="H781" s="198" t="s">
        <v>1857</v>
      </c>
      <c r="I781" s="198" t="s">
        <v>1891</v>
      </c>
      <c r="J781" s="198" t="s">
        <v>1907</v>
      </c>
      <c r="K781" s="198" t="s">
        <v>179</v>
      </c>
      <c r="L781" s="66">
        <v>0.16</v>
      </c>
      <c r="M781" s="65">
        <v>0.18</v>
      </c>
      <c r="N781" s="92">
        <v>7.0000000000000007E-2</v>
      </c>
      <c r="O781" s="92">
        <v>0.09</v>
      </c>
      <c r="P781" s="92">
        <v>0.15</v>
      </c>
      <c r="Q781" s="92">
        <v>0.16</v>
      </c>
      <c r="R781" s="92">
        <v>0.17600000000000002</v>
      </c>
    </row>
    <row r="782" spans="1:18" x14ac:dyDescent="0.25">
      <c r="A782" s="198">
        <v>514</v>
      </c>
      <c r="B782" s="198" t="s">
        <v>1039</v>
      </c>
      <c r="C782" s="198" t="s">
        <v>1680</v>
      </c>
      <c r="D782" s="198" t="s">
        <v>1854</v>
      </c>
      <c r="E782" s="198" t="s">
        <v>1918</v>
      </c>
      <c r="F782" s="198" t="s">
        <v>1921</v>
      </c>
      <c r="G782" s="198" t="s">
        <v>179</v>
      </c>
      <c r="H782" s="198" t="s">
        <v>1857</v>
      </c>
      <c r="I782" s="198" t="s">
        <v>1920</v>
      </c>
      <c r="J782" s="198" t="s">
        <v>1922</v>
      </c>
      <c r="K782" s="198" t="s">
        <v>179</v>
      </c>
      <c r="L782" s="66">
        <v>0.14000000000000001</v>
      </c>
      <c r="M782" s="65">
        <v>0.16</v>
      </c>
      <c r="N782" s="92">
        <v>7.0000000000000007E-2</v>
      </c>
      <c r="O782" s="92">
        <v>0.10999999999999999</v>
      </c>
      <c r="P782" s="92">
        <v>0.16999999999999998</v>
      </c>
      <c r="Q782" s="92">
        <v>0.18</v>
      </c>
      <c r="R782" s="92">
        <v>0.19800000000000001</v>
      </c>
    </row>
    <row r="783" spans="1:18" x14ac:dyDescent="0.25">
      <c r="A783" s="198">
        <v>515</v>
      </c>
      <c r="B783" s="198" t="s">
        <v>1039</v>
      </c>
      <c r="C783" s="198" t="s">
        <v>1680</v>
      </c>
      <c r="D783" s="198" t="s">
        <v>1854</v>
      </c>
      <c r="E783" s="198" t="s">
        <v>1889</v>
      </c>
      <c r="F783" s="198" t="s">
        <v>1908</v>
      </c>
      <c r="G783" s="198" t="s">
        <v>179</v>
      </c>
      <c r="H783" s="198" t="s">
        <v>1857</v>
      </c>
      <c r="I783" s="198" t="s">
        <v>1891</v>
      </c>
      <c r="J783" s="198" t="s">
        <v>1909</v>
      </c>
      <c r="K783" s="198" t="s">
        <v>179</v>
      </c>
      <c r="L783" s="66">
        <v>0.16</v>
      </c>
      <c r="M783" s="65">
        <v>0.18</v>
      </c>
      <c r="N783" s="92">
        <v>7.0000000000000007E-2</v>
      </c>
      <c r="O783" s="92">
        <v>0.09</v>
      </c>
      <c r="P783" s="92">
        <v>0.15</v>
      </c>
      <c r="Q783" s="92">
        <v>0.16</v>
      </c>
      <c r="R783" s="92">
        <v>0.17600000000000002</v>
      </c>
    </row>
    <row r="784" spans="1:18" x14ac:dyDescent="0.25">
      <c r="A784" s="198">
        <v>516</v>
      </c>
      <c r="B784" s="198" t="s">
        <v>1039</v>
      </c>
      <c r="C784" s="198" t="s">
        <v>1680</v>
      </c>
      <c r="D784" s="198" t="s">
        <v>1854</v>
      </c>
      <c r="E784" s="198" t="s">
        <v>1889</v>
      </c>
      <c r="F784" s="198" t="s">
        <v>1910</v>
      </c>
      <c r="G784" s="198" t="s">
        <v>179</v>
      </c>
      <c r="H784" s="198" t="s">
        <v>1857</v>
      </c>
      <c r="I784" s="198" t="s">
        <v>1891</v>
      </c>
      <c r="J784" s="198" t="s">
        <v>1911</v>
      </c>
      <c r="K784" s="198" t="s">
        <v>179</v>
      </c>
      <c r="L784" s="66">
        <v>0.16</v>
      </c>
      <c r="M784" s="65">
        <v>0.18</v>
      </c>
      <c r="N784" s="92">
        <v>7.0000000000000007E-2</v>
      </c>
      <c r="O784" s="92">
        <v>0.09</v>
      </c>
      <c r="P784" s="92">
        <v>0.15</v>
      </c>
      <c r="Q784" s="92">
        <v>0.16</v>
      </c>
      <c r="R784" s="92">
        <v>0.17600000000000002</v>
      </c>
    </row>
    <row r="785" spans="1:18" x14ac:dyDescent="0.25">
      <c r="A785" s="198">
        <v>517</v>
      </c>
      <c r="B785" s="198" t="s">
        <v>1039</v>
      </c>
      <c r="C785" s="198" t="s">
        <v>1680</v>
      </c>
      <c r="D785" s="198" t="s">
        <v>1854</v>
      </c>
      <c r="E785" s="198" t="s">
        <v>1889</v>
      </c>
      <c r="F785" s="198" t="s">
        <v>1912</v>
      </c>
      <c r="G785" s="198" t="s">
        <v>179</v>
      </c>
      <c r="H785" s="198" t="s">
        <v>1857</v>
      </c>
      <c r="I785" s="198" t="s">
        <v>1891</v>
      </c>
      <c r="J785" s="198" t="s">
        <v>1913</v>
      </c>
      <c r="K785" s="198" t="s">
        <v>179</v>
      </c>
      <c r="L785" s="66">
        <v>0.16</v>
      </c>
      <c r="M785" s="65">
        <v>0.18</v>
      </c>
      <c r="N785" s="92">
        <v>0.16</v>
      </c>
      <c r="O785" s="92" t="s">
        <v>121</v>
      </c>
      <c r="P785" s="92">
        <v>0.16</v>
      </c>
      <c r="Q785" s="92">
        <v>0.16</v>
      </c>
      <c r="R785" s="92">
        <v>0.16</v>
      </c>
    </row>
    <row r="786" spans="1:18" x14ac:dyDescent="0.25">
      <c r="A786" s="198">
        <v>519</v>
      </c>
      <c r="B786" s="198" t="s">
        <v>1039</v>
      </c>
      <c r="C786" s="198" t="s">
        <v>1680</v>
      </c>
      <c r="D786" s="198" t="s">
        <v>1854</v>
      </c>
      <c r="E786" s="198" t="s">
        <v>1961</v>
      </c>
      <c r="F786" s="198" t="s">
        <v>1962</v>
      </c>
      <c r="G786" s="198" t="s">
        <v>179</v>
      </c>
      <c r="H786" s="198" t="s">
        <v>1857</v>
      </c>
      <c r="I786" s="198" t="s">
        <v>1963</v>
      </c>
      <c r="J786" s="198" t="s">
        <v>1964</v>
      </c>
      <c r="K786" s="198" t="s">
        <v>179</v>
      </c>
      <c r="L786" s="66">
        <v>0.16</v>
      </c>
      <c r="M786" s="65">
        <v>0.18</v>
      </c>
      <c r="N786" s="92">
        <v>0.13844117647058815</v>
      </c>
      <c r="O786" s="92" t="s">
        <v>121</v>
      </c>
      <c r="P786" s="92">
        <v>0.13844117647058815</v>
      </c>
      <c r="Q786" s="92">
        <v>0.13844117647058815</v>
      </c>
      <c r="R786" s="92">
        <v>0.13844117647058815</v>
      </c>
    </row>
    <row r="787" spans="1:18" x14ac:dyDescent="0.25">
      <c r="A787" s="198">
        <v>520</v>
      </c>
      <c r="B787" s="198" t="s">
        <v>1039</v>
      </c>
      <c r="C787" s="198" t="s">
        <v>1680</v>
      </c>
      <c r="D787" s="198" t="s">
        <v>1854</v>
      </c>
      <c r="E787" s="198" t="s">
        <v>1961</v>
      </c>
      <c r="F787" s="198" t="s">
        <v>1965</v>
      </c>
      <c r="G787" s="198" t="s">
        <v>179</v>
      </c>
      <c r="H787" s="198" t="s">
        <v>1857</v>
      </c>
      <c r="I787" s="198" t="s">
        <v>1963</v>
      </c>
      <c r="J787" s="198" t="s">
        <v>1966</v>
      </c>
      <c r="K787" s="198" t="s">
        <v>179</v>
      </c>
      <c r="L787" s="66">
        <v>0.18</v>
      </c>
      <c r="M787" s="65">
        <v>0.21</v>
      </c>
      <c r="N787" s="92">
        <v>0.16</v>
      </c>
      <c r="O787" s="92" t="s">
        <v>121</v>
      </c>
      <c r="P787" s="92">
        <v>0.16</v>
      </c>
      <c r="Q787" s="92">
        <v>0.16</v>
      </c>
      <c r="R787" s="92">
        <v>0.16</v>
      </c>
    </row>
    <row r="788" spans="1:18" x14ac:dyDescent="0.25">
      <c r="A788" s="198">
        <v>561</v>
      </c>
      <c r="B788" s="198" t="s">
        <v>1039</v>
      </c>
      <c r="C788" s="198" t="s">
        <v>1680</v>
      </c>
      <c r="D788" s="198" t="s">
        <v>1854</v>
      </c>
      <c r="E788" s="198" t="s">
        <v>1918</v>
      </c>
      <c r="F788" s="198" t="s">
        <v>1919</v>
      </c>
      <c r="G788" s="198" t="s">
        <v>179</v>
      </c>
      <c r="H788" s="198" t="s">
        <v>1857</v>
      </c>
      <c r="I788" s="198" t="s">
        <v>1920</v>
      </c>
      <c r="J788" s="198" t="s">
        <v>1919</v>
      </c>
      <c r="K788" s="198" t="s">
        <v>179</v>
      </c>
      <c r="L788" s="66">
        <v>0.15</v>
      </c>
      <c r="M788" s="65">
        <v>0.17</v>
      </c>
      <c r="N788" s="92">
        <v>0.15</v>
      </c>
      <c r="O788" s="92" t="s">
        <v>121</v>
      </c>
      <c r="P788" s="92">
        <v>0.15</v>
      </c>
      <c r="Q788" s="92">
        <v>0.15</v>
      </c>
      <c r="R788" s="92">
        <v>0.15</v>
      </c>
    </row>
    <row r="789" spans="1:18" x14ac:dyDescent="0.25">
      <c r="A789" s="198">
        <v>584</v>
      </c>
      <c r="B789" s="198" t="s">
        <v>1039</v>
      </c>
      <c r="C789" s="198" t="s">
        <v>1680</v>
      </c>
      <c r="D789" s="198" t="s">
        <v>1854</v>
      </c>
      <c r="E789" s="198" t="s">
        <v>1949</v>
      </c>
      <c r="F789" s="198" t="s">
        <v>1959</v>
      </c>
      <c r="G789" s="198" t="s">
        <v>179</v>
      </c>
      <c r="H789" s="198" t="s">
        <v>1857</v>
      </c>
      <c r="I789" s="198" t="s">
        <v>1951</v>
      </c>
      <c r="J789" s="198" t="s">
        <v>1960</v>
      </c>
      <c r="K789" s="198" t="s">
        <v>179</v>
      </c>
      <c r="L789" s="66">
        <v>0.16</v>
      </c>
      <c r="M789" s="65">
        <v>0.18</v>
      </c>
      <c r="N789" s="92">
        <v>0.13844117647058815</v>
      </c>
      <c r="O789" s="92" t="s">
        <v>121</v>
      </c>
      <c r="P789" s="92">
        <v>0.13844117647058815</v>
      </c>
      <c r="Q789" s="92">
        <v>0.13844117647058815</v>
      </c>
      <c r="R789" s="92">
        <v>0.13844117647058815</v>
      </c>
    </row>
    <row r="790" spans="1:18" x14ac:dyDescent="0.25">
      <c r="A790" s="198">
        <v>1151</v>
      </c>
      <c r="B790" s="198" t="s">
        <v>1039</v>
      </c>
      <c r="C790" s="198" t="s">
        <v>1680</v>
      </c>
      <c r="D790" s="198" t="s">
        <v>1854</v>
      </c>
      <c r="E790" s="198" t="s">
        <v>1866</v>
      </c>
      <c r="F790" s="198" t="s">
        <v>1872</v>
      </c>
      <c r="G790" s="198" t="s">
        <v>179</v>
      </c>
      <c r="H790" s="198" t="s">
        <v>1857</v>
      </c>
      <c r="I790" s="198" t="s">
        <v>1868</v>
      </c>
      <c r="J790" s="198" t="s">
        <v>1873</v>
      </c>
      <c r="K790" s="198" t="s">
        <v>179</v>
      </c>
      <c r="L790" s="66">
        <v>0.16</v>
      </c>
      <c r="M790" s="65">
        <v>0.18</v>
      </c>
      <c r="N790" s="92">
        <v>0</v>
      </c>
      <c r="O790" s="92">
        <v>0.13</v>
      </c>
      <c r="P790" s="92">
        <v>0.12000000000000001</v>
      </c>
      <c r="Q790" s="92">
        <v>0.13</v>
      </c>
      <c r="R790" s="92">
        <v>0.14300000000000002</v>
      </c>
    </row>
    <row r="791" spans="1:18" x14ac:dyDescent="0.25">
      <c r="A791" s="198">
        <v>1338</v>
      </c>
      <c r="B791" s="198" t="s">
        <v>1039</v>
      </c>
      <c r="C791" s="198" t="s">
        <v>1680</v>
      </c>
      <c r="D791" s="198" t="s">
        <v>1854</v>
      </c>
      <c r="E791" s="198" t="s">
        <v>1929</v>
      </c>
      <c r="F791" s="198" t="s">
        <v>1930</v>
      </c>
      <c r="G791" s="198" t="s">
        <v>179</v>
      </c>
      <c r="H791" s="198" t="s">
        <v>1857</v>
      </c>
      <c r="I791" s="198" t="s">
        <v>1931</v>
      </c>
      <c r="J791" s="198" t="s">
        <v>1932</v>
      </c>
      <c r="K791" s="198" t="s">
        <v>179</v>
      </c>
      <c r="L791" s="66">
        <v>0.16</v>
      </c>
      <c r="M791" s="65">
        <v>0.18</v>
      </c>
      <c r="N791" s="92">
        <v>0.13844117647058815</v>
      </c>
      <c r="O791" s="92" t="s">
        <v>121</v>
      </c>
      <c r="P791" s="92">
        <v>0.13844117647058815</v>
      </c>
      <c r="Q791" s="92">
        <v>0.13844117647058815</v>
      </c>
      <c r="R791" s="92">
        <v>0.13844117647058815</v>
      </c>
    </row>
    <row r="792" spans="1:18" x14ac:dyDescent="0.25">
      <c r="A792" s="198">
        <v>1339</v>
      </c>
      <c r="B792" s="198" t="s">
        <v>1039</v>
      </c>
      <c r="C792" s="198" t="s">
        <v>1680</v>
      </c>
      <c r="D792" s="198" t="s">
        <v>1854</v>
      </c>
      <c r="E792" s="198" t="s">
        <v>1929</v>
      </c>
      <c r="F792" s="198" t="s">
        <v>1933</v>
      </c>
      <c r="G792" s="198" t="s">
        <v>179</v>
      </c>
      <c r="H792" s="198" t="s">
        <v>1857</v>
      </c>
      <c r="I792" s="198" t="s">
        <v>1931</v>
      </c>
      <c r="J792" s="198" t="s">
        <v>1934</v>
      </c>
      <c r="K792" s="198" t="s">
        <v>179</v>
      </c>
      <c r="L792" s="66">
        <v>0.16</v>
      </c>
      <c r="M792" s="65">
        <v>0.18</v>
      </c>
      <c r="N792" s="92">
        <v>0.13844117647058815</v>
      </c>
      <c r="O792" s="92" t="s">
        <v>121</v>
      </c>
      <c r="P792" s="92">
        <v>0.13844117647058815</v>
      </c>
      <c r="Q792" s="92">
        <v>0.13844117647058815</v>
      </c>
      <c r="R792" s="92">
        <v>0.13844117647058815</v>
      </c>
    </row>
    <row r="793" spans="1:18" x14ac:dyDescent="0.25">
      <c r="A793" s="198">
        <v>1340</v>
      </c>
      <c r="B793" s="198" t="s">
        <v>1039</v>
      </c>
      <c r="C793" s="198" t="s">
        <v>1680</v>
      </c>
      <c r="D793" s="198" t="s">
        <v>1854</v>
      </c>
      <c r="E793" s="198" t="s">
        <v>1929</v>
      </c>
      <c r="F793" s="198" t="s">
        <v>1935</v>
      </c>
      <c r="G793" s="198" t="s">
        <v>179</v>
      </c>
      <c r="H793" s="198" t="s">
        <v>1857</v>
      </c>
      <c r="I793" s="198" t="s">
        <v>1931</v>
      </c>
      <c r="J793" s="198" t="s">
        <v>1936</v>
      </c>
      <c r="K793" s="198" t="s">
        <v>179</v>
      </c>
      <c r="L793" s="66">
        <v>0.16</v>
      </c>
      <c r="M793" s="65">
        <v>0.18</v>
      </c>
      <c r="N793" s="92">
        <v>0</v>
      </c>
      <c r="O793" s="92">
        <v>0.13</v>
      </c>
      <c r="P793" s="92">
        <v>0.12000000000000001</v>
      </c>
      <c r="Q793" s="92">
        <v>0.13</v>
      </c>
      <c r="R793" s="92">
        <v>0.14300000000000002</v>
      </c>
    </row>
    <row r="794" spans="1:18" x14ac:dyDescent="0.25">
      <c r="A794" s="198">
        <v>1345</v>
      </c>
      <c r="B794" s="198" t="s">
        <v>1039</v>
      </c>
      <c r="C794" s="198" t="s">
        <v>1680</v>
      </c>
      <c r="D794" s="198" t="s">
        <v>1854</v>
      </c>
      <c r="E794" s="198" t="s">
        <v>1929</v>
      </c>
      <c r="F794" s="198" t="s">
        <v>1937</v>
      </c>
      <c r="G794" s="198" t="s">
        <v>179</v>
      </c>
      <c r="H794" s="198" t="s">
        <v>1857</v>
      </c>
      <c r="I794" s="198" t="s">
        <v>1931</v>
      </c>
      <c r="J794" s="198" t="s">
        <v>1938</v>
      </c>
      <c r="K794" s="198" t="s">
        <v>179</v>
      </c>
      <c r="L794" s="66">
        <v>0.2</v>
      </c>
      <c r="M794" s="65">
        <v>0.23</v>
      </c>
      <c r="N794" s="92">
        <v>0.17</v>
      </c>
      <c r="O794" s="92" t="s">
        <v>121</v>
      </c>
      <c r="P794" s="92">
        <v>0.17</v>
      </c>
      <c r="Q794" s="92">
        <v>0.17</v>
      </c>
      <c r="R794" s="92">
        <v>0.17</v>
      </c>
    </row>
    <row r="795" spans="1:18" x14ac:dyDescent="0.25">
      <c r="A795" s="198">
        <v>1434</v>
      </c>
      <c r="B795" s="198" t="s">
        <v>1039</v>
      </c>
      <c r="C795" s="198" t="s">
        <v>1680</v>
      </c>
      <c r="D795" s="198" t="s">
        <v>1854</v>
      </c>
      <c r="E795" s="198" t="s">
        <v>1889</v>
      </c>
      <c r="F795" s="198" t="s">
        <v>1916</v>
      </c>
      <c r="G795" s="198" t="s">
        <v>179</v>
      </c>
      <c r="H795" s="198" t="s">
        <v>1857</v>
      </c>
      <c r="I795" s="198" t="s">
        <v>1891</v>
      </c>
      <c r="J795" s="198" t="s">
        <v>1917</v>
      </c>
      <c r="K795" s="198" t="s">
        <v>179</v>
      </c>
      <c r="L795" s="66">
        <v>0.16</v>
      </c>
      <c r="M795" s="65">
        <v>0.18</v>
      </c>
      <c r="N795" s="92">
        <v>0.17</v>
      </c>
      <c r="O795" s="92" t="s">
        <v>121</v>
      </c>
      <c r="P795" s="92">
        <v>0.17</v>
      </c>
      <c r="Q795" s="92">
        <v>0.17</v>
      </c>
      <c r="R795" s="92">
        <v>0.17</v>
      </c>
    </row>
    <row r="796" spans="1:18" x14ac:dyDescent="0.25">
      <c r="A796" s="198">
        <v>2439</v>
      </c>
      <c r="B796" s="198" t="s">
        <v>1039</v>
      </c>
      <c r="C796" s="198" t="s">
        <v>1680</v>
      </c>
      <c r="D796" s="198" t="s">
        <v>1854</v>
      </c>
      <c r="E796" s="198" t="s">
        <v>1929</v>
      </c>
      <c r="F796" s="198" t="s">
        <v>1939</v>
      </c>
      <c r="G796" s="198" t="s">
        <v>179</v>
      </c>
      <c r="H796" s="198" t="s">
        <v>1857</v>
      </c>
      <c r="I796" s="198" t="s">
        <v>1931</v>
      </c>
      <c r="J796" s="198" t="s">
        <v>1940</v>
      </c>
      <c r="K796" s="198" t="s">
        <v>179</v>
      </c>
      <c r="L796" s="66">
        <v>0.18</v>
      </c>
      <c r="M796" s="65">
        <v>0.21</v>
      </c>
      <c r="N796" s="92">
        <v>0.16</v>
      </c>
      <c r="O796" s="92" t="s">
        <v>121</v>
      </c>
      <c r="P796" s="92">
        <v>0.16</v>
      </c>
      <c r="Q796" s="92">
        <v>0.16</v>
      </c>
      <c r="R796" s="92">
        <v>0.16</v>
      </c>
    </row>
    <row r="797" spans="1:18" x14ac:dyDescent="0.25">
      <c r="A797" s="198">
        <v>2593</v>
      </c>
      <c r="B797" s="198" t="s">
        <v>1039</v>
      </c>
      <c r="C797" s="198" t="s">
        <v>1680</v>
      </c>
      <c r="D797" s="198" t="s">
        <v>1854</v>
      </c>
      <c r="E797" s="198" t="s">
        <v>1889</v>
      </c>
      <c r="F797" s="198" t="s">
        <v>1914</v>
      </c>
      <c r="G797" s="198" t="s">
        <v>179</v>
      </c>
      <c r="H797" s="198" t="s">
        <v>1857</v>
      </c>
      <c r="I797" s="198" t="s">
        <v>1891</v>
      </c>
      <c r="J797" s="198" t="s">
        <v>1915</v>
      </c>
      <c r="K797" s="198" t="s">
        <v>179</v>
      </c>
      <c r="L797" s="66">
        <v>0.16</v>
      </c>
      <c r="M797" s="65">
        <v>0.18</v>
      </c>
      <c r="N797" s="92">
        <v>0.15</v>
      </c>
      <c r="O797" s="92" t="s">
        <v>121</v>
      </c>
      <c r="P797" s="92">
        <v>0.15</v>
      </c>
      <c r="Q797" s="92">
        <v>0.15</v>
      </c>
      <c r="R797" s="92">
        <v>0.15</v>
      </c>
    </row>
    <row r="798" spans="1:18" x14ac:dyDescent="0.25">
      <c r="A798" s="198">
        <v>175</v>
      </c>
      <c r="B798" s="198" t="s">
        <v>1039</v>
      </c>
      <c r="C798" s="198" t="s">
        <v>1680</v>
      </c>
      <c r="D798" s="198" t="s">
        <v>1978</v>
      </c>
      <c r="E798" s="198" t="s">
        <v>1979</v>
      </c>
      <c r="F798" s="198" t="s">
        <v>179</v>
      </c>
      <c r="G798" s="198" t="s">
        <v>179</v>
      </c>
      <c r="H798" s="198" t="s">
        <v>1978</v>
      </c>
      <c r="I798" s="198" t="s">
        <v>1979</v>
      </c>
      <c r="J798" s="198" t="s">
        <v>179</v>
      </c>
      <c r="K798" s="198" t="s">
        <v>179</v>
      </c>
      <c r="L798" s="66">
        <v>0.13</v>
      </c>
      <c r="M798" s="65">
        <v>0.15</v>
      </c>
      <c r="N798" s="92">
        <v>0.15</v>
      </c>
      <c r="O798" s="92" t="s">
        <v>121</v>
      </c>
      <c r="P798" s="92">
        <v>0.15</v>
      </c>
      <c r="Q798" s="92">
        <v>0.15</v>
      </c>
      <c r="R798" s="92">
        <v>0.15</v>
      </c>
    </row>
    <row r="799" spans="1:18" x14ac:dyDescent="0.25">
      <c r="A799" s="198">
        <v>221</v>
      </c>
      <c r="B799" s="198" t="s">
        <v>1039</v>
      </c>
      <c r="C799" s="198" t="s">
        <v>1680</v>
      </c>
      <c r="D799" s="198" t="s">
        <v>1978</v>
      </c>
      <c r="E799" s="198" t="s">
        <v>1997</v>
      </c>
      <c r="F799" s="198" t="s">
        <v>179</v>
      </c>
      <c r="G799" s="198" t="s">
        <v>179</v>
      </c>
      <c r="H799" s="198" t="s">
        <v>1978</v>
      </c>
      <c r="I799" s="198" t="s">
        <v>1998</v>
      </c>
      <c r="J799" s="198" t="s">
        <v>179</v>
      </c>
      <c r="K799" s="198" t="s">
        <v>179</v>
      </c>
      <c r="L799" s="66">
        <v>0.13</v>
      </c>
      <c r="M799" s="65">
        <v>0.15</v>
      </c>
      <c r="N799" s="92">
        <v>0</v>
      </c>
      <c r="O799" s="92">
        <v>0.13</v>
      </c>
      <c r="P799" s="92">
        <v>0.12000000000000001</v>
      </c>
      <c r="Q799" s="92">
        <v>0.13</v>
      </c>
      <c r="R799" s="92">
        <v>0.14300000000000002</v>
      </c>
    </row>
    <row r="800" spans="1:18" x14ac:dyDescent="0.25">
      <c r="A800" s="198">
        <v>222</v>
      </c>
      <c r="B800" s="198" t="s">
        <v>1039</v>
      </c>
      <c r="C800" s="198" t="s">
        <v>1680</v>
      </c>
      <c r="D800" s="198" t="s">
        <v>1978</v>
      </c>
      <c r="E800" s="198" t="s">
        <v>1995</v>
      </c>
      <c r="F800" s="198" t="s">
        <v>179</v>
      </c>
      <c r="G800" s="198" t="s">
        <v>179</v>
      </c>
      <c r="H800" s="198" t="s">
        <v>1978</v>
      </c>
      <c r="I800" s="198" t="s">
        <v>1996</v>
      </c>
      <c r="J800" s="198" t="s">
        <v>179</v>
      </c>
      <c r="K800" s="198" t="s">
        <v>179</v>
      </c>
      <c r="L800" s="66">
        <v>0.13</v>
      </c>
      <c r="M800" s="65">
        <v>0.15</v>
      </c>
      <c r="N800" s="92">
        <v>0.13844117647058815</v>
      </c>
      <c r="O800" s="92" t="s">
        <v>121</v>
      </c>
      <c r="P800" s="92">
        <v>0.13844117647058815</v>
      </c>
      <c r="Q800" s="92">
        <v>0.13844117647058815</v>
      </c>
      <c r="R800" s="92">
        <v>0.13844117647058815</v>
      </c>
    </row>
    <row r="801" spans="1:18" x14ac:dyDescent="0.25">
      <c r="A801" s="198">
        <v>225</v>
      </c>
      <c r="B801" s="198" t="s">
        <v>1039</v>
      </c>
      <c r="C801" s="198" t="s">
        <v>1680</v>
      </c>
      <c r="D801" s="198" t="s">
        <v>1978</v>
      </c>
      <c r="E801" s="198" t="s">
        <v>1980</v>
      </c>
      <c r="F801" s="198" t="s">
        <v>179</v>
      </c>
      <c r="G801" s="198" t="s">
        <v>179</v>
      </c>
      <c r="H801" s="198" t="s">
        <v>1978</v>
      </c>
      <c r="I801" s="198" t="s">
        <v>1980</v>
      </c>
      <c r="J801" s="198" t="s">
        <v>179</v>
      </c>
      <c r="K801" s="198" t="s">
        <v>179</v>
      </c>
      <c r="L801" s="66">
        <v>0.13</v>
      </c>
      <c r="M801" s="65">
        <v>0.15</v>
      </c>
      <c r="N801" s="92">
        <v>0.17</v>
      </c>
      <c r="O801" s="92" t="s">
        <v>121</v>
      </c>
      <c r="P801" s="92">
        <v>0.17</v>
      </c>
      <c r="Q801" s="92">
        <v>0.17</v>
      </c>
      <c r="R801" s="92">
        <v>0.17</v>
      </c>
    </row>
    <row r="802" spans="1:18" x14ac:dyDescent="0.25">
      <c r="A802" s="198">
        <v>226</v>
      </c>
      <c r="B802" s="198" t="s">
        <v>1039</v>
      </c>
      <c r="C802" s="198" t="s">
        <v>1680</v>
      </c>
      <c r="D802" s="198" t="s">
        <v>1978</v>
      </c>
      <c r="E802" s="198" t="s">
        <v>1986</v>
      </c>
      <c r="F802" s="198" t="s">
        <v>179</v>
      </c>
      <c r="G802" s="198" t="s">
        <v>179</v>
      </c>
      <c r="H802" s="198" t="s">
        <v>1978</v>
      </c>
      <c r="I802" s="198" t="s">
        <v>1987</v>
      </c>
      <c r="J802" s="198" t="s">
        <v>179</v>
      </c>
      <c r="K802" s="198" t="s">
        <v>179</v>
      </c>
      <c r="L802" s="66">
        <v>0.13</v>
      </c>
      <c r="M802" s="65">
        <v>0.15</v>
      </c>
      <c r="N802" s="92">
        <v>0.13844117647058815</v>
      </c>
      <c r="O802" s="92">
        <v>1.5588235294118624E-3</v>
      </c>
      <c r="P802" s="92">
        <v>0.13844117647058815</v>
      </c>
      <c r="Q802" s="92">
        <v>0.13844117647058815</v>
      </c>
      <c r="R802" s="92">
        <v>0.15400000000000003</v>
      </c>
    </row>
    <row r="803" spans="1:18" x14ac:dyDescent="0.25">
      <c r="A803" s="198">
        <v>227</v>
      </c>
      <c r="B803" s="198" t="s">
        <v>1039</v>
      </c>
      <c r="C803" s="198" t="s">
        <v>1680</v>
      </c>
      <c r="D803" s="198" t="s">
        <v>1978</v>
      </c>
      <c r="E803" s="198" t="s">
        <v>2000</v>
      </c>
      <c r="F803" s="198" t="s">
        <v>179</v>
      </c>
      <c r="G803" s="198" t="s">
        <v>179</v>
      </c>
      <c r="H803" s="198" t="s">
        <v>1978</v>
      </c>
      <c r="I803" s="198" t="s">
        <v>2000</v>
      </c>
      <c r="J803" s="198" t="s">
        <v>179</v>
      </c>
      <c r="K803" s="198" t="s">
        <v>179</v>
      </c>
      <c r="L803" s="66">
        <v>0.13</v>
      </c>
      <c r="M803" s="65">
        <v>0.15</v>
      </c>
      <c r="N803" s="92">
        <v>7.0000000000000007E-2</v>
      </c>
      <c r="O803" s="92">
        <v>4.9999999999999989E-2</v>
      </c>
      <c r="P803" s="92">
        <v>0.11</v>
      </c>
      <c r="Q803" s="92">
        <v>0.12</v>
      </c>
      <c r="R803" s="92">
        <v>0.13200000000000001</v>
      </c>
    </row>
    <row r="804" spans="1:18" x14ac:dyDescent="0.25">
      <c r="A804" s="198">
        <v>228</v>
      </c>
      <c r="B804" s="198" t="s">
        <v>1039</v>
      </c>
      <c r="C804" s="198" t="s">
        <v>1680</v>
      </c>
      <c r="D804" s="198" t="s">
        <v>1978</v>
      </c>
      <c r="E804" s="198" t="s">
        <v>1982</v>
      </c>
      <c r="F804" s="198" t="s">
        <v>179</v>
      </c>
      <c r="G804" s="198" t="s">
        <v>179</v>
      </c>
      <c r="H804" s="198" t="s">
        <v>1978</v>
      </c>
      <c r="I804" s="198" t="s">
        <v>1982</v>
      </c>
      <c r="J804" s="198" t="s">
        <v>179</v>
      </c>
      <c r="K804" s="198" t="s">
        <v>179</v>
      </c>
      <c r="L804" s="66">
        <v>0.13</v>
      </c>
      <c r="M804" s="65">
        <v>0.15</v>
      </c>
      <c r="N804" s="92">
        <v>7.0000000000000007E-2</v>
      </c>
      <c r="O804" s="92">
        <v>4.9999999999999906E-3</v>
      </c>
      <c r="P804" s="92">
        <v>7.0000000000000007E-2</v>
      </c>
      <c r="Q804" s="92">
        <v>7.0000000000000007E-2</v>
      </c>
      <c r="R804" s="92">
        <v>8.2500000000000004E-2</v>
      </c>
    </row>
    <row r="805" spans="1:18" x14ac:dyDescent="0.25">
      <c r="A805" s="198">
        <v>229</v>
      </c>
      <c r="B805" s="198" t="s">
        <v>1039</v>
      </c>
      <c r="C805" s="198" t="s">
        <v>1680</v>
      </c>
      <c r="D805" s="198" t="s">
        <v>1978</v>
      </c>
      <c r="E805" s="198" t="s">
        <v>1999</v>
      </c>
      <c r="F805" s="198" t="s">
        <v>179</v>
      </c>
      <c r="G805" s="198" t="s">
        <v>179</v>
      </c>
      <c r="H805" s="198" t="s">
        <v>1978</v>
      </c>
      <c r="I805" s="198" t="s">
        <v>1999</v>
      </c>
      <c r="J805" s="198" t="s">
        <v>179</v>
      </c>
      <c r="K805" s="198" t="s">
        <v>179</v>
      </c>
      <c r="L805" s="66">
        <v>0.13</v>
      </c>
      <c r="M805" s="65">
        <v>0.15</v>
      </c>
      <c r="N805" s="92">
        <v>0.15</v>
      </c>
      <c r="O805" s="92">
        <v>0.03</v>
      </c>
      <c r="P805" s="92">
        <v>0.16999999999999998</v>
      </c>
      <c r="Q805" s="92">
        <v>0.18</v>
      </c>
      <c r="R805" s="92">
        <v>0.19800000000000001</v>
      </c>
    </row>
    <row r="806" spans="1:18" x14ac:dyDescent="0.25">
      <c r="A806" s="198">
        <v>230</v>
      </c>
      <c r="B806" s="198" t="s">
        <v>1039</v>
      </c>
      <c r="C806" s="198" t="s">
        <v>1680</v>
      </c>
      <c r="D806" s="198" t="s">
        <v>1978</v>
      </c>
      <c r="E806" s="198" t="s">
        <v>1981</v>
      </c>
      <c r="F806" s="198" t="s">
        <v>179</v>
      </c>
      <c r="G806" s="198" t="s">
        <v>179</v>
      </c>
      <c r="H806" s="198" t="s">
        <v>1978</v>
      </c>
      <c r="I806" s="198" t="s">
        <v>1981</v>
      </c>
      <c r="J806" s="198" t="s">
        <v>179</v>
      </c>
      <c r="K806" s="198" t="s">
        <v>179</v>
      </c>
      <c r="L806" s="66">
        <v>0.13</v>
      </c>
      <c r="M806" s="65">
        <v>0.15</v>
      </c>
      <c r="N806" s="92">
        <v>0.15</v>
      </c>
      <c r="O806" s="92" t="s">
        <v>121</v>
      </c>
      <c r="P806" s="92">
        <v>0.15</v>
      </c>
      <c r="Q806" s="92">
        <v>0.15</v>
      </c>
      <c r="R806" s="92">
        <v>0.15</v>
      </c>
    </row>
    <row r="807" spans="1:18" x14ac:dyDescent="0.25">
      <c r="A807" s="198">
        <v>231</v>
      </c>
      <c r="B807" s="198" t="s">
        <v>1039</v>
      </c>
      <c r="C807" s="198" t="s">
        <v>1680</v>
      </c>
      <c r="D807" s="198" t="s">
        <v>1978</v>
      </c>
      <c r="E807" s="198" t="s">
        <v>1991</v>
      </c>
      <c r="F807" s="198" t="s">
        <v>179</v>
      </c>
      <c r="G807" s="198" t="s">
        <v>179</v>
      </c>
      <c r="H807" s="198" t="s">
        <v>1978</v>
      </c>
      <c r="I807" s="198" t="s">
        <v>1991</v>
      </c>
      <c r="J807" s="198" t="s">
        <v>179</v>
      </c>
      <c r="K807" s="198" t="s">
        <v>179</v>
      </c>
      <c r="L807" s="66">
        <v>0.13</v>
      </c>
      <c r="M807" s="65">
        <v>0.15</v>
      </c>
      <c r="N807" s="92">
        <v>0.15333333333333332</v>
      </c>
      <c r="O807" s="92" t="s">
        <v>121</v>
      </c>
      <c r="P807" s="92">
        <v>0.15333333333333332</v>
      </c>
      <c r="Q807" s="92">
        <v>0.15333333333333332</v>
      </c>
      <c r="R807" s="92">
        <v>0.15333333333333332</v>
      </c>
    </row>
    <row r="808" spans="1:18" x14ac:dyDescent="0.25">
      <c r="A808" s="198">
        <v>232</v>
      </c>
      <c r="B808" s="198" t="s">
        <v>1039</v>
      </c>
      <c r="C808" s="198" t="s">
        <v>1680</v>
      </c>
      <c r="D808" s="198" t="s">
        <v>1978</v>
      </c>
      <c r="E808" s="198" t="s">
        <v>2001</v>
      </c>
      <c r="F808" s="198" t="s">
        <v>179</v>
      </c>
      <c r="G808" s="198" t="s">
        <v>179</v>
      </c>
      <c r="H808" s="198" t="s">
        <v>1978</v>
      </c>
      <c r="I808" s="198" t="s">
        <v>2001</v>
      </c>
      <c r="J808" s="198" t="s">
        <v>179</v>
      </c>
      <c r="K808" s="198" t="s">
        <v>179</v>
      </c>
      <c r="L808" s="66">
        <v>0.13</v>
      </c>
      <c r="M808" s="65">
        <v>0.15</v>
      </c>
      <c r="N808" s="92">
        <v>0.16</v>
      </c>
      <c r="O808" s="92" t="s">
        <v>121</v>
      </c>
      <c r="P808" s="92">
        <v>0.16</v>
      </c>
      <c r="Q808" s="92">
        <v>0.16</v>
      </c>
      <c r="R808" s="92">
        <v>0.16</v>
      </c>
    </row>
    <row r="809" spans="1:18" x14ac:dyDescent="0.25">
      <c r="A809" s="198">
        <v>233</v>
      </c>
      <c r="B809" s="198" t="s">
        <v>1039</v>
      </c>
      <c r="C809" s="198" t="s">
        <v>1680</v>
      </c>
      <c r="D809" s="198" t="s">
        <v>1978</v>
      </c>
      <c r="E809" s="198" t="s">
        <v>1983</v>
      </c>
      <c r="F809" s="198" t="s">
        <v>179</v>
      </c>
      <c r="G809" s="198" t="s">
        <v>179</v>
      </c>
      <c r="H809" s="198" t="s">
        <v>1978</v>
      </c>
      <c r="I809" s="198" t="s">
        <v>1983</v>
      </c>
      <c r="J809" s="198" t="s">
        <v>179</v>
      </c>
      <c r="K809" s="198" t="s">
        <v>179</v>
      </c>
      <c r="L809" s="66">
        <v>0.13</v>
      </c>
      <c r="M809" s="65">
        <v>0.15</v>
      </c>
      <c r="N809" s="92">
        <v>0.15</v>
      </c>
      <c r="O809" s="92">
        <v>1.0000000000000009E-2</v>
      </c>
      <c r="P809" s="92">
        <v>0.15</v>
      </c>
      <c r="Q809" s="92">
        <v>0.15</v>
      </c>
      <c r="R809" s="92">
        <v>0.17600000000000002</v>
      </c>
    </row>
    <row r="810" spans="1:18" x14ac:dyDescent="0.25">
      <c r="A810" s="198">
        <v>274</v>
      </c>
      <c r="B810" s="198" t="s">
        <v>1039</v>
      </c>
      <c r="C810" s="198" t="s">
        <v>1680</v>
      </c>
      <c r="D810" s="198" t="s">
        <v>1978</v>
      </c>
      <c r="E810" s="198" t="s">
        <v>1988</v>
      </c>
      <c r="F810" s="198" t="s">
        <v>179</v>
      </c>
      <c r="G810" s="198" t="s">
        <v>179</v>
      </c>
      <c r="H810" s="198" t="s">
        <v>1978</v>
      </c>
      <c r="I810" s="198" t="s">
        <v>1988</v>
      </c>
      <c r="J810" s="198" t="s">
        <v>179</v>
      </c>
      <c r="K810" s="198" t="s">
        <v>179</v>
      </c>
      <c r="L810" s="66">
        <v>0.13</v>
      </c>
      <c r="M810" s="65">
        <v>0.15</v>
      </c>
      <c r="N810" s="92">
        <v>0.12</v>
      </c>
      <c r="O810" s="92">
        <v>0.06</v>
      </c>
      <c r="P810" s="92">
        <v>0.16999999999999998</v>
      </c>
      <c r="Q810" s="92">
        <v>0.18</v>
      </c>
      <c r="R810" s="92">
        <v>0.19800000000000001</v>
      </c>
    </row>
    <row r="811" spans="1:18" x14ac:dyDescent="0.25">
      <c r="A811" s="198">
        <v>340</v>
      </c>
      <c r="B811" s="198" t="s">
        <v>1039</v>
      </c>
      <c r="C811" s="198" t="s">
        <v>1680</v>
      </c>
      <c r="D811" s="198" t="s">
        <v>1978</v>
      </c>
      <c r="E811" s="198" t="s">
        <v>1984</v>
      </c>
      <c r="F811" s="198" t="s">
        <v>179</v>
      </c>
      <c r="G811" s="198" t="s">
        <v>179</v>
      </c>
      <c r="H811" s="198" t="s">
        <v>1978</v>
      </c>
      <c r="I811" s="198" t="s">
        <v>1984</v>
      </c>
      <c r="J811" s="198" t="s">
        <v>179</v>
      </c>
      <c r="K811" s="198" t="s">
        <v>179</v>
      </c>
      <c r="L811" s="66">
        <v>0.13</v>
      </c>
      <c r="M811" s="65">
        <v>0.15</v>
      </c>
      <c r="N811" s="92">
        <v>0.15</v>
      </c>
      <c r="O811" s="92">
        <v>5.0000000000000017E-2</v>
      </c>
      <c r="P811" s="92">
        <v>0.19</v>
      </c>
      <c r="Q811" s="92">
        <v>0.2</v>
      </c>
      <c r="R811" s="92">
        <v>0.22000000000000003</v>
      </c>
    </row>
    <row r="812" spans="1:18" x14ac:dyDescent="0.25">
      <c r="A812" s="198">
        <v>344</v>
      </c>
      <c r="B812" s="198" t="s">
        <v>1039</v>
      </c>
      <c r="C812" s="198" t="s">
        <v>1680</v>
      </c>
      <c r="D812" s="198" t="s">
        <v>1978</v>
      </c>
      <c r="E812" s="198" t="s">
        <v>1985</v>
      </c>
      <c r="F812" s="198" t="s">
        <v>179</v>
      </c>
      <c r="G812" s="198" t="s">
        <v>179</v>
      </c>
      <c r="H812" s="198" t="s">
        <v>1978</v>
      </c>
      <c r="I812" s="198" t="s">
        <v>1985</v>
      </c>
      <c r="J812" s="198" t="s">
        <v>179</v>
      </c>
      <c r="K812" s="198" t="s">
        <v>179</v>
      </c>
      <c r="L812" s="66">
        <v>0.13</v>
      </c>
      <c r="M812" s="65">
        <v>0.15</v>
      </c>
      <c r="N812" s="92">
        <v>0.13900000000000001</v>
      </c>
      <c r="O812" s="92">
        <v>6.0999999999999999E-2</v>
      </c>
      <c r="P812" s="92">
        <v>0.19</v>
      </c>
      <c r="Q812" s="92">
        <v>0.2</v>
      </c>
      <c r="R812" s="92">
        <v>0.22000000000000003</v>
      </c>
    </row>
    <row r="813" spans="1:18" x14ac:dyDescent="0.25">
      <c r="A813" s="198">
        <v>361</v>
      </c>
      <c r="B813" s="198" t="s">
        <v>1039</v>
      </c>
      <c r="C813" s="198" t="s">
        <v>1680</v>
      </c>
      <c r="D813" s="198" t="s">
        <v>1978</v>
      </c>
      <c r="E813" s="198" t="s">
        <v>1989</v>
      </c>
      <c r="F813" s="198" t="s">
        <v>179</v>
      </c>
      <c r="G813" s="198" t="s">
        <v>179</v>
      </c>
      <c r="H813" s="198" t="s">
        <v>1978</v>
      </c>
      <c r="I813" s="198" t="s">
        <v>1990</v>
      </c>
      <c r="J813" s="198" t="s">
        <v>179</v>
      </c>
      <c r="K813" s="198" t="s">
        <v>179</v>
      </c>
      <c r="L813" s="66">
        <v>0.13</v>
      </c>
      <c r="M813" s="65">
        <v>0.15</v>
      </c>
      <c r="N813" s="92">
        <v>0.15</v>
      </c>
      <c r="O813" s="92">
        <v>5.0000000000000017E-2</v>
      </c>
      <c r="P813" s="92">
        <v>0.19</v>
      </c>
      <c r="Q813" s="92">
        <v>0.2</v>
      </c>
      <c r="R813" s="92">
        <v>0.22000000000000003</v>
      </c>
    </row>
    <row r="814" spans="1:18" x14ac:dyDescent="0.25">
      <c r="A814" s="198">
        <v>560</v>
      </c>
      <c r="B814" s="198" t="s">
        <v>1039</v>
      </c>
      <c r="C814" s="198" t="s">
        <v>1680</v>
      </c>
      <c r="D814" s="198" t="s">
        <v>1978</v>
      </c>
      <c r="E814" s="198" t="s">
        <v>1992</v>
      </c>
      <c r="F814" s="198" t="s">
        <v>1993</v>
      </c>
      <c r="G814" s="198" t="s">
        <v>179</v>
      </c>
      <c r="H814" s="198" t="s">
        <v>1978</v>
      </c>
      <c r="I814" s="198" t="s">
        <v>1992</v>
      </c>
      <c r="J814" s="198" t="s">
        <v>1994</v>
      </c>
      <c r="K814" s="198" t="s">
        <v>179</v>
      </c>
      <c r="L814" s="66">
        <v>0.13</v>
      </c>
      <c r="M814" s="65">
        <v>0.15</v>
      </c>
      <c r="N814" s="92">
        <v>0.15</v>
      </c>
      <c r="O814" s="92">
        <v>5.0000000000000017E-2</v>
      </c>
      <c r="P814" s="92">
        <v>0.19</v>
      </c>
      <c r="Q814" s="92">
        <v>0.2</v>
      </c>
      <c r="R814" s="92">
        <v>0.22000000000000003</v>
      </c>
    </row>
    <row r="815" spans="1:18" x14ac:dyDescent="0.25">
      <c r="A815" s="198">
        <v>1169</v>
      </c>
      <c r="B815" s="198" t="s">
        <v>1039</v>
      </c>
      <c r="C815" s="198" t="s">
        <v>1680</v>
      </c>
      <c r="D815" s="198" t="s">
        <v>1978</v>
      </c>
      <c r="E815" s="198" t="s">
        <v>4735</v>
      </c>
      <c r="F815" s="198" t="s">
        <v>179</v>
      </c>
      <c r="G815" s="198" t="s">
        <v>179</v>
      </c>
      <c r="H815" s="198" t="s">
        <v>1978</v>
      </c>
      <c r="I815" s="198" t="s">
        <v>4735</v>
      </c>
      <c r="J815" s="198" t="s">
        <v>179</v>
      </c>
      <c r="K815" s="198" t="s">
        <v>179</v>
      </c>
      <c r="L815" s="66">
        <v>0.13</v>
      </c>
      <c r="M815" s="65">
        <v>0.15</v>
      </c>
      <c r="N815" s="92">
        <v>0.15</v>
      </c>
      <c r="O815" s="92">
        <v>5.0000000000000017E-2</v>
      </c>
      <c r="P815" s="92">
        <v>0.19</v>
      </c>
      <c r="Q815" s="92">
        <v>0.2</v>
      </c>
      <c r="R815" s="92">
        <v>0.22000000000000003</v>
      </c>
    </row>
    <row r="816" spans="1:18" x14ac:dyDescent="0.25">
      <c r="A816" s="198">
        <v>93</v>
      </c>
      <c r="B816" s="198" t="s">
        <v>1039</v>
      </c>
      <c r="C816" s="198" t="s">
        <v>2002</v>
      </c>
      <c r="D816" s="198" t="s">
        <v>2003</v>
      </c>
      <c r="E816" s="198" t="s">
        <v>2009</v>
      </c>
      <c r="F816" s="198" t="s">
        <v>179</v>
      </c>
      <c r="G816" s="198" t="s">
        <v>179</v>
      </c>
      <c r="H816" s="198" t="s">
        <v>2005</v>
      </c>
      <c r="I816" s="198" t="s">
        <v>2010</v>
      </c>
      <c r="J816" s="198" t="s">
        <v>179</v>
      </c>
      <c r="K816" s="198" t="s">
        <v>179</v>
      </c>
      <c r="L816" s="66">
        <v>7.4999999999999997E-2</v>
      </c>
      <c r="M816" s="65">
        <v>0.09</v>
      </c>
      <c r="N816" s="92">
        <v>0.13900000000000001</v>
      </c>
      <c r="O816" s="92">
        <v>2.0999999999999991E-2</v>
      </c>
      <c r="P816" s="92">
        <v>0.15</v>
      </c>
      <c r="Q816" s="92">
        <v>0.16</v>
      </c>
      <c r="R816" s="92">
        <v>0.17600000000000002</v>
      </c>
    </row>
    <row r="817" spans="1:18" x14ac:dyDescent="0.25">
      <c r="A817" s="198">
        <v>180</v>
      </c>
      <c r="B817" s="198" t="s">
        <v>1039</v>
      </c>
      <c r="C817" s="198" t="s">
        <v>2002</v>
      </c>
      <c r="D817" s="198" t="s">
        <v>2003</v>
      </c>
      <c r="E817" s="198" t="s">
        <v>2004</v>
      </c>
      <c r="F817" s="198" t="s">
        <v>179</v>
      </c>
      <c r="G817" s="198" t="s">
        <v>179</v>
      </c>
      <c r="H817" s="198" t="s">
        <v>2005</v>
      </c>
      <c r="I817" s="198" t="s">
        <v>2006</v>
      </c>
      <c r="J817" s="198" t="s">
        <v>179</v>
      </c>
      <c r="K817" s="198" t="s">
        <v>179</v>
      </c>
      <c r="L817" s="66">
        <v>0.14000000000000001</v>
      </c>
      <c r="M817" s="65">
        <v>0.16</v>
      </c>
      <c r="N817" s="92">
        <v>0.15</v>
      </c>
      <c r="O817" s="92">
        <v>5.0000000000000017E-2</v>
      </c>
      <c r="P817" s="92">
        <v>0.19</v>
      </c>
      <c r="Q817" s="92">
        <v>0.2</v>
      </c>
      <c r="R817" s="92">
        <v>0.22000000000000003</v>
      </c>
    </row>
    <row r="818" spans="1:18" x14ac:dyDescent="0.25">
      <c r="A818" s="198">
        <v>187</v>
      </c>
      <c r="B818" s="198" t="s">
        <v>1039</v>
      </c>
      <c r="C818" s="198" t="s">
        <v>2002</v>
      </c>
      <c r="D818" s="198" t="s">
        <v>2003</v>
      </c>
      <c r="E818" s="198" t="s">
        <v>2007</v>
      </c>
      <c r="F818" s="198" t="s">
        <v>179</v>
      </c>
      <c r="G818" s="198" t="s">
        <v>179</v>
      </c>
      <c r="H818" s="198" t="s">
        <v>2005</v>
      </c>
      <c r="I818" s="198" t="s">
        <v>2008</v>
      </c>
      <c r="J818" s="198" t="s">
        <v>179</v>
      </c>
      <c r="K818" s="198" t="s">
        <v>179</v>
      </c>
      <c r="L818" s="66">
        <v>0.12</v>
      </c>
      <c r="M818" s="65">
        <v>0.14000000000000001</v>
      </c>
      <c r="N818" s="92">
        <v>0.13900000000000001</v>
      </c>
      <c r="O818" s="92">
        <v>6.0999999999999999E-2</v>
      </c>
      <c r="P818" s="92">
        <v>0.19</v>
      </c>
      <c r="Q818" s="92">
        <v>0.2</v>
      </c>
      <c r="R818" s="92">
        <v>0.22000000000000003</v>
      </c>
    </row>
    <row r="819" spans="1:18" x14ac:dyDescent="0.25">
      <c r="A819" s="198">
        <v>176</v>
      </c>
      <c r="B819" s="198" t="s">
        <v>1039</v>
      </c>
      <c r="C819" s="198" t="s">
        <v>2002</v>
      </c>
      <c r="D819" s="198" t="s">
        <v>2011</v>
      </c>
      <c r="E819" s="198" t="s">
        <v>2012</v>
      </c>
      <c r="F819" s="198" t="s">
        <v>179</v>
      </c>
      <c r="G819" s="198" t="s">
        <v>179</v>
      </c>
      <c r="H819" s="198" t="s">
        <v>2011</v>
      </c>
      <c r="I819" s="198" t="s">
        <v>2013</v>
      </c>
      <c r="J819" s="198" t="s">
        <v>179</v>
      </c>
      <c r="K819" s="198" t="s">
        <v>179</v>
      </c>
      <c r="L819" s="66">
        <v>0.18</v>
      </c>
      <c r="M819" s="65">
        <v>0.21</v>
      </c>
      <c r="N819" s="92">
        <v>0.13900000000000001</v>
      </c>
      <c r="O819" s="92">
        <v>6.0999999999999999E-2</v>
      </c>
      <c r="P819" s="92">
        <v>0.19</v>
      </c>
      <c r="Q819" s="92">
        <v>0.2</v>
      </c>
      <c r="R819" s="92">
        <v>0.22000000000000003</v>
      </c>
    </row>
    <row r="820" spans="1:18" x14ac:dyDescent="0.25">
      <c r="A820" s="198">
        <v>179</v>
      </c>
      <c r="B820" s="198" t="s">
        <v>1039</v>
      </c>
      <c r="C820" s="198" t="s">
        <v>2002</v>
      </c>
      <c r="D820" s="198" t="s">
        <v>2011</v>
      </c>
      <c r="E820" s="198" t="s">
        <v>2054</v>
      </c>
      <c r="F820" s="198" t="s">
        <v>2055</v>
      </c>
      <c r="G820" s="198" t="s">
        <v>179</v>
      </c>
      <c r="H820" s="198" t="s">
        <v>2011</v>
      </c>
      <c r="I820" s="198" t="s">
        <v>2056</v>
      </c>
      <c r="J820" s="198" t="s">
        <v>2057</v>
      </c>
      <c r="K820" s="198" t="s">
        <v>179</v>
      </c>
      <c r="L820" s="66">
        <v>0.16</v>
      </c>
      <c r="M820" s="65">
        <v>0.18</v>
      </c>
      <c r="N820" s="92">
        <v>0.15</v>
      </c>
      <c r="O820" s="92">
        <v>0.03</v>
      </c>
      <c r="P820" s="92">
        <v>0.16999999999999998</v>
      </c>
      <c r="Q820" s="92">
        <v>0.18</v>
      </c>
      <c r="R820" s="92">
        <v>0.19800000000000001</v>
      </c>
    </row>
    <row r="821" spans="1:18" x14ac:dyDescent="0.25">
      <c r="A821" s="198">
        <v>214</v>
      </c>
      <c r="B821" s="198" t="s">
        <v>1039</v>
      </c>
      <c r="C821" s="198" t="s">
        <v>2002</v>
      </c>
      <c r="D821" s="198" t="s">
        <v>2011</v>
      </c>
      <c r="E821" s="198" t="s">
        <v>2054</v>
      </c>
      <c r="F821" s="198" t="s">
        <v>2058</v>
      </c>
      <c r="G821" s="198" t="s">
        <v>179</v>
      </c>
      <c r="H821" s="198" t="s">
        <v>2011</v>
      </c>
      <c r="I821" s="198" t="s">
        <v>2056</v>
      </c>
      <c r="J821" s="198" t="s">
        <v>2059</v>
      </c>
      <c r="K821" s="198" t="s">
        <v>179</v>
      </c>
      <c r="L821" s="66">
        <v>0.18</v>
      </c>
      <c r="M821" s="65">
        <v>0.21</v>
      </c>
      <c r="N821" s="92">
        <v>0.15</v>
      </c>
      <c r="O821" s="92">
        <v>5.0000000000000017E-2</v>
      </c>
      <c r="P821" s="92">
        <v>0.19</v>
      </c>
      <c r="Q821" s="92">
        <v>0.2</v>
      </c>
      <c r="R821" s="92">
        <v>0.22000000000000003</v>
      </c>
    </row>
    <row r="822" spans="1:18" x14ac:dyDescent="0.25">
      <c r="A822" s="198">
        <v>2411</v>
      </c>
      <c r="B822" s="198" t="s">
        <v>1039</v>
      </c>
      <c r="C822" s="198" t="s">
        <v>2002</v>
      </c>
      <c r="D822" s="198" t="s">
        <v>2011</v>
      </c>
      <c r="E822" s="198" t="s">
        <v>2024</v>
      </c>
      <c r="F822" s="198" t="s">
        <v>2028</v>
      </c>
      <c r="G822" s="198" t="s">
        <v>179</v>
      </c>
      <c r="H822" s="198" t="s">
        <v>2011</v>
      </c>
      <c r="I822" s="198" t="s">
        <v>2026</v>
      </c>
      <c r="J822" s="198" t="s">
        <v>2029</v>
      </c>
      <c r="K822" s="198" t="s">
        <v>179</v>
      </c>
      <c r="L822" s="66">
        <v>0.2</v>
      </c>
      <c r="M822" s="65">
        <v>0.23</v>
      </c>
      <c r="N822" s="92">
        <v>0.15</v>
      </c>
      <c r="O822" s="92" t="s">
        <v>121</v>
      </c>
      <c r="P822" s="92">
        <v>0.15</v>
      </c>
      <c r="Q822" s="92">
        <v>0.15</v>
      </c>
      <c r="R822" s="92">
        <v>0.15</v>
      </c>
    </row>
    <row r="823" spans="1:18" x14ac:dyDescent="0.25">
      <c r="A823" s="198">
        <v>2412</v>
      </c>
      <c r="B823" s="198" t="s">
        <v>1039</v>
      </c>
      <c r="C823" s="198" t="s">
        <v>2002</v>
      </c>
      <c r="D823" s="198" t="s">
        <v>2011</v>
      </c>
      <c r="E823" s="198" t="s">
        <v>2024</v>
      </c>
      <c r="F823" s="198" t="s">
        <v>2030</v>
      </c>
      <c r="G823" s="198" t="s">
        <v>179</v>
      </c>
      <c r="H823" s="198" t="s">
        <v>2011</v>
      </c>
      <c r="I823" s="198" t="s">
        <v>2026</v>
      </c>
      <c r="J823" s="198" t="s">
        <v>2031</v>
      </c>
      <c r="K823" s="198" t="s">
        <v>179</v>
      </c>
      <c r="L823" s="66">
        <v>0.2</v>
      </c>
      <c r="M823" s="65">
        <v>0.23</v>
      </c>
      <c r="N823" s="92">
        <v>7.0000000000000007E-2</v>
      </c>
      <c r="O823" s="92">
        <v>0.09</v>
      </c>
      <c r="P823" s="92">
        <v>0.15</v>
      </c>
      <c r="Q823" s="92">
        <v>0.16</v>
      </c>
      <c r="R823" s="92">
        <v>0.17600000000000002</v>
      </c>
    </row>
    <row r="824" spans="1:18" x14ac:dyDescent="0.25">
      <c r="A824" s="198">
        <v>2413</v>
      </c>
      <c r="B824" s="198" t="s">
        <v>1039</v>
      </c>
      <c r="C824" s="198" t="s">
        <v>2002</v>
      </c>
      <c r="D824" s="198" t="s">
        <v>2011</v>
      </c>
      <c r="E824" s="198" t="s">
        <v>2024</v>
      </c>
      <c r="F824" s="198" t="s">
        <v>2032</v>
      </c>
      <c r="G824" s="198" t="s">
        <v>179</v>
      </c>
      <c r="H824" s="198" t="s">
        <v>2011</v>
      </c>
      <c r="I824" s="198" t="s">
        <v>2026</v>
      </c>
      <c r="J824" s="198" t="s">
        <v>2033</v>
      </c>
      <c r="K824" s="198" t="s">
        <v>179</v>
      </c>
      <c r="L824" s="66">
        <v>0.2</v>
      </c>
      <c r="M824" s="65">
        <v>0.23</v>
      </c>
      <c r="N824" s="92">
        <v>7.0000000000000007E-2</v>
      </c>
      <c r="O824" s="92">
        <v>0.09</v>
      </c>
      <c r="P824" s="92">
        <v>0.15</v>
      </c>
      <c r="Q824" s="92">
        <v>0.16</v>
      </c>
      <c r="R824" s="92">
        <v>0.17600000000000002</v>
      </c>
    </row>
    <row r="825" spans="1:18" x14ac:dyDescent="0.25">
      <c r="A825" s="198">
        <v>2414</v>
      </c>
      <c r="B825" s="198" t="s">
        <v>1039</v>
      </c>
      <c r="C825" s="198" t="s">
        <v>2002</v>
      </c>
      <c r="D825" s="198" t="s">
        <v>2011</v>
      </c>
      <c r="E825" s="198" t="s">
        <v>2024</v>
      </c>
      <c r="F825" s="198" t="s">
        <v>2034</v>
      </c>
      <c r="G825" s="198" t="s">
        <v>179</v>
      </c>
      <c r="H825" s="198" t="s">
        <v>2011</v>
      </c>
      <c r="I825" s="198" t="s">
        <v>2026</v>
      </c>
      <c r="J825" s="198" t="s">
        <v>2035</v>
      </c>
      <c r="K825" s="198" t="s">
        <v>179</v>
      </c>
      <c r="L825" s="66">
        <v>0.2</v>
      </c>
      <c r="M825" s="65">
        <v>0.23</v>
      </c>
      <c r="N825" s="92">
        <v>7.0000000000000007E-2</v>
      </c>
      <c r="O825" s="92">
        <v>0.10999999999999999</v>
      </c>
      <c r="P825" s="92">
        <v>0.16999999999999998</v>
      </c>
      <c r="Q825" s="92">
        <v>0.18</v>
      </c>
      <c r="R825" s="92">
        <v>0.19800000000000001</v>
      </c>
    </row>
    <row r="826" spans="1:18" x14ac:dyDescent="0.25">
      <c r="A826" s="198">
        <v>2415</v>
      </c>
      <c r="B826" s="198" t="s">
        <v>1039</v>
      </c>
      <c r="C826" s="198" t="s">
        <v>2002</v>
      </c>
      <c r="D826" s="198" t="s">
        <v>2011</v>
      </c>
      <c r="E826" s="198" t="s">
        <v>2024</v>
      </c>
      <c r="F826" s="198" t="s">
        <v>2036</v>
      </c>
      <c r="G826" s="198" t="s">
        <v>179</v>
      </c>
      <c r="H826" s="198" t="s">
        <v>2011</v>
      </c>
      <c r="I826" s="198" t="s">
        <v>2026</v>
      </c>
      <c r="J826" s="198" t="s">
        <v>2037</v>
      </c>
      <c r="K826" s="198" t="s">
        <v>179</v>
      </c>
      <c r="L826" s="66">
        <v>0.2</v>
      </c>
      <c r="M826" s="65">
        <v>0.23</v>
      </c>
      <c r="N826" s="92">
        <v>0.15</v>
      </c>
      <c r="O826" s="92">
        <v>1.0000000000000009E-2</v>
      </c>
      <c r="P826" s="92">
        <v>0.15</v>
      </c>
      <c r="Q826" s="92">
        <v>0.15</v>
      </c>
      <c r="R826" s="92">
        <v>0.17600000000000002</v>
      </c>
    </row>
    <row r="827" spans="1:18" x14ac:dyDescent="0.25">
      <c r="A827" s="198">
        <v>2416</v>
      </c>
      <c r="B827" s="198" t="s">
        <v>1039</v>
      </c>
      <c r="C827" s="198" t="s">
        <v>2002</v>
      </c>
      <c r="D827" s="198" t="s">
        <v>2011</v>
      </c>
      <c r="E827" s="198" t="s">
        <v>2024</v>
      </c>
      <c r="F827" s="198" t="s">
        <v>2038</v>
      </c>
      <c r="G827" s="198" t="s">
        <v>179</v>
      </c>
      <c r="H827" s="198" t="s">
        <v>2011</v>
      </c>
      <c r="I827" s="198" t="s">
        <v>2026</v>
      </c>
      <c r="J827" s="198" t="s">
        <v>2039</v>
      </c>
      <c r="K827" s="198" t="s">
        <v>179</v>
      </c>
      <c r="L827" s="66">
        <v>0.16</v>
      </c>
      <c r="M827" s="65">
        <v>0.18</v>
      </c>
      <c r="N827" s="92">
        <v>0.11</v>
      </c>
      <c r="O827" s="92">
        <v>6.9999999999999993E-2</v>
      </c>
      <c r="P827" s="92">
        <v>0.16999999999999998</v>
      </c>
      <c r="Q827" s="92">
        <v>0.18</v>
      </c>
      <c r="R827" s="92">
        <v>0.19800000000000001</v>
      </c>
    </row>
    <row r="828" spans="1:18" x14ac:dyDescent="0.25">
      <c r="A828" s="198">
        <v>2417</v>
      </c>
      <c r="B828" s="198" t="s">
        <v>1039</v>
      </c>
      <c r="C828" s="198" t="s">
        <v>2002</v>
      </c>
      <c r="D828" s="198" t="s">
        <v>2011</v>
      </c>
      <c r="E828" s="198" t="s">
        <v>2024</v>
      </c>
      <c r="F828" s="198" t="s">
        <v>2040</v>
      </c>
      <c r="G828" s="198" t="s">
        <v>179</v>
      </c>
      <c r="H828" s="198" t="s">
        <v>2011</v>
      </c>
      <c r="I828" s="198" t="s">
        <v>2026</v>
      </c>
      <c r="J828" s="198" t="s">
        <v>2041</v>
      </c>
      <c r="K828" s="198" t="s">
        <v>179</v>
      </c>
      <c r="L828" s="66">
        <v>0.2</v>
      </c>
      <c r="M828" s="65">
        <v>0.23</v>
      </c>
      <c r="N828" s="92">
        <v>7.0000000000000007E-2</v>
      </c>
      <c r="O828" s="92">
        <v>0.10999999999999999</v>
      </c>
      <c r="P828" s="92">
        <v>0.16999999999999998</v>
      </c>
      <c r="Q828" s="92">
        <v>0.18</v>
      </c>
      <c r="R828" s="92">
        <v>0.19800000000000001</v>
      </c>
    </row>
    <row r="829" spans="1:18" x14ac:dyDescent="0.25">
      <c r="A829" s="198">
        <v>2418</v>
      </c>
      <c r="B829" s="198" t="s">
        <v>1039</v>
      </c>
      <c r="C829" s="198" t="s">
        <v>2002</v>
      </c>
      <c r="D829" s="198" t="s">
        <v>2011</v>
      </c>
      <c r="E829" s="198" t="s">
        <v>2024</v>
      </c>
      <c r="F829" s="198" t="s">
        <v>2042</v>
      </c>
      <c r="G829" s="198" t="s">
        <v>179</v>
      </c>
      <c r="H829" s="198" t="s">
        <v>2011</v>
      </c>
      <c r="I829" s="198" t="s">
        <v>2026</v>
      </c>
      <c r="J829" s="198" t="s">
        <v>2043</v>
      </c>
      <c r="K829" s="198" t="s">
        <v>179</v>
      </c>
      <c r="L829" s="66">
        <v>0.2</v>
      </c>
      <c r="M829" s="65">
        <v>0.23</v>
      </c>
      <c r="N829" s="92">
        <v>0.15</v>
      </c>
      <c r="O829" s="92">
        <v>0.03</v>
      </c>
      <c r="P829" s="92">
        <v>0.16999999999999998</v>
      </c>
      <c r="Q829" s="92">
        <v>0.18</v>
      </c>
      <c r="R829" s="92">
        <v>0.19800000000000001</v>
      </c>
    </row>
    <row r="830" spans="1:18" x14ac:dyDescent="0.25">
      <c r="A830" s="198">
        <v>2419</v>
      </c>
      <c r="B830" s="198" t="s">
        <v>1039</v>
      </c>
      <c r="C830" s="198" t="s">
        <v>2002</v>
      </c>
      <c r="D830" s="198" t="s">
        <v>2011</v>
      </c>
      <c r="E830" s="198" t="s">
        <v>2024</v>
      </c>
      <c r="F830" s="198" t="s">
        <v>2044</v>
      </c>
      <c r="G830" s="198" t="s">
        <v>179</v>
      </c>
      <c r="H830" s="198" t="s">
        <v>2011</v>
      </c>
      <c r="I830" s="198" t="s">
        <v>2026</v>
      </c>
      <c r="J830" s="198" t="s">
        <v>2045</v>
      </c>
      <c r="K830" s="198" t="s">
        <v>179</v>
      </c>
      <c r="L830" s="66">
        <v>0.2</v>
      </c>
      <c r="M830" s="65">
        <v>0.23</v>
      </c>
      <c r="N830" s="92">
        <v>0.12</v>
      </c>
      <c r="O830" s="92">
        <v>4.0000000000000008E-2</v>
      </c>
      <c r="P830" s="92">
        <v>0.15</v>
      </c>
      <c r="Q830" s="92">
        <v>0.16</v>
      </c>
      <c r="R830" s="92">
        <v>0.17600000000000002</v>
      </c>
    </row>
    <row r="831" spans="1:18" x14ac:dyDescent="0.25">
      <c r="A831" s="198">
        <v>3357</v>
      </c>
      <c r="B831" s="198" t="s">
        <v>1039</v>
      </c>
      <c r="C831" s="198" t="s">
        <v>2002</v>
      </c>
      <c r="D831" s="198" t="s">
        <v>2011</v>
      </c>
      <c r="E831" s="198" t="s">
        <v>2024</v>
      </c>
      <c r="F831" s="198" t="s">
        <v>2046</v>
      </c>
      <c r="G831" s="198" t="s">
        <v>179</v>
      </c>
      <c r="H831" s="198" t="s">
        <v>2011</v>
      </c>
      <c r="I831" s="198" t="s">
        <v>2026</v>
      </c>
      <c r="J831" s="198" t="s">
        <v>2047</v>
      </c>
      <c r="K831" s="198" t="s">
        <v>179</v>
      </c>
      <c r="L831" s="66">
        <v>0.18</v>
      </c>
      <c r="M831" s="65">
        <v>0.21</v>
      </c>
      <c r="N831" s="92">
        <v>0.15</v>
      </c>
      <c r="O831" s="92" t="s">
        <v>121</v>
      </c>
      <c r="P831" s="92">
        <v>0.15</v>
      </c>
      <c r="Q831" s="92">
        <v>0.15</v>
      </c>
      <c r="R831" s="92">
        <v>0.15</v>
      </c>
    </row>
    <row r="832" spans="1:18" x14ac:dyDescent="0.25">
      <c r="A832" s="198">
        <v>3358</v>
      </c>
      <c r="B832" s="198" t="s">
        <v>1039</v>
      </c>
      <c r="C832" s="198" t="s">
        <v>2002</v>
      </c>
      <c r="D832" s="198" t="s">
        <v>2011</v>
      </c>
      <c r="E832" s="198" t="s">
        <v>2024</v>
      </c>
      <c r="F832" s="198" t="s">
        <v>2048</v>
      </c>
      <c r="G832" s="198" t="s">
        <v>179</v>
      </c>
      <c r="H832" s="198" t="s">
        <v>2011</v>
      </c>
      <c r="I832" s="198" t="s">
        <v>2026</v>
      </c>
      <c r="J832" s="198" t="s">
        <v>2049</v>
      </c>
      <c r="K832" s="198" t="s">
        <v>179</v>
      </c>
      <c r="L832" s="66">
        <v>0.2</v>
      </c>
      <c r="M832" s="65">
        <v>0.23</v>
      </c>
      <c r="N832" s="92">
        <v>0.15</v>
      </c>
      <c r="O832" s="92">
        <v>1.0000000000000009E-2</v>
      </c>
      <c r="P832" s="92">
        <v>0.15</v>
      </c>
      <c r="Q832" s="92">
        <v>0.15</v>
      </c>
      <c r="R832" s="92">
        <v>0.17600000000000002</v>
      </c>
    </row>
    <row r="833" spans="1:18" x14ac:dyDescent="0.25">
      <c r="A833" s="198">
        <v>3359</v>
      </c>
      <c r="B833" s="198" t="s">
        <v>1039</v>
      </c>
      <c r="C833" s="198" t="s">
        <v>2002</v>
      </c>
      <c r="D833" s="198" t="s">
        <v>2011</v>
      </c>
      <c r="E833" s="198" t="s">
        <v>2024</v>
      </c>
      <c r="F833" s="198" t="s">
        <v>2050</v>
      </c>
      <c r="G833" s="198" t="s">
        <v>179</v>
      </c>
      <c r="H833" s="198" t="s">
        <v>2011</v>
      </c>
      <c r="I833" s="198" t="s">
        <v>2026</v>
      </c>
      <c r="J833" s="198" t="s">
        <v>2051</v>
      </c>
      <c r="K833" s="198" t="s">
        <v>179</v>
      </c>
      <c r="L833" s="66">
        <v>0.14000000000000001</v>
      </c>
      <c r="M833" s="65">
        <v>0.16</v>
      </c>
      <c r="N833" s="92">
        <v>0.15</v>
      </c>
      <c r="O833" s="92">
        <v>1.0000000000000009E-2</v>
      </c>
      <c r="P833" s="92">
        <v>0.15</v>
      </c>
      <c r="Q833" s="92">
        <v>0.15</v>
      </c>
      <c r="R833" s="92">
        <v>0.17600000000000002</v>
      </c>
    </row>
    <row r="834" spans="1:18" x14ac:dyDescent="0.25">
      <c r="A834" s="198">
        <v>3360</v>
      </c>
      <c r="B834" s="198" t="s">
        <v>1039</v>
      </c>
      <c r="C834" s="198" t="s">
        <v>2002</v>
      </c>
      <c r="D834" s="198" t="s">
        <v>2011</v>
      </c>
      <c r="E834" s="198" t="s">
        <v>2024</v>
      </c>
      <c r="F834" s="198" t="s">
        <v>2052</v>
      </c>
      <c r="G834" s="198" t="s">
        <v>179</v>
      </c>
      <c r="H834" s="198" t="s">
        <v>2011</v>
      </c>
      <c r="I834" s="198" t="s">
        <v>2026</v>
      </c>
      <c r="J834" s="198" t="s">
        <v>2053</v>
      </c>
      <c r="K834" s="198" t="s">
        <v>179</v>
      </c>
      <c r="L834" s="66">
        <v>0.16</v>
      </c>
      <c r="M834" s="65">
        <v>0.18</v>
      </c>
      <c r="N834" s="92">
        <v>0.11333333333333334</v>
      </c>
      <c r="O834" s="92">
        <v>4.6666666666666662E-2</v>
      </c>
      <c r="P834" s="92">
        <v>0.15</v>
      </c>
      <c r="Q834" s="92">
        <v>0.16</v>
      </c>
      <c r="R834" s="92">
        <v>0.17600000000000002</v>
      </c>
    </row>
    <row r="835" spans="1:18" x14ac:dyDescent="0.25">
      <c r="A835" s="198">
        <v>3372</v>
      </c>
      <c r="B835" s="198" t="s">
        <v>1039</v>
      </c>
      <c r="C835" s="198" t="s">
        <v>2002</v>
      </c>
      <c r="D835" s="198" t="s">
        <v>2011</v>
      </c>
      <c r="E835" s="198" t="s">
        <v>2024</v>
      </c>
      <c r="F835" s="198" t="s">
        <v>2025</v>
      </c>
      <c r="G835" s="198" t="s">
        <v>179</v>
      </c>
      <c r="H835" s="198" t="s">
        <v>2011</v>
      </c>
      <c r="I835" s="198" t="s">
        <v>2026</v>
      </c>
      <c r="J835" s="198" t="s">
        <v>2027</v>
      </c>
      <c r="K835" s="198" t="s">
        <v>179</v>
      </c>
      <c r="L835" s="66">
        <v>0.18</v>
      </c>
      <c r="M835" s="65">
        <v>0.21</v>
      </c>
      <c r="N835" s="92">
        <v>0.15</v>
      </c>
      <c r="O835" s="92">
        <v>0.03</v>
      </c>
      <c r="P835" s="92">
        <v>0.16999999999999998</v>
      </c>
      <c r="Q835" s="92">
        <v>0.18</v>
      </c>
      <c r="R835" s="92">
        <v>0.19800000000000001</v>
      </c>
    </row>
    <row r="836" spans="1:18" x14ac:dyDescent="0.25">
      <c r="A836" s="198">
        <v>3374</v>
      </c>
      <c r="B836" s="198" t="s">
        <v>1039</v>
      </c>
      <c r="C836" s="198" t="s">
        <v>2002</v>
      </c>
      <c r="D836" s="198" t="s">
        <v>2011</v>
      </c>
      <c r="E836" s="198" t="s">
        <v>2014</v>
      </c>
      <c r="F836" s="198" t="s">
        <v>2015</v>
      </c>
      <c r="G836" s="198" t="s">
        <v>179</v>
      </c>
      <c r="H836" s="198" t="s">
        <v>2011</v>
      </c>
      <c r="I836" s="198" t="s">
        <v>2016</v>
      </c>
      <c r="J836" s="198" t="s">
        <v>2017</v>
      </c>
      <c r="K836" s="198" t="s">
        <v>179</v>
      </c>
      <c r="L836" s="66">
        <v>0.14000000000000001</v>
      </c>
      <c r="M836" s="65">
        <v>0.16</v>
      </c>
      <c r="N836" s="92">
        <v>0.12</v>
      </c>
      <c r="O836" s="92">
        <v>0.06</v>
      </c>
      <c r="P836" s="92">
        <v>0.16999999999999998</v>
      </c>
      <c r="Q836" s="92">
        <v>0.18</v>
      </c>
      <c r="R836" s="92">
        <v>0.19800000000000001</v>
      </c>
    </row>
    <row r="837" spans="1:18" x14ac:dyDescent="0.25">
      <c r="A837" s="198">
        <v>3375</v>
      </c>
      <c r="B837" s="198" t="s">
        <v>1039</v>
      </c>
      <c r="C837" s="198" t="s">
        <v>2002</v>
      </c>
      <c r="D837" s="198" t="s">
        <v>2011</v>
      </c>
      <c r="E837" s="198" t="s">
        <v>2014</v>
      </c>
      <c r="F837" s="198" t="s">
        <v>2018</v>
      </c>
      <c r="G837" s="198" t="s">
        <v>179</v>
      </c>
      <c r="H837" s="198" t="s">
        <v>2011</v>
      </c>
      <c r="I837" s="198" t="s">
        <v>2016</v>
      </c>
      <c r="J837" s="198" t="s">
        <v>2019</v>
      </c>
      <c r="K837" s="198" t="s">
        <v>179</v>
      </c>
      <c r="L837" s="66">
        <v>0.14000000000000001</v>
      </c>
      <c r="M837" s="65">
        <v>0.16</v>
      </c>
      <c r="N837" s="92">
        <v>7.0000000000000007E-2</v>
      </c>
      <c r="O837" s="92">
        <v>0.10999999999999999</v>
      </c>
      <c r="P837" s="92">
        <v>0.16999999999999998</v>
      </c>
      <c r="Q837" s="92">
        <v>0.18</v>
      </c>
      <c r="R837" s="92">
        <v>0.19800000000000001</v>
      </c>
    </row>
    <row r="838" spans="1:18" x14ac:dyDescent="0.25">
      <c r="A838" s="198">
        <v>3376</v>
      </c>
      <c r="B838" s="198" t="s">
        <v>1039</v>
      </c>
      <c r="C838" s="198" t="s">
        <v>2002</v>
      </c>
      <c r="D838" s="198" t="s">
        <v>2011</v>
      </c>
      <c r="E838" s="198" t="s">
        <v>2014</v>
      </c>
      <c r="F838" s="198" t="s">
        <v>2020</v>
      </c>
      <c r="G838" s="198" t="s">
        <v>179</v>
      </c>
      <c r="H838" s="198" t="s">
        <v>2011</v>
      </c>
      <c r="I838" s="198" t="s">
        <v>2016</v>
      </c>
      <c r="J838" s="198" t="s">
        <v>2021</v>
      </c>
      <c r="K838" s="198" t="s">
        <v>179</v>
      </c>
      <c r="L838" s="66">
        <v>0.16</v>
      </c>
      <c r="M838" s="65">
        <v>0.18</v>
      </c>
      <c r="N838" s="92">
        <v>7.0000000000000007E-2</v>
      </c>
      <c r="O838" s="92">
        <v>0.09</v>
      </c>
      <c r="P838" s="92">
        <v>0.15</v>
      </c>
      <c r="Q838" s="92">
        <v>0.16</v>
      </c>
      <c r="R838" s="92">
        <v>0.17600000000000002</v>
      </c>
    </row>
    <row r="839" spans="1:18" x14ac:dyDescent="0.25">
      <c r="A839" s="198">
        <v>3377</v>
      </c>
      <c r="B839" s="198" t="s">
        <v>1039</v>
      </c>
      <c r="C839" s="198" t="s">
        <v>2002</v>
      </c>
      <c r="D839" s="198" t="s">
        <v>2011</v>
      </c>
      <c r="E839" s="198" t="s">
        <v>2014</v>
      </c>
      <c r="F839" s="198" t="s">
        <v>2022</v>
      </c>
      <c r="G839" s="198" t="s">
        <v>179</v>
      </c>
      <c r="H839" s="198" t="s">
        <v>2011</v>
      </c>
      <c r="I839" s="198" t="s">
        <v>2016</v>
      </c>
      <c r="J839" s="198" t="s">
        <v>2023</v>
      </c>
      <c r="K839" s="198" t="s">
        <v>179</v>
      </c>
      <c r="L839" s="66">
        <v>0.16</v>
      </c>
      <c r="M839" s="65">
        <v>0.18</v>
      </c>
      <c r="N839" s="92">
        <v>0.15</v>
      </c>
      <c r="O839" s="92" t="s">
        <v>121</v>
      </c>
      <c r="P839" s="92">
        <v>0.15</v>
      </c>
      <c r="Q839" s="92">
        <v>0.15</v>
      </c>
      <c r="R839" s="92">
        <v>0.15</v>
      </c>
    </row>
    <row r="840" spans="1:18" x14ac:dyDescent="0.25">
      <c r="A840" s="198">
        <v>2518</v>
      </c>
      <c r="B840" s="198" t="s">
        <v>1039</v>
      </c>
      <c r="C840" s="198" t="s">
        <v>2002</v>
      </c>
      <c r="D840" s="198" t="s">
        <v>2060</v>
      </c>
      <c r="E840" s="198" t="s">
        <v>2090</v>
      </c>
      <c r="F840" s="198" t="s">
        <v>179</v>
      </c>
      <c r="G840" s="198" t="s">
        <v>179</v>
      </c>
      <c r="H840" s="198" t="s">
        <v>2062</v>
      </c>
      <c r="I840" s="198" t="s">
        <v>2090</v>
      </c>
      <c r="J840" s="198" t="s">
        <v>179</v>
      </c>
      <c r="K840" s="198" t="s">
        <v>179</v>
      </c>
      <c r="L840" s="66">
        <v>0.16</v>
      </c>
      <c r="M840" s="65">
        <v>0.18</v>
      </c>
      <c r="N840" s="92">
        <v>0.16</v>
      </c>
      <c r="O840" s="92">
        <v>1.999999999999999E-2</v>
      </c>
      <c r="P840" s="92">
        <v>0.16999999999999998</v>
      </c>
      <c r="Q840" s="92">
        <v>0.18</v>
      </c>
      <c r="R840" s="92">
        <v>0.19800000000000001</v>
      </c>
    </row>
    <row r="841" spans="1:18" x14ac:dyDescent="0.25">
      <c r="A841" s="198">
        <v>2521</v>
      </c>
      <c r="B841" s="198" t="s">
        <v>1039</v>
      </c>
      <c r="C841" s="198" t="s">
        <v>2002</v>
      </c>
      <c r="D841" s="198" t="s">
        <v>2060</v>
      </c>
      <c r="E841" s="198" t="s">
        <v>2061</v>
      </c>
      <c r="F841" s="198" t="s">
        <v>179</v>
      </c>
      <c r="G841" s="198" t="s">
        <v>179</v>
      </c>
      <c r="H841" s="198" t="s">
        <v>2062</v>
      </c>
      <c r="I841" s="198" t="s">
        <v>2063</v>
      </c>
      <c r="J841" s="198" t="s">
        <v>179</v>
      </c>
      <c r="K841" s="198" t="s">
        <v>179</v>
      </c>
      <c r="L841" s="66">
        <v>0.16</v>
      </c>
      <c r="M841" s="65">
        <v>0.18</v>
      </c>
      <c r="N841" s="92">
        <v>0.15</v>
      </c>
      <c r="O841" s="92" t="s">
        <v>121</v>
      </c>
      <c r="P841" s="92">
        <v>0.15</v>
      </c>
      <c r="Q841" s="92">
        <v>0.15</v>
      </c>
      <c r="R841" s="92">
        <v>0.15</v>
      </c>
    </row>
    <row r="842" spans="1:18" x14ac:dyDescent="0.25">
      <c r="A842" s="198">
        <v>2522</v>
      </c>
      <c r="B842" s="198" t="s">
        <v>1039</v>
      </c>
      <c r="C842" s="198" t="s">
        <v>2002</v>
      </c>
      <c r="D842" s="198" t="s">
        <v>2060</v>
      </c>
      <c r="E842" s="198" t="s">
        <v>2072</v>
      </c>
      <c r="F842" s="198" t="s">
        <v>179</v>
      </c>
      <c r="G842" s="198" t="s">
        <v>179</v>
      </c>
      <c r="H842" s="198" t="s">
        <v>2062</v>
      </c>
      <c r="I842" s="198" t="s">
        <v>2073</v>
      </c>
      <c r="J842" s="198" t="s">
        <v>179</v>
      </c>
      <c r="K842" s="198" t="s">
        <v>179</v>
      </c>
      <c r="L842" s="66">
        <v>0.16</v>
      </c>
      <c r="M842" s="65">
        <v>0.18</v>
      </c>
      <c r="N842" s="92">
        <v>0.15</v>
      </c>
      <c r="O842" s="92">
        <v>0.03</v>
      </c>
      <c r="P842" s="92">
        <v>0.16999999999999998</v>
      </c>
      <c r="Q842" s="92">
        <v>0.18</v>
      </c>
      <c r="R842" s="92">
        <v>0.19800000000000001</v>
      </c>
    </row>
    <row r="843" spans="1:18" x14ac:dyDescent="0.25">
      <c r="A843" s="198">
        <v>2977</v>
      </c>
      <c r="B843" s="198" t="s">
        <v>1039</v>
      </c>
      <c r="C843" s="198" t="s">
        <v>2002</v>
      </c>
      <c r="D843" s="198" t="s">
        <v>2060</v>
      </c>
      <c r="E843" s="198" t="s">
        <v>2097</v>
      </c>
      <c r="F843" s="198" t="s">
        <v>2100</v>
      </c>
      <c r="G843" s="198" t="s">
        <v>179</v>
      </c>
      <c r="H843" s="198" t="s">
        <v>2062</v>
      </c>
      <c r="I843" s="198" t="s">
        <v>2097</v>
      </c>
      <c r="J843" s="198" t="s">
        <v>2101</v>
      </c>
      <c r="K843" s="198" t="s">
        <v>179</v>
      </c>
      <c r="L843" s="66">
        <v>0.18</v>
      </c>
      <c r="M843" s="65">
        <v>0.21</v>
      </c>
      <c r="N843" s="92">
        <v>0.15</v>
      </c>
      <c r="O843" s="92">
        <v>0.03</v>
      </c>
      <c r="P843" s="92">
        <v>0.16999999999999998</v>
      </c>
      <c r="Q843" s="92">
        <v>0.18</v>
      </c>
      <c r="R843" s="92">
        <v>0.19800000000000001</v>
      </c>
    </row>
    <row r="844" spans="1:18" x14ac:dyDescent="0.25">
      <c r="A844" s="198">
        <v>2978</v>
      </c>
      <c r="B844" s="198" t="s">
        <v>1039</v>
      </c>
      <c r="C844" s="198" t="s">
        <v>2002</v>
      </c>
      <c r="D844" s="198" t="s">
        <v>2060</v>
      </c>
      <c r="E844" s="198" t="s">
        <v>2097</v>
      </c>
      <c r="F844" s="198" t="s">
        <v>2102</v>
      </c>
      <c r="G844" s="198" t="s">
        <v>179</v>
      </c>
      <c r="H844" s="198" t="s">
        <v>2062</v>
      </c>
      <c r="I844" s="198" t="s">
        <v>2097</v>
      </c>
      <c r="J844" s="198" t="s">
        <v>2103</v>
      </c>
      <c r="K844" s="198" t="s">
        <v>179</v>
      </c>
      <c r="L844" s="66">
        <v>0.18</v>
      </c>
      <c r="M844" s="65">
        <v>0.21</v>
      </c>
      <c r="N844" s="92">
        <v>0.15</v>
      </c>
      <c r="O844" s="92" t="s">
        <v>121</v>
      </c>
      <c r="P844" s="92">
        <v>0.15</v>
      </c>
      <c r="Q844" s="92">
        <v>0.15</v>
      </c>
      <c r="R844" s="92">
        <v>0.15</v>
      </c>
    </row>
    <row r="845" spans="1:18" x14ac:dyDescent="0.25">
      <c r="A845" s="198">
        <v>2979</v>
      </c>
      <c r="B845" s="198" t="s">
        <v>1039</v>
      </c>
      <c r="C845" s="198" t="s">
        <v>2002</v>
      </c>
      <c r="D845" s="198" t="s">
        <v>2060</v>
      </c>
      <c r="E845" s="198" t="s">
        <v>2091</v>
      </c>
      <c r="F845" s="198" t="s">
        <v>2092</v>
      </c>
      <c r="G845" s="198" t="s">
        <v>179</v>
      </c>
      <c r="H845" s="198" t="s">
        <v>2062</v>
      </c>
      <c r="I845" s="198" t="s">
        <v>2093</v>
      </c>
      <c r="J845" s="198" t="s">
        <v>2094</v>
      </c>
      <c r="K845" s="198" t="s">
        <v>179</v>
      </c>
      <c r="L845" s="66">
        <v>0.14000000000000001</v>
      </c>
      <c r="M845" s="65">
        <v>0.16</v>
      </c>
      <c r="N845" s="92">
        <v>0</v>
      </c>
      <c r="O845" s="92">
        <v>7.4999999999999997E-2</v>
      </c>
      <c r="P845" s="92">
        <v>6.5000000000000002E-2</v>
      </c>
      <c r="Q845" s="92">
        <v>7.4999999999999997E-2</v>
      </c>
      <c r="R845" s="92">
        <v>8.2500000000000004E-2</v>
      </c>
    </row>
    <row r="846" spans="1:18" x14ac:dyDescent="0.25">
      <c r="A846" s="198">
        <v>2980</v>
      </c>
      <c r="B846" s="198" t="s">
        <v>1039</v>
      </c>
      <c r="C846" s="198" t="s">
        <v>2002</v>
      </c>
      <c r="D846" s="198" t="s">
        <v>2060</v>
      </c>
      <c r="E846" s="198" t="s">
        <v>2091</v>
      </c>
      <c r="F846" s="198" t="s">
        <v>2095</v>
      </c>
      <c r="G846" s="198" t="s">
        <v>179</v>
      </c>
      <c r="H846" s="198" t="s">
        <v>2062</v>
      </c>
      <c r="I846" s="198" t="s">
        <v>2093</v>
      </c>
      <c r="J846" s="198" t="s">
        <v>2096</v>
      </c>
      <c r="K846" s="198" t="s">
        <v>179</v>
      </c>
      <c r="L846" s="66">
        <v>0.18</v>
      </c>
      <c r="M846" s="65">
        <v>0.21</v>
      </c>
      <c r="N846" s="92">
        <v>0.15</v>
      </c>
      <c r="O846" s="92">
        <v>0.03</v>
      </c>
      <c r="P846" s="92">
        <v>0.16999999999999998</v>
      </c>
      <c r="Q846" s="92">
        <v>0.18</v>
      </c>
      <c r="R846" s="92">
        <v>0.19800000000000001</v>
      </c>
    </row>
    <row r="847" spans="1:18" x14ac:dyDescent="0.25">
      <c r="A847" s="198">
        <v>2981</v>
      </c>
      <c r="B847" s="198" t="s">
        <v>1039</v>
      </c>
      <c r="C847" s="198" t="s">
        <v>2002</v>
      </c>
      <c r="D847" s="198" t="s">
        <v>2060</v>
      </c>
      <c r="E847" s="198" t="s">
        <v>2074</v>
      </c>
      <c r="F847" s="198" t="s">
        <v>2075</v>
      </c>
      <c r="G847" s="198" t="s">
        <v>179</v>
      </c>
      <c r="H847" s="198" t="s">
        <v>2062</v>
      </c>
      <c r="I847" s="198" t="s">
        <v>2074</v>
      </c>
      <c r="J847" s="198" t="s">
        <v>2076</v>
      </c>
      <c r="K847" s="198" t="s">
        <v>179</v>
      </c>
      <c r="L847" s="66">
        <v>0.14000000000000001</v>
      </c>
      <c r="M847" s="65">
        <v>0.16</v>
      </c>
      <c r="N847" s="92">
        <v>0.15</v>
      </c>
      <c r="O847" s="92">
        <v>0.03</v>
      </c>
      <c r="P847" s="92">
        <v>0.16999999999999998</v>
      </c>
      <c r="Q847" s="92">
        <v>0.18</v>
      </c>
      <c r="R847" s="92">
        <v>0.19800000000000001</v>
      </c>
    </row>
    <row r="848" spans="1:18" x14ac:dyDescent="0.25">
      <c r="A848" s="198">
        <v>2982</v>
      </c>
      <c r="B848" s="198" t="s">
        <v>1039</v>
      </c>
      <c r="C848" s="198" t="s">
        <v>2002</v>
      </c>
      <c r="D848" s="198" t="s">
        <v>2060</v>
      </c>
      <c r="E848" s="198" t="s">
        <v>2074</v>
      </c>
      <c r="F848" s="198" t="s">
        <v>2077</v>
      </c>
      <c r="G848" s="198" t="s">
        <v>179</v>
      </c>
      <c r="H848" s="198" t="s">
        <v>2062</v>
      </c>
      <c r="I848" s="198" t="s">
        <v>2074</v>
      </c>
      <c r="J848" s="198" t="s">
        <v>2078</v>
      </c>
      <c r="K848" s="198" t="s">
        <v>179</v>
      </c>
      <c r="L848" s="66">
        <v>0.16</v>
      </c>
      <c r="M848" s="65">
        <v>0.18</v>
      </c>
      <c r="N848" s="92">
        <v>0.15</v>
      </c>
      <c r="O848" s="92">
        <v>0.03</v>
      </c>
      <c r="P848" s="92">
        <v>0.16999999999999998</v>
      </c>
      <c r="Q848" s="92">
        <v>0.18</v>
      </c>
      <c r="R848" s="92">
        <v>0.19800000000000001</v>
      </c>
    </row>
    <row r="849" spans="1:18" x14ac:dyDescent="0.25">
      <c r="A849" s="198">
        <v>2983</v>
      </c>
      <c r="B849" s="198" t="s">
        <v>1039</v>
      </c>
      <c r="C849" s="198" t="s">
        <v>2002</v>
      </c>
      <c r="D849" s="198" t="s">
        <v>2060</v>
      </c>
      <c r="E849" s="198" t="s">
        <v>2074</v>
      </c>
      <c r="F849" s="198" t="s">
        <v>2079</v>
      </c>
      <c r="G849" s="198" t="s">
        <v>179</v>
      </c>
      <c r="H849" s="198" t="s">
        <v>2062</v>
      </c>
      <c r="I849" s="198" t="s">
        <v>2074</v>
      </c>
      <c r="J849" s="198" t="s">
        <v>2080</v>
      </c>
      <c r="K849" s="198" t="s">
        <v>179</v>
      </c>
      <c r="L849" s="66">
        <v>0.16</v>
      </c>
      <c r="M849" s="65">
        <v>0.18</v>
      </c>
      <c r="N849" s="92">
        <v>0.15</v>
      </c>
      <c r="O849" s="92">
        <v>0.03</v>
      </c>
      <c r="P849" s="92">
        <v>0.16999999999999998</v>
      </c>
      <c r="Q849" s="92">
        <v>0.18</v>
      </c>
      <c r="R849" s="92">
        <v>0.19800000000000001</v>
      </c>
    </row>
    <row r="850" spans="1:18" x14ac:dyDescent="0.25">
      <c r="A850" s="198">
        <v>2985</v>
      </c>
      <c r="B850" s="198" t="s">
        <v>1039</v>
      </c>
      <c r="C850" s="198" t="s">
        <v>2002</v>
      </c>
      <c r="D850" s="198" t="s">
        <v>2060</v>
      </c>
      <c r="E850" s="198" t="s">
        <v>4736</v>
      </c>
      <c r="F850" s="198" t="s">
        <v>2082</v>
      </c>
      <c r="G850" s="198" t="s">
        <v>179</v>
      </c>
      <c r="H850" s="198" t="s">
        <v>2062</v>
      </c>
      <c r="I850" s="198" t="s">
        <v>4736</v>
      </c>
      <c r="J850" s="198" t="s">
        <v>2083</v>
      </c>
      <c r="K850" s="198" t="s">
        <v>179</v>
      </c>
      <c r="L850" s="66">
        <v>0.16</v>
      </c>
      <c r="M850" s="65">
        <v>0.18</v>
      </c>
      <c r="N850" s="92">
        <v>0.15</v>
      </c>
      <c r="O850" s="92">
        <v>0.03</v>
      </c>
      <c r="P850" s="92">
        <v>0.16999999999999998</v>
      </c>
      <c r="Q850" s="92">
        <v>0.18</v>
      </c>
      <c r="R850" s="92">
        <v>0.19800000000000001</v>
      </c>
    </row>
    <row r="851" spans="1:18" x14ac:dyDescent="0.25">
      <c r="A851" s="198">
        <v>2986</v>
      </c>
      <c r="B851" s="198" t="s">
        <v>1039</v>
      </c>
      <c r="C851" s="198" t="s">
        <v>2002</v>
      </c>
      <c r="D851" s="198" t="s">
        <v>2060</v>
      </c>
      <c r="E851" s="198" t="s">
        <v>4736</v>
      </c>
      <c r="F851" s="198" t="s">
        <v>2084</v>
      </c>
      <c r="G851" s="198" t="s">
        <v>179</v>
      </c>
      <c r="H851" s="198" t="s">
        <v>2062</v>
      </c>
      <c r="I851" s="198" t="s">
        <v>4736</v>
      </c>
      <c r="J851" s="198" t="s">
        <v>2085</v>
      </c>
      <c r="K851" s="198" t="s">
        <v>179</v>
      </c>
      <c r="L851" s="66">
        <v>0.18</v>
      </c>
      <c r="M851" s="65">
        <v>0.21</v>
      </c>
      <c r="N851" s="92">
        <v>0.15</v>
      </c>
      <c r="O851" s="92">
        <v>0.03</v>
      </c>
      <c r="P851" s="92">
        <v>0.16999999999999998</v>
      </c>
      <c r="Q851" s="92">
        <v>0.18</v>
      </c>
      <c r="R851" s="92">
        <v>0.19800000000000001</v>
      </c>
    </row>
    <row r="852" spans="1:18" x14ac:dyDescent="0.25">
      <c r="A852" s="198">
        <v>2987</v>
      </c>
      <c r="B852" s="198" t="s">
        <v>1039</v>
      </c>
      <c r="C852" s="198" t="s">
        <v>2002</v>
      </c>
      <c r="D852" s="198" t="s">
        <v>2060</v>
      </c>
      <c r="E852" s="198" t="s">
        <v>4736</v>
      </c>
      <c r="F852" s="198" t="s">
        <v>2086</v>
      </c>
      <c r="G852" s="198" t="s">
        <v>179</v>
      </c>
      <c r="H852" s="198" t="s">
        <v>2062</v>
      </c>
      <c r="I852" s="198" t="s">
        <v>4736</v>
      </c>
      <c r="J852" s="198" t="s">
        <v>2087</v>
      </c>
      <c r="K852" s="198" t="s">
        <v>179</v>
      </c>
      <c r="L852" s="66">
        <v>0.18</v>
      </c>
      <c r="M852" s="65">
        <v>0.21</v>
      </c>
      <c r="N852" s="92">
        <v>0.15</v>
      </c>
      <c r="O852" s="92">
        <v>0.03</v>
      </c>
      <c r="P852" s="92">
        <v>0.16999999999999998</v>
      </c>
      <c r="Q852" s="92">
        <v>0.18</v>
      </c>
      <c r="R852" s="92">
        <v>0.19800000000000001</v>
      </c>
    </row>
    <row r="853" spans="1:18" x14ac:dyDescent="0.25">
      <c r="A853" s="198">
        <v>2988</v>
      </c>
      <c r="B853" s="198" t="s">
        <v>1039</v>
      </c>
      <c r="C853" s="198" t="s">
        <v>2002</v>
      </c>
      <c r="D853" s="198" t="s">
        <v>2060</v>
      </c>
      <c r="E853" s="198" t="s">
        <v>4736</v>
      </c>
      <c r="F853" s="198" t="s">
        <v>2088</v>
      </c>
      <c r="G853" s="198" t="s">
        <v>179</v>
      </c>
      <c r="H853" s="198" t="s">
        <v>2062</v>
      </c>
      <c r="I853" s="198" t="s">
        <v>4736</v>
      </c>
      <c r="J853" s="198" t="s">
        <v>2089</v>
      </c>
      <c r="K853" s="198" t="s">
        <v>179</v>
      </c>
      <c r="L853" s="66">
        <v>0.18</v>
      </c>
      <c r="M853" s="65">
        <v>0.21</v>
      </c>
      <c r="N853" s="92">
        <v>0.14055555555555554</v>
      </c>
      <c r="O853" s="92">
        <v>5.9444444444444466E-2</v>
      </c>
      <c r="P853" s="92">
        <v>0.19</v>
      </c>
      <c r="Q853" s="92">
        <v>0.2</v>
      </c>
      <c r="R853" s="92">
        <v>0.22000000000000003</v>
      </c>
    </row>
    <row r="854" spans="1:18" x14ac:dyDescent="0.25">
      <c r="A854" s="198">
        <v>2989</v>
      </c>
      <c r="B854" s="198" t="s">
        <v>1039</v>
      </c>
      <c r="C854" s="198" t="s">
        <v>2002</v>
      </c>
      <c r="D854" s="198" t="s">
        <v>2060</v>
      </c>
      <c r="E854" s="198" t="s">
        <v>2064</v>
      </c>
      <c r="F854" s="198" t="s">
        <v>2065</v>
      </c>
      <c r="G854" s="198" t="s">
        <v>179</v>
      </c>
      <c r="H854" s="198" t="s">
        <v>2062</v>
      </c>
      <c r="I854" s="198" t="s">
        <v>2066</v>
      </c>
      <c r="J854" s="198" t="s">
        <v>2067</v>
      </c>
      <c r="K854" s="198" t="s">
        <v>179</v>
      </c>
      <c r="L854" s="66">
        <v>0.18</v>
      </c>
      <c r="M854" s="65">
        <v>0.21</v>
      </c>
      <c r="N854" s="92">
        <v>0.15</v>
      </c>
      <c r="O854" s="92">
        <v>5.0000000000000017E-2</v>
      </c>
      <c r="P854" s="92">
        <v>0.19</v>
      </c>
      <c r="Q854" s="92">
        <v>0.2</v>
      </c>
      <c r="R854" s="92">
        <v>0.22000000000000003</v>
      </c>
    </row>
    <row r="855" spans="1:18" x14ac:dyDescent="0.25">
      <c r="A855" s="198">
        <v>2990</v>
      </c>
      <c r="B855" s="198" t="s">
        <v>1039</v>
      </c>
      <c r="C855" s="198" t="s">
        <v>2002</v>
      </c>
      <c r="D855" s="198" t="s">
        <v>2060</v>
      </c>
      <c r="E855" s="198" t="s">
        <v>2064</v>
      </c>
      <c r="F855" s="198" t="s">
        <v>2068</v>
      </c>
      <c r="G855" s="198" t="s">
        <v>179</v>
      </c>
      <c r="H855" s="198" t="s">
        <v>2062</v>
      </c>
      <c r="I855" s="198" t="s">
        <v>2066</v>
      </c>
      <c r="J855" s="198" t="s">
        <v>2069</v>
      </c>
      <c r="K855" s="198" t="s">
        <v>179</v>
      </c>
      <c r="L855" s="66">
        <v>0.18</v>
      </c>
      <c r="M855" s="65">
        <v>0.21</v>
      </c>
      <c r="N855" s="92">
        <v>0.15</v>
      </c>
      <c r="O855" s="92">
        <v>5.0000000000000017E-2</v>
      </c>
      <c r="P855" s="92">
        <v>0.19</v>
      </c>
      <c r="Q855" s="92">
        <v>0.2</v>
      </c>
      <c r="R855" s="92">
        <v>0.22000000000000003</v>
      </c>
    </row>
    <row r="856" spans="1:18" x14ac:dyDescent="0.25">
      <c r="A856" s="198">
        <v>2991</v>
      </c>
      <c r="B856" s="198" t="s">
        <v>1039</v>
      </c>
      <c r="C856" s="198" t="s">
        <v>2002</v>
      </c>
      <c r="D856" s="198" t="s">
        <v>2060</v>
      </c>
      <c r="E856" s="198" t="s">
        <v>2064</v>
      </c>
      <c r="F856" s="198" t="s">
        <v>2070</v>
      </c>
      <c r="G856" s="198" t="s">
        <v>179</v>
      </c>
      <c r="H856" s="198" t="s">
        <v>2062</v>
      </c>
      <c r="I856" s="198" t="s">
        <v>2066</v>
      </c>
      <c r="J856" s="198" t="s">
        <v>2071</v>
      </c>
      <c r="K856" s="198" t="s">
        <v>179</v>
      </c>
      <c r="L856" s="66">
        <v>0.18</v>
      </c>
      <c r="M856" s="65">
        <v>0.21</v>
      </c>
      <c r="N856" s="92">
        <v>0.15</v>
      </c>
      <c r="O856" s="92">
        <v>5.0000000000000017E-2</v>
      </c>
      <c r="P856" s="92">
        <v>0.19</v>
      </c>
      <c r="Q856" s="92">
        <v>0.2</v>
      </c>
      <c r="R856" s="92">
        <v>0.22000000000000003</v>
      </c>
    </row>
    <row r="857" spans="1:18" x14ac:dyDescent="0.25">
      <c r="A857" s="198">
        <v>2993</v>
      </c>
      <c r="B857" s="198" t="s">
        <v>1039</v>
      </c>
      <c r="C857" s="198" t="s">
        <v>2002</v>
      </c>
      <c r="D857" s="198" t="s">
        <v>2060</v>
      </c>
      <c r="E857" s="198" t="s">
        <v>2097</v>
      </c>
      <c r="F857" s="198" t="s">
        <v>2098</v>
      </c>
      <c r="G857" s="198" t="s">
        <v>179</v>
      </c>
      <c r="H857" s="198" t="s">
        <v>2062</v>
      </c>
      <c r="I857" s="198" t="s">
        <v>2097</v>
      </c>
      <c r="J857" s="198" t="s">
        <v>2099</v>
      </c>
      <c r="K857" s="198" t="s">
        <v>179</v>
      </c>
      <c r="L857" s="66">
        <v>0.14000000000000001</v>
      </c>
      <c r="M857" s="65">
        <v>0.16</v>
      </c>
      <c r="N857" s="92">
        <v>0.15</v>
      </c>
      <c r="O857" s="92">
        <v>5.0000000000000017E-2</v>
      </c>
      <c r="P857" s="92">
        <v>0.19</v>
      </c>
      <c r="Q857" s="92">
        <v>0.2</v>
      </c>
      <c r="R857" s="92">
        <v>0.22000000000000003</v>
      </c>
    </row>
    <row r="858" spans="1:18" x14ac:dyDescent="0.25">
      <c r="A858" s="198">
        <v>454</v>
      </c>
      <c r="B858" s="198" t="s">
        <v>1039</v>
      </c>
      <c r="C858" s="198" t="s">
        <v>2002</v>
      </c>
      <c r="D858" s="198" t="s">
        <v>2104</v>
      </c>
      <c r="E858" s="198" t="s">
        <v>2105</v>
      </c>
      <c r="F858" s="198" t="s">
        <v>179</v>
      </c>
      <c r="G858" s="198" t="s">
        <v>179</v>
      </c>
      <c r="H858" s="198" t="s">
        <v>2106</v>
      </c>
      <c r="I858" s="198" t="s">
        <v>2107</v>
      </c>
      <c r="J858" s="198" t="s">
        <v>179</v>
      </c>
      <c r="K858" s="198" t="s">
        <v>179</v>
      </c>
      <c r="L858" s="66">
        <v>7.4999999999999997E-2</v>
      </c>
      <c r="M858" s="65">
        <v>0.09</v>
      </c>
      <c r="N858" s="92">
        <v>0.14055555555555554</v>
      </c>
      <c r="O858" s="92">
        <v>5.9444444444444466E-2</v>
      </c>
      <c r="P858" s="92">
        <v>0.19</v>
      </c>
      <c r="Q858" s="92">
        <v>0.2</v>
      </c>
      <c r="R858" s="92">
        <v>0.22000000000000003</v>
      </c>
    </row>
    <row r="859" spans="1:18" x14ac:dyDescent="0.25">
      <c r="A859" s="198">
        <v>498</v>
      </c>
      <c r="B859" s="198" t="s">
        <v>1039</v>
      </c>
      <c r="C859" s="198" t="s">
        <v>2002</v>
      </c>
      <c r="D859" s="198" t="s">
        <v>2108</v>
      </c>
      <c r="E859" s="198" t="s">
        <v>2109</v>
      </c>
      <c r="F859" s="198" t="s">
        <v>179</v>
      </c>
      <c r="G859" s="198" t="s">
        <v>179</v>
      </c>
      <c r="H859" s="198" t="s">
        <v>2108</v>
      </c>
      <c r="I859" s="198" t="s">
        <v>2110</v>
      </c>
      <c r="J859" s="198" t="s">
        <v>179</v>
      </c>
      <c r="K859" s="198" t="s">
        <v>179</v>
      </c>
      <c r="L859" s="66">
        <v>7.4999999999999997E-2</v>
      </c>
      <c r="M859" s="65">
        <v>0.09</v>
      </c>
      <c r="N859" s="92">
        <v>0.14055555555555554</v>
      </c>
      <c r="O859" s="92">
        <v>5.9444444444444466E-2</v>
      </c>
      <c r="P859" s="92">
        <v>0.19</v>
      </c>
      <c r="Q859" s="92">
        <v>0.2</v>
      </c>
      <c r="R859" s="92">
        <v>0.22000000000000003</v>
      </c>
    </row>
    <row r="860" spans="1:18" x14ac:dyDescent="0.25">
      <c r="A860" s="198">
        <v>2420</v>
      </c>
      <c r="B860" s="198" t="s">
        <v>1039</v>
      </c>
      <c r="C860" s="198" t="s">
        <v>2002</v>
      </c>
      <c r="D860" s="198" t="s">
        <v>2108</v>
      </c>
      <c r="E860" s="198" t="s">
        <v>2111</v>
      </c>
      <c r="F860" s="198" t="s">
        <v>2121</v>
      </c>
      <c r="G860" s="198" t="s">
        <v>179</v>
      </c>
      <c r="H860" s="198" t="s">
        <v>2108</v>
      </c>
      <c r="I860" s="198" t="s">
        <v>2113</v>
      </c>
      <c r="J860" s="198" t="s">
        <v>2122</v>
      </c>
      <c r="K860" s="198" t="s">
        <v>179</v>
      </c>
      <c r="L860" s="66">
        <v>0.18</v>
      </c>
      <c r="M860" s="65">
        <v>0.21</v>
      </c>
      <c r="N860" s="92">
        <v>0.15</v>
      </c>
      <c r="O860" s="92">
        <v>5.0000000000000017E-2</v>
      </c>
      <c r="P860" s="92">
        <v>0.19</v>
      </c>
      <c r="Q860" s="92">
        <v>0.2</v>
      </c>
      <c r="R860" s="92">
        <v>0.22000000000000003</v>
      </c>
    </row>
    <row r="861" spans="1:18" x14ac:dyDescent="0.25">
      <c r="A861" s="198">
        <v>2421</v>
      </c>
      <c r="B861" s="198" t="s">
        <v>1039</v>
      </c>
      <c r="C861" s="198" t="s">
        <v>2002</v>
      </c>
      <c r="D861" s="198" t="s">
        <v>2108</v>
      </c>
      <c r="E861" s="198" t="s">
        <v>2111</v>
      </c>
      <c r="F861" s="198" t="s">
        <v>2123</v>
      </c>
      <c r="G861" s="198" t="s">
        <v>179</v>
      </c>
      <c r="H861" s="198" t="s">
        <v>2108</v>
      </c>
      <c r="I861" s="198" t="s">
        <v>2113</v>
      </c>
      <c r="J861" s="198" t="s">
        <v>2124</v>
      </c>
      <c r="K861" s="198" t="s">
        <v>179</v>
      </c>
      <c r="L861" s="66">
        <v>0.18</v>
      </c>
      <c r="M861" s="65">
        <v>0.21</v>
      </c>
      <c r="N861" s="92">
        <v>9.5000000000000001E-2</v>
      </c>
      <c r="O861" s="92">
        <v>0.10500000000000001</v>
      </c>
      <c r="P861" s="92">
        <v>0.19</v>
      </c>
      <c r="Q861" s="92">
        <v>0.2</v>
      </c>
      <c r="R861" s="92">
        <v>0.22000000000000003</v>
      </c>
    </row>
    <row r="862" spans="1:18" x14ac:dyDescent="0.25">
      <c r="A862" s="198">
        <v>2422</v>
      </c>
      <c r="B862" s="198" t="s">
        <v>1039</v>
      </c>
      <c r="C862" s="198" t="s">
        <v>2002</v>
      </c>
      <c r="D862" s="198" t="s">
        <v>2108</v>
      </c>
      <c r="E862" s="198" t="s">
        <v>2111</v>
      </c>
      <c r="F862" s="198" t="s">
        <v>2125</v>
      </c>
      <c r="G862" s="198" t="s">
        <v>179</v>
      </c>
      <c r="H862" s="198" t="s">
        <v>2108</v>
      </c>
      <c r="I862" s="198" t="s">
        <v>2113</v>
      </c>
      <c r="J862" s="198" t="s">
        <v>2126</v>
      </c>
      <c r="K862" s="198" t="s">
        <v>179</v>
      </c>
      <c r="L862" s="66">
        <v>0.18</v>
      </c>
      <c r="M862" s="65">
        <v>0.21</v>
      </c>
      <c r="N862" s="92">
        <v>0.15</v>
      </c>
      <c r="O862" s="92">
        <v>5.0000000000000017E-2</v>
      </c>
      <c r="P862" s="92">
        <v>0.19</v>
      </c>
      <c r="Q862" s="92">
        <v>0.2</v>
      </c>
      <c r="R862" s="92">
        <v>0.22000000000000003</v>
      </c>
    </row>
    <row r="863" spans="1:18" x14ac:dyDescent="0.25">
      <c r="A863" s="198">
        <v>2423</v>
      </c>
      <c r="B863" s="198" t="s">
        <v>1039</v>
      </c>
      <c r="C863" s="198" t="s">
        <v>2002</v>
      </c>
      <c r="D863" s="198" t="s">
        <v>2108</v>
      </c>
      <c r="E863" s="198" t="s">
        <v>2111</v>
      </c>
      <c r="F863" s="198" t="s">
        <v>2112</v>
      </c>
      <c r="G863" s="198" t="s">
        <v>179</v>
      </c>
      <c r="H863" s="198" t="s">
        <v>2108</v>
      </c>
      <c r="I863" s="198" t="s">
        <v>2113</v>
      </c>
      <c r="J863" s="198" t="s">
        <v>2114</v>
      </c>
      <c r="K863" s="198" t="s">
        <v>179</v>
      </c>
      <c r="L863" s="66">
        <v>0.18</v>
      </c>
      <c r="M863" s="65">
        <v>0.21</v>
      </c>
      <c r="N863" s="92">
        <v>0.12</v>
      </c>
      <c r="O863" s="92">
        <v>8.0000000000000016E-2</v>
      </c>
      <c r="P863" s="92">
        <v>0.19</v>
      </c>
      <c r="Q863" s="92">
        <v>0.2</v>
      </c>
      <c r="R863" s="92">
        <v>0.22000000000000003</v>
      </c>
    </row>
    <row r="864" spans="1:18" x14ac:dyDescent="0.25">
      <c r="A864" s="198">
        <v>2424</v>
      </c>
      <c r="B864" s="198" t="s">
        <v>1039</v>
      </c>
      <c r="C864" s="198" t="s">
        <v>2002</v>
      </c>
      <c r="D864" s="198" t="s">
        <v>2108</v>
      </c>
      <c r="E864" s="198" t="s">
        <v>2111</v>
      </c>
      <c r="F864" s="198" t="s">
        <v>2115</v>
      </c>
      <c r="G864" s="198" t="s">
        <v>179</v>
      </c>
      <c r="H864" s="198" t="s">
        <v>2108</v>
      </c>
      <c r="I864" s="198" t="s">
        <v>2113</v>
      </c>
      <c r="J864" s="198" t="s">
        <v>2116</v>
      </c>
      <c r="K864" s="198" t="s">
        <v>179</v>
      </c>
      <c r="L864" s="66">
        <v>0.18</v>
      </c>
      <c r="M864" s="65">
        <v>0.21</v>
      </c>
      <c r="N864" s="92">
        <v>0.15</v>
      </c>
      <c r="O864" s="92">
        <v>5.0000000000000017E-2</v>
      </c>
      <c r="P864" s="92">
        <v>0.19</v>
      </c>
      <c r="Q864" s="92">
        <v>0.2</v>
      </c>
      <c r="R864" s="92">
        <v>0.22000000000000003</v>
      </c>
    </row>
    <row r="865" spans="1:18" x14ac:dyDescent="0.25">
      <c r="A865" s="198">
        <v>2425</v>
      </c>
      <c r="B865" s="198" t="s">
        <v>1039</v>
      </c>
      <c r="C865" s="198" t="s">
        <v>2002</v>
      </c>
      <c r="D865" s="198" t="s">
        <v>2108</v>
      </c>
      <c r="E865" s="198" t="s">
        <v>2111</v>
      </c>
      <c r="F865" s="198" t="s">
        <v>2117</v>
      </c>
      <c r="G865" s="198" t="s">
        <v>179</v>
      </c>
      <c r="H865" s="198" t="s">
        <v>2108</v>
      </c>
      <c r="I865" s="198" t="s">
        <v>2113</v>
      </c>
      <c r="J865" s="198" t="s">
        <v>2118</v>
      </c>
      <c r="K865" s="198" t="s">
        <v>179</v>
      </c>
      <c r="L865" s="66">
        <v>0.18</v>
      </c>
      <c r="M865" s="65">
        <v>0.21</v>
      </c>
      <c r="N865" s="92">
        <v>0.15</v>
      </c>
      <c r="O865" s="92">
        <v>5.0000000000000017E-2</v>
      </c>
      <c r="P865" s="92">
        <v>0.19</v>
      </c>
      <c r="Q865" s="92">
        <v>0.2</v>
      </c>
      <c r="R865" s="92">
        <v>0.22000000000000003</v>
      </c>
    </row>
    <row r="866" spans="1:18" x14ac:dyDescent="0.25">
      <c r="A866" s="198">
        <v>2426</v>
      </c>
      <c r="B866" s="198" t="s">
        <v>1039</v>
      </c>
      <c r="C866" s="198" t="s">
        <v>2002</v>
      </c>
      <c r="D866" s="198" t="s">
        <v>2108</v>
      </c>
      <c r="E866" s="198" t="s">
        <v>2111</v>
      </c>
      <c r="F866" s="198" t="s">
        <v>2119</v>
      </c>
      <c r="G866" s="198" t="s">
        <v>179</v>
      </c>
      <c r="H866" s="198" t="s">
        <v>2108</v>
      </c>
      <c r="I866" s="198" t="s">
        <v>2113</v>
      </c>
      <c r="J866" s="198" t="s">
        <v>2120</v>
      </c>
      <c r="K866" s="198" t="s">
        <v>179</v>
      </c>
      <c r="L866" s="66">
        <v>0.18</v>
      </c>
      <c r="M866" s="65">
        <v>0.21</v>
      </c>
      <c r="N866" s="92">
        <v>0.14000000000000001</v>
      </c>
      <c r="O866" s="92">
        <v>0.06</v>
      </c>
      <c r="P866" s="92">
        <v>0.19</v>
      </c>
      <c r="Q866" s="92">
        <v>0.2</v>
      </c>
      <c r="R866" s="92">
        <v>0.22000000000000003</v>
      </c>
    </row>
    <row r="867" spans="1:18" x14ac:dyDescent="0.25">
      <c r="A867" s="198">
        <v>1761</v>
      </c>
      <c r="B867" s="198" t="s">
        <v>2127</v>
      </c>
      <c r="C867" s="198" t="s">
        <v>978</v>
      </c>
      <c r="D867" s="198" t="s">
        <v>2128</v>
      </c>
      <c r="E867" s="198" t="s">
        <v>2154</v>
      </c>
      <c r="F867" s="198" t="s">
        <v>2162</v>
      </c>
      <c r="G867" s="198" t="s">
        <v>179</v>
      </c>
      <c r="H867" s="198" t="s">
        <v>2128</v>
      </c>
      <c r="I867" s="198" t="s">
        <v>2156</v>
      </c>
      <c r="J867" s="198" t="s">
        <v>2163</v>
      </c>
      <c r="K867" s="198" t="s">
        <v>179</v>
      </c>
      <c r="L867" s="66">
        <v>0.2</v>
      </c>
      <c r="M867" s="65">
        <v>0.23</v>
      </c>
      <c r="N867" s="92">
        <v>0.14799999999999999</v>
      </c>
      <c r="O867" s="92">
        <v>5.2000000000000018E-2</v>
      </c>
      <c r="P867" s="92">
        <v>0.19</v>
      </c>
      <c r="Q867" s="92">
        <v>0.2</v>
      </c>
      <c r="R867" s="92">
        <v>0.22000000000000003</v>
      </c>
    </row>
    <row r="868" spans="1:18" x14ac:dyDescent="0.25">
      <c r="A868" s="198">
        <v>2061</v>
      </c>
      <c r="B868" s="198" t="s">
        <v>2127</v>
      </c>
      <c r="C868" s="198" t="s">
        <v>978</v>
      </c>
      <c r="D868" s="198" t="s">
        <v>2128</v>
      </c>
      <c r="E868" s="198" t="s">
        <v>2154</v>
      </c>
      <c r="F868" s="198" t="s">
        <v>2164</v>
      </c>
      <c r="G868" s="198" t="s">
        <v>179</v>
      </c>
      <c r="H868" s="198" t="s">
        <v>2128</v>
      </c>
      <c r="I868" s="198" t="s">
        <v>2156</v>
      </c>
      <c r="J868" s="198" t="s">
        <v>2165</v>
      </c>
      <c r="K868" s="198" t="s">
        <v>179</v>
      </c>
      <c r="L868" s="66">
        <v>0.2</v>
      </c>
      <c r="M868" s="65">
        <v>0.23</v>
      </c>
      <c r="N868" s="92">
        <v>0.15</v>
      </c>
      <c r="O868" s="92">
        <v>5.0000000000000017E-2</v>
      </c>
      <c r="P868" s="92">
        <v>0.19</v>
      </c>
      <c r="Q868" s="92">
        <v>0.2</v>
      </c>
      <c r="R868" s="92">
        <v>0.22000000000000003</v>
      </c>
    </row>
    <row r="869" spans="1:18" x14ac:dyDescent="0.25">
      <c r="A869" s="198">
        <v>2237</v>
      </c>
      <c r="B869" s="198" t="s">
        <v>2127</v>
      </c>
      <c r="C869" s="198" t="s">
        <v>978</v>
      </c>
      <c r="D869" s="198" t="s">
        <v>2128</v>
      </c>
      <c r="E869" s="198" t="s">
        <v>2154</v>
      </c>
      <c r="F869" s="198" t="s">
        <v>2158</v>
      </c>
      <c r="G869" s="198" t="s">
        <v>179</v>
      </c>
      <c r="H869" s="198" t="s">
        <v>2128</v>
      </c>
      <c r="I869" s="198" t="s">
        <v>2156</v>
      </c>
      <c r="J869" s="198" t="s">
        <v>2159</v>
      </c>
      <c r="K869" s="198" t="s">
        <v>179</v>
      </c>
      <c r="L869" s="66">
        <v>0.2</v>
      </c>
      <c r="M869" s="65">
        <v>0.23</v>
      </c>
      <c r="N869" s="92">
        <v>0.15</v>
      </c>
      <c r="O869" s="92">
        <v>5.0000000000000017E-2</v>
      </c>
      <c r="P869" s="92">
        <v>0.19</v>
      </c>
      <c r="Q869" s="92">
        <v>0.2</v>
      </c>
      <c r="R869" s="92">
        <v>0.22000000000000003</v>
      </c>
    </row>
    <row r="870" spans="1:18" x14ac:dyDescent="0.25">
      <c r="A870" s="198">
        <v>2270</v>
      </c>
      <c r="B870" s="198" t="s">
        <v>2127</v>
      </c>
      <c r="C870" s="198" t="s">
        <v>978</v>
      </c>
      <c r="D870" s="198" t="s">
        <v>2128</v>
      </c>
      <c r="E870" s="198" t="s">
        <v>2154</v>
      </c>
      <c r="F870" s="198" t="s">
        <v>2155</v>
      </c>
      <c r="G870" s="198" t="s">
        <v>179</v>
      </c>
      <c r="H870" s="198" t="s">
        <v>2128</v>
      </c>
      <c r="I870" s="198" t="s">
        <v>2156</v>
      </c>
      <c r="J870" s="198" t="s">
        <v>2157</v>
      </c>
      <c r="K870" s="198" t="s">
        <v>179</v>
      </c>
      <c r="L870" s="66">
        <v>0.2</v>
      </c>
      <c r="M870" s="65">
        <v>0.23</v>
      </c>
      <c r="N870" s="92">
        <v>0.15</v>
      </c>
      <c r="O870" s="92">
        <v>5.0000000000000017E-2</v>
      </c>
      <c r="P870" s="92">
        <v>0.19</v>
      </c>
      <c r="Q870" s="92">
        <v>0.2</v>
      </c>
      <c r="R870" s="92">
        <v>0.22000000000000003</v>
      </c>
    </row>
    <row r="871" spans="1:18" x14ac:dyDescent="0.25">
      <c r="A871" s="198">
        <v>2374</v>
      </c>
      <c r="B871" s="198" t="s">
        <v>2127</v>
      </c>
      <c r="C871" s="198" t="s">
        <v>978</v>
      </c>
      <c r="D871" s="198" t="s">
        <v>2128</v>
      </c>
      <c r="E871" s="198" t="s">
        <v>2129</v>
      </c>
      <c r="F871" s="198" t="s">
        <v>2130</v>
      </c>
      <c r="G871" s="198" t="s">
        <v>179</v>
      </c>
      <c r="H871" s="198" t="s">
        <v>2128</v>
      </c>
      <c r="I871" s="198" t="s">
        <v>2131</v>
      </c>
      <c r="J871" s="198" t="s">
        <v>2132</v>
      </c>
      <c r="K871" s="198" t="s">
        <v>179</v>
      </c>
      <c r="L871" s="66">
        <v>0.2</v>
      </c>
      <c r="M871" s="65">
        <v>0.23</v>
      </c>
      <c r="N871" s="92">
        <v>0.15</v>
      </c>
      <c r="O871" s="92">
        <v>5.0000000000000017E-2</v>
      </c>
      <c r="P871" s="92">
        <v>0.19</v>
      </c>
      <c r="Q871" s="92">
        <v>0.2</v>
      </c>
      <c r="R871" s="92">
        <v>0.22000000000000003</v>
      </c>
    </row>
    <row r="872" spans="1:18" x14ac:dyDescent="0.25">
      <c r="A872" s="198">
        <v>2375</v>
      </c>
      <c r="B872" s="198" t="s">
        <v>2127</v>
      </c>
      <c r="C872" s="198" t="s">
        <v>978</v>
      </c>
      <c r="D872" s="198" t="s">
        <v>2128</v>
      </c>
      <c r="E872" s="198" t="s">
        <v>2129</v>
      </c>
      <c r="F872" s="198" t="s">
        <v>2133</v>
      </c>
      <c r="G872" s="198" t="s">
        <v>179</v>
      </c>
      <c r="H872" s="198" t="s">
        <v>2128</v>
      </c>
      <c r="I872" s="198" t="s">
        <v>2131</v>
      </c>
      <c r="J872" s="198" t="s">
        <v>2134</v>
      </c>
      <c r="K872" s="198" t="s">
        <v>179</v>
      </c>
      <c r="L872" s="66">
        <v>0.2</v>
      </c>
      <c r="M872" s="65">
        <v>0.23</v>
      </c>
      <c r="N872" s="92">
        <v>0.15</v>
      </c>
      <c r="O872" s="92">
        <v>5.0000000000000017E-2</v>
      </c>
      <c r="P872" s="92">
        <v>0.19</v>
      </c>
      <c r="Q872" s="92">
        <v>0.2</v>
      </c>
      <c r="R872" s="92">
        <v>0.22000000000000003</v>
      </c>
    </row>
    <row r="873" spans="1:18" x14ac:dyDescent="0.25">
      <c r="A873" s="198">
        <v>2376</v>
      </c>
      <c r="B873" s="198" t="s">
        <v>2127</v>
      </c>
      <c r="C873" s="198" t="s">
        <v>978</v>
      </c>
      <c r="D873" s="198" t="s">
        <v>2128</v>
      </c>
      <c r="E873" s="198" t="s">
        <v>2129</v>
      </c>
      <c r="F873" s="198" t="s">
        <v>2135</v>
      </c>
      <c r="G873" s="198" t="s">
        <v>179</v>
      </c>
      <c r="H873" s="198" t="s">
        <v>2128</v>
      </c>
      <c r="I873" s="198" t="s">
        <v>2131</v>
      </c>
      <c r="J873" s="198" t="s">
        <v>2136</v>
      </c>
      <c r="K873" s="198" t="s">
        <v>179</v>
      </c>
      <c r="L873" s="66">
        <v>0.2</v>
      </c>
      <c r="M873" s="65">
        <v>0.23</v>
      </c>
      <c r="N873" s="92">
        <v>0.15</v>
      </c>
      <c r="O873" s="92">
        <v>5.0000000000000017E-2</v>
      </c>
      <c r="P873" s="92">
        <v>0.19</v>
      </c>
      <c r="Q873" s="92">
        <v>0.2</v>
      </c>
      <c r="R873" s="92">
        <v>0.22000000000000003</v>
      </c>
    </row>
    <row r="874" spans="1:18" x14ac:dyDescent="0.25">
      <c r="A874" s="198">
        <v>2377</v>
      </c>
      <c r="B874" s="198" t="s">
        <v>2127</v>
      </c>
      <c r="C874" s="198" t="s">
        <v>978</v>
      </c>
      <c r="D874" s="198" t="s">
        <v>2128</v>
      </c>
      <c r="E874" s="198" t="s">
        <v>2129</v>
      </c>
      <c r="F874" s="198" t="s">
        <v>2137</v>
      </c>
      <c r="G874" s="198" t="s">
        <v>179</v>
      </c>
      <c r="H874" s="198" t="s">
        <v>2128</v>
      </c>
      <c r="I874" s="198" t="s">
        <v>2131</v>
      </c>
      <c r="J874" s="198" t="s">
        <v>2138</v>
      </c>
      <c r="K874" s="198" t="s">
        <v>179</v>
      </c>
      <c r="L874" s="66">
        <v>0.2</v>
      </c>
      <c r="M874" s="65">
        <v>0.23</v>
      </c>
      <c r="N874" s="92">
        <v>0.15</v>
      </c>
      <c r="O874" s="92">
        <v>5.0000000000000017E-2</v>
      </c>
      <c r="P874" s="92">
        <v>0.19</v>
      </c>
      <c r="Q874" s="92">
        <v>0.2</v>
      </c>
      <c r="R874" s="92">
        <v>0.22000000000000003</v>
      </c>
    </row>
    <row r="875" spans="1:18" x14ac:dyDescent="0.25">
      <c r="A875" s="198">
        <v>2378</v>
      </c>
      <c r="B875" s="198" t="s">
        <v>2127</v>
      </c>
      <c r="C875" s="198" t="s">
        <v>978</v>
      </c>
      <c r="D875" s="198" t="s">
        <v>2128</v>
      </c>
      <c r="E875" s="198" t="s">
        <v>2129</v>
      </c>
      <c r="F875" s="198" t="s">
        <v>2139</v>
      </c>
      <c r="G875" s="198" t="s">
        <v>179</v>
      </c>
      <c r="H875" s="198" t="s">
        <v>2128</v>
      </c>
      <c r="I875" s="198" t="s">
        <v>2131</v>
      </c>
      <c r="J875" s="198" t="s">
        <v>2140</v>
      </c>
      <c r="K875" s="198" t="s">
        <v>179</v>
      </c>
      <c r="L875" s="66">
        <v>0.2</v>
      </c>
      <c r="M875" s="65">
        <v>0.23</v>
      </c>
      <c r="N875" s="92">
        <v>0.15</v>
      </c>
      <c r="O875" s="92">
        <v>5.0000000000000017E-2</v>
      </c>
      <c r="P875" s="92">
        <v>0.19</v>
      </c>
      <c r="Q875" s="92">
        <v>0.2</v>
      </c>
      <c r="R875" s="92">
        <v>0.22000000000000003</v>
      </c>
    </row>
    <row r="876" spans="1:18" x14ac:dyDescent="0.25">
      <c r="A876" s="198">
        <v>2379</v>
      </c>
      <c r="B876" s="198" t="s">
        <v>2127</v>
      </c>
      <c r="C876" s="198" t="s">
        <v>978</v>
      </c>
      <c r="D876" s="198" t="s">
        <v>2128</v>
      </c>
      <c r="E876" s="198" t="s">
        <v>2129</v>
      </c>
      <c r="F876" s="198" t="s">
        <v>2141</v>
      </c>
      <c r="G876" s="198" t="s">
        <v>179</v>
      </c>
      <c r="H876" s="198" t="s">
        <v>2128</v>
      </c>
      <c r="I876" s="198" t="s">
        <v>2131</v>
      </c>
      <c r="J876" s="198" t="s">
        <v>2142</v>
      </c>
      <c r="K876" s="198" t="s">
        <v>179</v>
      </c>
      <c r="L876" s="66">
        <v>0.2</v>
      </c>
      <c r="M876" s="65">
        <v>0.23</v>
      </c>
      <c r="N876" s="92">
        <v>0.15</v>
      </c>
      <c r="O876" s="92">
        <v>5.0000000000000017E-2</v>
      </c>
      <c r="P876" s="92">
        <v>0.19</v>
      </c>
      <c r="Q876" s="92">
        <v>0.2</v>
      </c>
      <c r="R876" s="92">
        <v>0.22000000000000003</v>
      </c>
    </row>
    <row r="877" spans="1:18" x14ac:dyDescent="0.25">
      <c r="A877" s="198">
        <v>2380</v>
      </c>
      <c r="B877" s="198" t="s">
        <v>2127</v>
      </c>
      <c r="C877" s="198" t="s">
        <v>978</v>
      </c>
      <c r="D877" s="198" t="s">
        <v>2128</v>
      </c>
      <c r="E877" s="198" t="s">
        <v>2129</v>
      </c>
      <c r="F877" s="198" t="s">
        <v>2143</v>
      </c>
      <c r="G877" s="198" t="s">
        <v>179</v>
      </c>
      <c r="H877" s="198" t="s">
        <v>2128</v>
      </c>
      <c r="I877" s="198" t="s">
        <v>2131</v>
      </c>
      <c r="J877" s="198" t="s">
        <v>2144</v>
      </c>
      <c r="K877" s="198" t="s">
        <v>179</v>
      </c>
      <c r="L877" s="66">
        <v>0.2</v>
      </c>
      <c r="M877" s="65">
        <v>0.23</v>
      </c>
      <c r="N877" s="92">
        <v>0.15</v>
      </c>
      <c r="O877" s="92">
        <v>5.0000000000000017E-2</v>
      </c>
      <c r="P877" s="92">
        <v>0.19</v>
      </c>
      <c r="Q877" s="92">
        <v>0.2</v>
      </c>
      <c r="R877" s="92">
        <v>0.22000000000000003</v>
      </c>
    </row>
    <row r="878" spans="1:18" x14ac:dyDescent="0.25">
      <c r="A878" s="198">
        <v>2381</v>
      </c>
      <c r="B878" s="198" t="s">
        <v>2127</v>
      </c>
      <c r="C878" s="198" t="s">
        <v>978</v>
      </c>
      <c r="D878" s="198" t="s">
        <v>2128</v>
      </c>
      <c r="E878" s="198" t="s">
        <v>2129</v>
      </c>
      <c r="F878" s="198" t="s">
        <v>2145</v>
      </c>
      <c r="G878" s="198" t="s">
        <v>179</v>
      </c>
      <c r="H878" s="198" t="s">
        <v>2128</v>
      </c>
      <c r="I878" s="198" t="s">
        <v>2131</v>
      </c>
      <c r="J878" s="198" t="s">
        <v>2146</v>
      </c>
      <c r="K878" s="198" t="s">
        <v>179</v>
      </c>
      <c r="L878" s="66">
        <v>0.2</v>
      </c>
      <c r="M878" s="65">
        <v>0.23</v>
      </c>
      <c r="N878" s="92">
        <v>0.15</v>
      </c>
      <c r="O878" s="92">
        <v>5.0000000000000017E-2</v>
      </c>
      <c r="P878" s="92">
        <v>0.19</v>
      </c>
      <c r="Q878" s="92">
        <v>0.2</v>
      </c>
      <c r="R878" s="92">
        <v>0.22000000000000003</v>
      </c>
    </row>
    <row r="879" spans="1:18" x14ac:dyDescent="0.25">
      <c r="A879" s="198">
        <v>2383</v>
      </c>
      <c r="B879" s="198" t="s">
        <v>2127</v>
      </c>
      <c r="C879" s="198" t="s">
        <v>978</v>
      </c>
      <c r="D879" s="198" t="s">
        <v>2128</v>
      </c>
      <c r="E879" s="198" t="s">
        <v>2129</v>
      </c>
      <c r="F879" s="198" t="s">
        <v>2148</v>
      </c>
      <c r="G879" s="198" t="s">
        <v>179</v>
      </c>
      <c r="H879" s="198" t="s">
        <v>2128</v>
      </c>
      <c r="I879" s="198" t="s">
        <v>2131</v>
      </c>
      <c r="J879" s="198" t="s">
        <v>2149</v>
      </c>
      <c r="K879" s="198" t="s">
        <v>179</v>
      </c>
      <c r="L879" s="66">
        <v>0.2</v>
      </c>
      <c r="M879" s="65">
        <v>0.23</v>
      </c>
      <c r="N879" s="92">
        <v>0.15</v>
      </c>
      <c r="O879" s="92">
        <v>5.0000000000000017E-2</v>
      </c>
      <c r="P879" s="92">
        <v>0.19</v>
      </c>
      <c r="Q879" s="92">
        <v>0.2</v>
      </c>
      <c r="R879" s="92">
        <v>0.22000000000000003</v>
      </c>
    </row>
    <row r="880" spans="1:18" x14ac:dyDescent="0.25">
      <c r="A880" s="198">
        <v>2404</v>
      </c>
      <c r="B880" s="198" t="s">
        <v>2127</v>
      </c>
      <c r="C880" s="198" t="s">
        <v>978</v>
      </c>
      <c r="D880" s="198" t="s">
        <v>2128</v>
      </c>
      <c r="E880" s="198" t="s">
        <v>2154</v>
      </c>
      <c r="F880" s="198" t="s">
        <v>2160</v>
      </c>
      <c r="G880" s="198" t="s">
        <v>179</v>
      </c>
      <c r="H880" s="198" t="s">
        <v>2128</v>
      </c>
      <c r="I880" s="198" t="s">
        <v>2156</v>
      </c>
      <c r="J880" s="198" t="s">
        <v>2161</v>
      </c>
      <c r="K880" s="198" t="s">
        <v>179</v>
      </c>
      <c r="L880" s="66">
        <v>0.2</v>
      </c>
      <c r="M880" s="65">
        <v>0.23</v>
      </c>
      <c r="N880" s="92">
        <v>0.15</v>
      </c>
      <c r="O880" s="92">
        <v>5.0000000000000017E-2</v>
      </c>
      <c r="P880" s="92">
        <v>0.19</v>
      </c>
      <c r="Q880" s="92">
        <v>0.2</v>
      </c>
      <c r="R880" s="92">
        <v>0.22000000000000003</v>
      </c>
    </row>
    <row r="881" spans="1:18" x14ac:dyDescent="0.25">
      <c r="A881" s="198">
        <v>2547</v>
      </c>
      <c r="B881" s="198" t="s">
        <v>2127</v>
      </c>
      <c r="C881" s="198" t="s">
        <v>978</v>
      </c>
      <c r="D881" s="198" t="s">
        <v>2128</v>
      </c>
      <c r="E881" s="198" t="s">
        <v>2154</v>
      </c>
      <c r="F881" s="198" t="s">
        <v>2166</v>
      </c>
      <c r="G881" s="198" t="s">
        <v>179</v>
      </c>
      <c r="H881" s="198" t="s">
        <v>2128</v>
      </c>
      <c r="I881" s="198" t="s">
        <v>2156</v>
      </c>
      <c r="J881" s="198" t="s">
        <v>2167</v>
      </c>
      <c r="K881" s="198" t="s">
        <v>179</v>
      </c>
      <c r="L881" s="66">
        <v>0.2</v>
      </c>
      <c r="M881" s="65">
        <v>0.23</v>
      </c>
      <c r="N881" s="92">
        <v>0.15</v>
      </c>
      <c r="O881" s="92">
        <v>5.0000000000000017E-2</v>
      </c>
      <c r="P881" s="92">
        <v>0.19</v>
      </c>
      <c r="Q881" s="92">
        <v>0.2</v>
      </c>
      <c r="R881" s="92">
        <v>0.22000000000000003</v>
      </c>
    </row>
    <row r="882" spans="1:18" x14ac:dyDescent="0.25">
      <c r="A882" s="198">
        <v>2712</v>
      </c>
      <c r="B882" s="198" t="s">
        <v>2127</v>
      </c>
      <c r="C882" s="198" t="s">
        <v>978</v>
      </c>
      <c r="D882" s="198" t="s">
        <v>2128</v>
      </c>
      <c r="E882" s="198" t="s">
        <v>2129</v>
      </c>
      <c r="F882" s="198" t="s">
        <v>2150</v>
      </c>
      <c r="G882" s="198" t="s">
        <v>179</v>
      </c>
      <c r="H882" s="198" t="s">
        <v>2128</v>
      </c>
      <c r="I882" s="198" t="s">
        <v>2131</v>
      </c>
      <c r="J882" s="198" t="s">
        <v>2151</v>
      </c>
      <c r="K882" s="198" t="s">
        <v>179</v>
      </c>
      <c r="L882" s="66">
        <v>0.2</v>
      </c>
      <c r="M882" s="65">
        <v>0.23</v>
      </c>
      <c r="N882" s="92">
        <v>0.15</v>
      </c>
      <c r="O882" s="92">
        <v>5.0000000000000017E-2</v>
      </c>
      <c r="P882" s="92">
        <v>0.19</v>
      </c>
      <c r="Q882" s="92">
        <v>0.2</v>
      </c>
      <c r="R882" s="92">
        <v>0.22000000000000003</v>
      </c>
    </row>
    <row r="883" spans="1:18" x14ac:dyDescent="0.25">
      <c r="A883" s="198">
        <v>3361</v>
      </c>
      <c r="B883" s="198" t="s">
        <v>2127</v>
      </c>
      <c r="C883" s="198" t="s">
        <v>978</v>
      </c>
      <c r="D883" s="198" t="s">
        <v>2128</v>
      </c>
      <c r="E883" s="198" t="s">
        <v>2129</v>
      </c>
      <c r="F883" s="198" t="s">
        <v>2152</v>
      </c>
      <c r="G883" s="198" t="s">
        <v>179</v>
      </c>
      <c r="H883" s="198" t="s">
        <v>2128</v>
      </c>
      <c r="I883" s="198" t="s">
        <v>2131</v>
      </c>
      <c r="J883" s="198" t="s">
        <v>2153</v>
      </c>
      <c r="K883" s="198" t="s">
        <v>179</v>
      </c>
      <c r="L883" s="66">
        <v>0.2</v>
      </c>
      <c r="M883" s="65">
        <v>0.23</v>
      </c>
      <c r="N883" s="92">
        <v>0.15</v>
      </c>
      <c r="O883" s="92">
        <v>5.0000000000000017E-2</v>
      </c>
      <c r="P883" s="92">
        <v>0.19</v>
      </c>
      <c r="Q883" s="92">
        <v>0.2</v>
      </c>
      <c r="R883" s="92">
        <v>0.22000000000000003</v>
      </c>
    </row>
    <row r="884" spans="1:18" x14ac:dyDescent="0.25">
      <c r="A884" s="198">
        <v>3885</v>
      </c>
      <c r="B884" s="198" t="s">
        <v>2127</v>
      </c>
      <c r="C884" s="198" t="s">
        <v>978</v>
      </c>
      <c r="D884" s="198" t="s">
        <v>2128</v>
      </c>
      <c r="E884" s="198" t="s">
        <v>2129</v>
      </c>
      <c r="F884" s="198" t="s">
        <v>4737</v>
      </c>
      <c r="G884" s="198" t="s">
        <v>179</v>
      </c>
      <c r="H884" s="198" t="s">
        <v>2128</v>
      </c>
      <c r="I884" s="198" t="s">
        <v>2131</v>
      </c>
      <c r="J884" s="198" t="s">
        <v>4738</v>
      </c>
      <c r="K884" s="198" t="s">
        <v>179</v>
      </c>
      <c r="L884" s="66">
        <v>0.2</v>
      </c>
      <c r="M884" s="65">
        <v>0.23</v>
      </c>
      <c r="N884" s="92">
        <v>0.14538461538461536</v>
      </c>
      <c r="O884" s="92">
        <v>5.4615384615384649E-2</v>
      </c>
      <c r="P884" s="92">
        <v>0.19</v>
      </c>
      <c r="Q884" s="92">
        <v>0.2</v>
      </c>
      <c r="R884" s="92">
        <v>0.22000000000000003</v>
      </c>
    </row>
    <row r="885" spans="1:18" x14ac:dyDescent="0.25">
      <c r="A885" s="198">
        <v>3887</v>
      </c>
      <c r="B885" s="198" t="s">
        <v>2127</v>
      </c>
      <c r="C885" s="198" t="s">
        <v>978</v>
      </c>
      <c r="D885" s="198" t="s">
        <v>2128</v>
      </c>
      <c r="E885" s="198" t="s">
        <v>2129</v>
      </c>
      <c r="F885" s="198" t="s">
        <v>4739</v>
      </c>
      <c r="G885" s="198" t="s">
        <v>179</v>
      </c>
      <c r="H885" s="198" t="s">
        <v>2128</v>
      </c>
      <c r="I885" s="198" t="s">
        <v>2131</v>
      </c>
      <c r="J885" s="198" t="s">
        <v>4740</v>
      </c>
      <c r="K885" s="198" t="s">
        <v>179</v>
      </c>
      <c r="L885" s="66">
        <v>0.2</v>
      </c>
      <c r="M885" s="65">
        <v>0.23</v>
      </c>
      <c r="N885" s="92">
        <v>0.15</v>
      </c>
      <c r="O885" s="92">
        <v>8.0000000000000016E-2</v>
      </c>
      <c r="P885" s="92">
        <v>0.22</v>
      </c>
      <c r="Q885" s="92">
        <v>0.23</v>
      </c>
      <c r="R885" s="92">
        <v>0.25300000000000006</v>
      </c>
    </row>
    <row r="886" spans="1:18" x14ac:dyDescent="0.25">
      <c r="A886" s="198">
        <v>1438</v>
      </c>
      <c r="B886" s="198" t="s">
        <v>2127</v>
      </c>
      <c r="C886" s="198" t="s">
        <v>978</v>
      </c>
      <c r="D886" s="198" t="s">
        <v>2168</v>
      </c>
      <c r="E886" s="198" t="s">
        <v>2177</v>
      </c>
      <c r="F886" s="198" t="s">
        <v>2183</v>
      </c>
      <c r="G886" s="198" t="s">
        <v>179</v>
      </c>
      <c r="H886" s="198" t="s">
        <v>2168</v>
      </c>
      <c r="I886" s="198" t="s">
        <v>2179</v>
      </c>
      <c r="J886" s="198" t="s">
        <v>2184</v>
      </c>
      <c r="K886" s="198" t="s">
        <v>179</v>
      </c>
      <c r="L886" s="66">
        <v>0.2</v>
      </c>
      <c r="M886" s="65">
        <v>0.23</v>
      </c>
      <c r="N886" s="92">
        <v>0.15</v>
      </c>
      <c r="O886" s="92">
        <v>5.0000000000000017E-2</v>
      </c>
      <c r="P886" s="92">
        <v>0.19</v>
      </c>
      <c r="Q886" s="92">
        <v>0.2</v>
      </c>
      <c r="R886" s="92">
        <v>0.22000000000000003</v>
      </c>
    </row>
    <row r="887" spans="1:18" x14ac:dyDescent="0.25">
      <c r="A887" s="198">
        <v>1439</v>
      </c>
      <c r="B887" s="198" t="s">
        <v>2127</v>
      </c>
      <c r="C887" s="198" t="s">
        <v>978</v>
      </c>
      <c r="D887" s="198" t="s">
        <v>2168</v>
      </c>
      <c r="E887" s="198" t="s">
        <v>2177</v>
      </c>
      <c r="F887" s="198" t="s">
        <v>2185</v>
      </c>
      <c r="G887" s="198" t="s">
        <v>179</v>
      </c>
      <c r="H887" s="198" t="s">
        <v>2168</v>
      </c>
      <c r="I887" s="198" t="s">
        <v>2179</v>
      </c>
      <c r="J887" s="198" t="s">
        <v>2186</v>
      </c>
      <c r="K887" s="198" t="s">
        <v>179</v>
      </c>
      <c r="L887" s="66">
        <v>0.2</v>
      </c>
      <c r="M887" s="65">
        <v>0.23</v>
      </c>
      <c r="N887" s="92">
        <v>0.15</v>
      </c>
      <c r="O887" s="92">
        <v>5.0000000000000017E-2</v>
      </c>
      <c r="P887" s="92">
        <v>0.19</v>
      </c>
      <c r="Q887" s="92">
        <v>0.2</v>
      </c>
      <c r="R887" s="92">
        <v>0.22000000000000003</v>
      </c>
    </row>
    <row r="888" spans="1:18" x14ac:dyDescent="0.25">
      <c r="A888" s="198">
        <v>1944</v>
      </c>
      <c r="B888" s="198" t="s">
        <v>2127</v>
      </c>
      <c r="C888" s="198" t="s">
        <v>978</v>
      </c>
      <c r="D888" s="198" t="s">
        <v>2168</v>
      </c>
      <c r="E888" s="198" t="s">
        <v>2177</v>
      </c>
      <c r="F888" s="198" t="s">
        <v>2178</v>
      </c>
      <c r="G888" s="198" t="s">
        <v>179</v>
      </c>
      <c r="H888" s="198" t="s">
        <v>2168</v>
      </c>
      <c r="I888" s="198" t="s">
        <v>2179</v>
      </c>
      <c r="J888" s="198" t="s">
        <v>2180</v>
      </c>
      <c r="K888" s="198" t="s">
        <v>179</v>
      </c>
      <c r="L888" s="66">
        <v>0.2</v>
      </c>
      <c r="M888" s="65">
        <v>0.23</v>
      </c>
      <c r="N888" s="92">
        <v>0.15</v>
      </c>
      <c r="O888" s="92">
        <v>5.0000000000000017E-2</v>
      </c>
      <c r="P888" s="92">
        <v>0.19</v>
      </c>
      <c r="Q888" s="92">
        <v>0.2</v>
      </c>
      <c r="R888" s="92">
        <v>0.22000000000000003</v>
      </c>
    </row>
    <row r="889" spans="1:18" x14ac:dyDescent="0.25">
      <c r="A889" s="198">
        <v>1950</v>
      </c>
      <c r="B889" s="198" t="s">
        <v>2127</v>
      </c>
      <c r="C889" s="198" t="s">
        <v>978</v>
      </c>
      <c r="D889" s="198" t="s">
        <v>2168</v>
      </c>
      <c r="E889" s="198" t="s">
        <v>2177</v>
      </c>
      <c r="F889" s="198" t="s">
        <v>2181</v>
      </c>
      <c r="G889" s="198" t="s">
        <v>179</v>
      </c>
      <c r="H889" s="198" t="s">
        <v>2168</v>
      </c>
      <c r="I889" s="198" t="s">
        <v>2179</v>
      </c>
      <c r="J889" s="198" t="s">
        <v>2182</v>
      </c>
      <c r="K889" s="198" t="s">
        <v>179</v>
      </c>
      <c r="L889" s="66">
        <v>0.2</v>
      </c>
      <c r="M889" s="65">
        <v>0.23</v>
      </c>
      <c r="N889" s="92">
        <v>0.14538461538461536</v>
      </c>
      <c r="O889" s="92">
        <v>5.4615384615384649E-2</v>
      </c>
      <c r="P889" s="92">
        <v>0.19</v>
      </c>
      <c r="Q889" s="92">
        <v>0.2</v>
      </c>
      <c r="R889" s="92">
        <v>0.22000000000000003</v>
      </c>
    </row>
    <row r="890" spans="1:18" x14ac:dyDescent="0.25">
      <c r="A890" s="198">
        <v>2124</v>
      </c>
      <c r="B890" s="198" t="s">
        <v>2127</v>
      </c>
      <c r="C890" s="198" t="s">
        <v>978</v>
      </c>
      <c r="D890" s="198" t="s">
        <v>2168</v>
      </c>
      <c r="E890" s="198" t="s">
        <v>2177</v>
      </c>
      <c r="F890" s="198" t="s">
        <v>2197</v>
      </c>
      <c r="G890" s="198" t="s">
        <v>179</v>
      </c>
      <c r="H890" s="198" t="s">
        <v>2168</v>
      </c>
      <c r="I890" s="198" t="s">
        <v>2179</v>
      </c>
      <c r="J890" s="198" t="s">
        <v>2198</v>
      </c>
      <c r="K890" s="198" t="s">
        <v>179</v>
      </c>
      <c r="L890" s="66">
        <v>0.2</v>
      </c>
      <c r="M890" s="65">
        <v>0.23</v>
      </c>
      <c r="N890" s="92">
        <v>0.14538461538461536</v>
      </c>
      <c r="O890" s="92">
        <v>5.4615384615384649E-2</v>
      </c>
      <c r="P890" s="92">
        <v>0.19</v>
      </c>
      <c r="Q890" s="92">
        <v>0.2</v>
      </c>
      <c r="R890" s="92">
        <v>0.22000000000000003</v>
      </c>
    </row>
    <row r="891" spans="1:18" x14ac:dyDescent="0.25">
      <c r="A891" s="198">
        <v>2192</v>
      </c>
      <c r="B891" s="198" t="s">
        <v>2127</v>
      </c>
      <c r="C891" s="198" t="s">
        <v>978</v>
      </c>
      <c r="D891" s="198" t="s">
        <v>2168</v>
      </c>
      <c r="E891" s="198" t="s">
        <v>2177</v>
      </c>
      <c r="F891" s="198" t="s">
        <v>2189</v>
      </c>
      <c r="G891" s="198" t="s">
        <v>179</v>
      </c>
      <c r="H891" s="198" t="s">
        <v>2168</v>
      </c>
      <c r="I891" s="198" t="s">
        <v>2179</v>
      </c>
      <c r="J891" s="198" t="s">
        <v>2190</v>
      </c>
      <c r="K891" s="198" t="s">
        <v>179</v>
      </c>
      <c r="L891" s="66">
        <v>0.2</v>
      </c>
      <c r="M891" s="65">
        <v>0.23</v>
      </c>
      <c r="N891" s="92">
        <v>0.14000000000000001</v>
      </c>
      <c r="O891" s="92">
        <v>0.06</v>
      </c>
      <c r="P891" s="92">
        <v>0.19</v>
      </c>
      <c r="Q891" s="92">
        <v>0.2</v>
      </c>
      <c r="R891" s="92">
        <v>0.22000000000000003</v>
      </c>
    </row>
    <row r="892" spans="1:18" x14ac:dyDescent="0.25">
      <c r="A892" s="198">
        <v>2211</v>
      </c>
      <c r="B892" s="198" t="s">
        <v>2127</v>
      </c>
      <c r="C892" s="198" t="s">
        <v>978</v>
      </c>
      <c r="D892" s="198" t="s">
        <v>2168</v>
      </c>
      <c r="E892" s="198" t="s">
        <v>2177</v>
      </c>
      <c r="F892" s="198" t="s">
        <v>2187</v>
      </c>
      <c r="G892" s="198" t="s">
        <v>179</v>
      </c>
      <c r="H892" s="198" t="s">
        <v>2168</v>
      </c>
      <c r="I892" s="198" t="s">
        <v>2179</v>
      </c>
      <c r="J892" s="198" t="s">
        <v>2188</v>
      </c>
      <c r="K892" s="198" t="s">
        <v>179</v>
      </c>
      <c r="L892" s="66">
        <v>0.2</v>
      </c>
      <c r="M892" s="65">
        <v>0.23</v>
      </c>
      <c r="N892" s="92">
        <v>0.15</v>
      </c>
      <c r="O892" s="92">
        <v>5.0000000000000017E-2</v>
      </c>
      <c r="P892" s="92">
        <v>0.19</v>
      </c>
      <c r="Q892" s="92">
        <v>0.2</v>
      </c>
      <c r="R892" s="92">
        <v>0.22000000000000003</v>
      </c>
    </row>
    <row r="893" spans="1:18" x14ac:dyDescent="0.25">
      <c r="A893" s="198">
        <v>2280</v>
      </c>
      <c r="B893" s="198" t="s">
        <v>2127</v>
      </c>
      <c r="C893" s="198" t="s">
        <v>978</v>
      </c>
      <c r="D893" s="198" t="s">
        <v>2168</v>
      </c>
      <c r="E893" s="198" t="s">
        <v>2177</v>
      </c>
      <c r="F893" s="198" t="s">
        <v>2193</v>
      </c>
      <c r="G893" s="198" t="s">
        <v>179</v>
      </c>
      <c r="H893" s="198" t="s">
        <v>2168</v>
      </c>
      <c r="I893" s="198" t="s">
        <v>2179</v>
      </c>
      <c r="J893" s="198" t="s">
        <v>2194</v>
      </c>
      <c r="K893" s="198" t="s">
        <v>179</v>
      </c>
      <c r="L893" s="66">
        <v>0.2</v>
      </c>
      <c r="M893" s="65">
        <v>0.23</v>
      </c>
      <c r="N893" s="92">
        <v>0.15</v>
      </c>
      <c r="O893" s="92">
        <v>5.0000000000000017E-2</v>
      </c>
      <c r="P893" s="92">
        <v>0.19</v>
      </c>
      <c r="Q893" s="92">
        <v>0.2</v>
      </c>
      <c r="R893" s="92">
        <v>0.22000000000000003</v>
      </c>
    </row>
    <row r="894" spans="1:18" x14ac:dyDescent="0.25">
      <c r="A894" s="198">
        <v>2281</v>
      </c>
      <c r="B894" s="198" t="s">
        <v>2127</v>
      </c>
      <c r="C894" s="198" t="s">
        <v>978</v>
      </c>
      <c r="D894" s="198" t="s">
        <v>2168</v>
      </c>
      <c r="E894" s="198" t="s">
        <v>2169</v>
      </c>
      <c r="F894" s="198" t="s">
        <v>2170</v>
      </c>
      <c r="G894" s="198" t="s">
        <v>179</v>
      </c>
      <c r="H894" s="198" t="s">
        <v>2168</v>
      </c>
      <c r="I894" s="198" t="s">
        <v>2171</v>
      </c>
      <c r="J894" s="198" t="s">
        <v>2172</v>
      </c>
      <c r="K894" s="198" t="s">
        <v>179</v>
      </c>
      <c r="L894" s="66">
        <v>0.2</v>
      </c>
      <c r="M894" s="65">
        <v>0.23</v>
      </c>
      <c r="N894" s="92">
        <v>0.15</v>
      </c>
      <c r="O894" s="92">
        <v>5.0000000000000017E-2</v>
      </c>
      <c r="P894" s="92">
        <v>0.19</v>
      </c>
      <c r="Q894" s="92">
        <v>0.2</v>
      </c>
      <c r="R894" s="92">
        <v>0.22000000000000003</v>
      </c>
    </row>
    <row r="895" spans="1:18" x14ac:dyDescent="0.25">
      <c r="A895" s="198">
        <v>2338</v>
      </c>
      <c r="B895" s="198" t="s">
        <v>2127</v>
      </c>
      <c r="C895" s="198" t="s">
        <v>978</v>
      </c>
      <c r="D895" s="198" t="s">
        <v>2168</v>
      </c>
      <c r="E895" s="198" t="s">
        <v>2199</v>
      </c>
      <c r="F895" s="198" t="s">
        <v>2207</v>
      </c>
      <c r="G895" s="198" t="s">
        <v>179</v>
      </c>
      <c r="H895" s="198" t="s">
        <v>2168</v>
      </c>
      <c r="I895" s="198" t="s">
        <v>2201</v>
      </c>
      <c r="J895" s="198" t="s">
        <v>2208</v>
      </c>
      <c r="K895" s="198" t="s">
        <v>179</v>
      </c>
      <c r="L895" s="66">
        <v>0.2</v>
      </c>
      <c r="M895" s="65">
        <v>0.23</v>
      </c>
      <c r="N895" s="92">
        <v>0.14538461538461536</v>
      </c>
      <c r="O895" s="92">
        <v>5.4615384615384649E-2</v>
      </c>
      <c r="P895" s="92">
        <v>0.19</v>
      </c>
      <c r="Q895" s="92">
        <v>0.2</v>
      </c>
      <c r="R895" s="92">
        <v>0.22000000000000003</v>
      </c>
    </row>
    <row r="896" spans="1:18" x14ac:dyDescent="0.25">
      <c r="A896" s="198">
        <v>2339</v>
      </c>
      <c r="B896" s="198" t="s">
        <v>2127</v>
      </c>
      <c r="C896" s="198" t="s">
        <v>978</v>
      </c>
      <c r="D896" s="198" t="s">
        <v>2168</v>
      </c>
      <c r="E896" s="198" t="s">
        <v>2199</v>
      </c>
      <c r="F896" s="198" t="s">
        <v>2209</v>
      </c>
      <c r="G896" s="198" t="s">
        <v>179</v>
      </c>
      <c r="H896" s="198" t="s">
        <v>2168</v>
      </c>
      <c r="I896" s="198" t="s">
        <v>2201</v>
      </c>
      <c r="J896" s="198" t="s">
        <v>2210</v>
      </c>
      <c r="K896" s="198" t="s">
        <v>179</v>
      </c>
      <c r="L896" s="66">
        <v>0.2</v>
      </c>
      <c r="M896" s="65">
        <v>0.23</v>
      </c>
      <c r="N896" s="92">
        <v>0.15</v>
      </c>
      <c r="O896" s="92">
        <v>5.0000000000000017E-2</v>
      </c>
      <c r="P896" s="92">
        <v>0.19</v>
      </c>
      <c r="Q896" s="92">
        <v>0.2</v>
      </c>
      <c r="R896" s="92">
        <v>0.22000000000000003</v>
      </c>
    </row>
    <row r="897" spans="1:18" x14ac:dyDescent="0.25">
      <c r="A897" s="198">
        <v>2340</v>
      </c>
      <c r="B897" s="198" t="s">
        <v>2127</v>
      </c>
      <c r="C897" s="198" t="s">
        <v>978</v>
      </c>
      <c r="D897" s="198" t="s">
        <v>2168</v>
      </c>
      <c r="E897" s="198" t="s">
        <v>2199</v>
      </c>
      <c r="F897" s="198" t="s">
        <v>2211</v>
      </c>
      <c r="G897" s="198" t="s">
        <v>179</v>
      </c>
      <c r="H897" s="198" t="s">
        <v>2168</v>
      </c>
      <c r="I897" s="198" t="s">
        <v>2201</v>
      </c>
      <c r="J897" s="198" t="s">
        <v>2212</v>
      </c>
      <c r="K897" s="198" t="s">
        <v>179</v>
      </c>
      <c r="L897" s="66">
        <v>0.2</v>
      </c>
      <c r="M897" s="65">
        <v>0.23</v>
      </c>
      <c r="N897" s="92">
        <v>0.15</v>
      </c>
      <c r="O897" s="92">
        <v>5.0000000000000017E-2</v>
      </c>
      <c r="P897" s="92">
        <v>0.19</v>
      </c>
      <c r="Q897" s="92">
        <v>0.2</v>
      </c>
      <c r="R897" s="92">
        <v>0.22000000000000003</v>
      </c>
    </row>
    <row r="898" spans="1:18" x14ac:dyDescent="0.25">
      <c r="A898" s="198">
        <v>2341</v>
      </c>
      <c r="B898" s="198" t="s">
        <v>2127</v>
      </c>
      <c r="C898" s="198" t="s">
        <v>978</v>
      </c>
      <c r="D898" s="198" t="s">
        <v>2168</v>
      </c>
      <c r="E898" s="198" t="s">
        <v>2199</v>
      </c>
      <c r="F898" s="198" t="s">
        <v>2213</v>
      </c>
      <c r="G898" s="198" t="s">
        <v>179</v>
      </c>
      <c r="H898" s="198" t="s">
        <v>2168</v>
      </c>
      <c r="I898" s="198" t="s">
        <v>2201</v>
      </c>
      <c r="J898" s="198" t="s">
        <v>2214</v>
      </c>
      <c r="K898" s="198" t="s">
        <v>179</v>
      </c>
      <c r="L898" s="66">
        <v>0.2</v>
      </c>
      <c r="M898" s="65">
        <v>0.23</v>
      </c>
      <c r="N898" s="92">
        <v>0.15</v>
      </c>
      <c r="O898" s="92">
        <v>5.0000000000000017E-2</v>
      </c>
      <c r="P898" s="92">
        <v>0.19</v>
      </c>
      <c r="Q898" s="92">
        <v>0.2</v>
      </c>
      <c r="R898" s="92">
        <v>0.22000000000000003</v>
      </c>
    </row>
    <row r="899" spans="1:18" x14ac:dyDescent="0.25">
      <c r="A899" s="198">
        <v>2342</v>
      </c>
      <c r="B899" s="198" t="s">
        <v>2127</v>
      </c>
      <c r="C899" s="198" t="s">
        <v>978</v>
      </c>
      <c r="D899" s="198" t="s">
        <v>2168</v>
      </c>
      <c r="E899" s="198" t="s">
        <v>2199</v>
      </c>
      <c r="F899" s="198" t="s">
        <v>2215</v>
      </c>
      <c r="G899" s="198" t="s">
        <v>179</v>
      </c>
      <c r="H899" s="198" t="s">
        <v>2168</v>
      </c>
      <c r="I899" s="198" t="s">
        <v>2201</v>
      </c>
      <c r="J899" s="198" t="s">
        <v>2216</v>
      </c>
      <c r="K899" s="198" t="s">
        <v>179</v>
      </c>
      <c r="L899" s="66">
        <v>0.2</v>
      </c>
      <c r="M899" s="65">
        <v>0.23</v>
      </c>
      <c r="N899" s="92">
        <v>0.1</v>
      </c>
      <c r="O899" s="92">
        <v>0.1</v>
      </c>
      <c r="P899" s="92">
        <v>0.19</v>
      </c>
      <c r="Q899" s="92">
        <v>0.2</v>
      </c>
      <c r="R899" s="92">
        <v>0.22000000000000003</v>
      </c>
    </row>
    <row r="900" spans="1:18" x14ac:dyDescent="0.25">
      <c r="A900" s="198">
        <v>2343</v>
      </c>
      <c r="B900" s="198" t="s">
        <v>2127</v>
      </c>
      <c r="C900" s="198" t="s">
        <v>978</v>
      </c>
      <c r="D900" s="198" t="s">
        <v>2168</v>
      </c>
      <c r="E900" s="198" t="s">
        <v>2199</v>
      </c>
      <c r="F900" s="198" t="s">
        <v>2217</v>
      </c>
      <c r="G900" s="198" t="s">
        <v>179</v>
      </c>
      <c r="H900" s="198" t="s">
        <v>2168</v>
      </c>
      <c r="I900" s="198" t="s">
        <v>2201</v>
      </c>
      <c r="J900" s="198" t="s">
        <v>2218</v>
      </c>
      <c r="K900" s="198" t="s">
        <v>179</v>
      </c>
      <c r="L900" s="66">
        <v>0.2</v>
      </c>
      <c r="M900" s="65">
        <v>0.23</v>
      </c>
      <c r="N900" s="92">
        <v>0.14538461538461536</v>
      </c>
      <c r="O900" s="92">
        <v>5.4615384615384649E-2</v>
      </c>
      <c r="P900" s="92">
        <v>0.19</v>
      </c>
      <c r="Q900" s="92">
        <v>0.2</v>
      </c>
      <c r="R900" s="92">
        <v>0.22000000000000003</v>
      </c>
    </row>
    <row r="901" spans="1:18" x14ac:dyDescent="0.25">
      <c r="A901" s="198">
        <v>2344</v>
      </c>
      <c r="B901" s="198" t="s">
        <v>2127</v>
      </c>
      <c r="C901" s="198" t="s">
        <v>978</v>
      </c>
      <c r="D901" s="198" t="s">
        <v>2168</v>
      </c>
      <c r="E901" s="198" t="s">
        <v>2199</v>
      </c>
      <c r="F901" s="198" t="s">
        <v>2219</v>
      </c>
      <c r="G901" s="198" t="s">
        <v>179</v>
      </c>
      <c r="H901" s="198" t="s">
        <v>2168</v>
      </c>
      <c r="I901" s="198" t="s">
        <v>2201</v>
      </c>
      <c r="J901" s="198" t="s">
        <v>2220</v>
      </c>
      <c r="K901" s="198" t="s">
        <v>179</v>
      </c>
      <c r="L901" s="66">
        <v>0.2</v>
      </c>
      <c r="M901" s="65">
        <v>0.23</v>
      </c>
      <c r="N901" s="92">
        <v>0.15</v>
      </c>
      <c r="O901" s="92">
        <v>5.0000000000000017E-2</v>
      </c>
      <c r="P901" s="92">
        <v>0.19</v>
      </c>
      <c r="Q901" s="92">
        <v>0.2</v>
      </c>
      <c r="R901" s="92">
        <v>0.22000000000000003</v>
      </c>
    </row>
    <row r="902" spans="1:18" x14ac:dyDescent="0.25">
      <c r="A902" s="198">
        <v>2345</v>
      </c>
      <c r="B902" s="198" t="s">
        <v>2127</v>
      </c>
      <c r="C902" s="198" t="s">
        <v>978</v>
      </c>
      <c r="D902" s="198" t="s">
        <v>2168</v>
      </c>
      <c r="E902" s="198" t="s">
        <v>2199</v>
      </c>
      <c r="F902" s="198" t="s">
        <v>2221</v>
      </c>
      <c r="G902" s="198" t="s">
        <v>179</v>
      </c>
      <c r="H902" s="198" t="s">
        <v>2168</v>
      </c>
      <c r="I902" s="198" t="s">
        <v>2201</v>
      </c>
      <c r="J902" s="198" t="s">
        <v>2222</v>
      </c>
      <c r="K902" s="198" t="s">
        <v>179</v>
      </c>
      <c r="L902" s="66">
        <v>0.2</v>
      </c>
      <c r="M902" s="65">
        <v>0.23</v>
      </c>
      <c r="N902" s="92">
        <v>0</v>
      </c>
      <c r="O902" s="92">
        <v>0.2</v>
      </c>
      <c r="P902" s="92">
        <v>0.19</v>
      </c>
      <c r="Q902" s="92">
        <v>0.2</v>
      </c>
      <c r="R902" s="92">
        <v>0.22000000000000003</v>
      </c>
    </row>
    <row r="903" spans="1:18" x14ac:dyDescent="0.25">
      <c r="A903" s="198">
        <v>2346</v>
      </c>
      <c r="B903" s="198" t="s">
        <v>2127</v>
      </c>
      <c r="C903" s="198" t="s">
        <v>978</v>
      </c>
      <c r="D903" s="198" t="s">
        <v>2168</v>
      </c>
      <c r="E903" s="198" t="s">
        <v>2199</v>
      </c>
      <c r="F903" s="198" t="s">
        <v>2223</v>
      </c>
      <c r="G903" s="198" t="s">
        <v>179</v>
      </c>
      <c r="H903" s="198" t="s">
        <v>2168</v>
      </c>
      <c r="I903" s="198" t="s">
        <v>2201</v>
      </c>
      <c r="J903" s="198" t="s">
        <v>2224</v>
      </c>
      <c r="K903" s="198" t="s">
        <v>179</v>
      </c>
      <c r="L903" s="66">
        <v>0.2</v>
      </c>
      <c r="M903" s="65">
        <v>0.23</v>
      </c>
      <c r="N903" s="92">
        <v>0.15</v>
      </c>
      <c r="O903" s="92">
        <v>0.1</v>
      </c>
      <c r="P903" s="92">
        <v>0.24</v>
      </c>
      <c r="Q903" s="92">
        <v>0.25</v>
      </c>
      <c r="R903" s="92">
        <v>0.27500000000000002</v>
      </c>
    </row>
    <row r="904" spans="1:18" x14ac:dyDescent="0.25">
      <c r="A904" s="198">
        <v>2347</v>
      </c>
      <c r="B904" s="198" t="s">
        <v>2127</v>
      </c>
      <c r="C904" s="198" t="s">
        <v>978</v>
      </c>
      <c r="D904" s="198" t="s">
        <v>2168</v>
      </c>
      <c r="E904" s="198" t="s">
        <v>2199</v>
      </c>
      <c r="F904" s="198" t="s">
        <v>2225</v>
      </c>
      <c r="G904" s="198" t="s">
        <v>179</v>
      </c>
      <c r="H904" s="198" t="s">
        <v>2168</v>
      </c>
      <c r="I904" s="198" t="s">
        <v>2201</v>
      </c>
      <c r="J904" s="198" t="s">
        <v>2226</v>
      </c>
      <c r="K904" s="198" t="s">
        <v>179</v>
      </c>
      <c r="L904" s="66">
        <v>0.2</v>
      </c>
      <c r="M904" s="65">
        <v>0.23</v>
      </c>
      <c r="N904" s="92">
        <v>0.15</v>
      </c>
      <c r="O904" s="92">
        <v>7.0000000000000007E-2</v>
      </c>
      <c r="P904" s="92">
        <v>0.21</v>
      </c>
      <c r="Q904" s="92">
        <v>0.22</v>
      </c>
      <c r="R904" s="92">
        <v>0.24200000000000002</v>
      </c>
    </row>
    <row r="905" spans="1:18" x14ac:dyDescent="0.25">
      <c r="A905" s="198">
        <v>2348</v>
      </c>
      <c r="B905" s="198" t="s">
        <v>2127</v>
      </c>
      <c r="C905" s="198" t="s">
        <v>978</v>
      </c>
      <c r="D905" s="198" t="s">
        <v>2168</v>
      </c>
      <c r="E905" s="198" t="s">
        <v>2199</v>
      </c>
      <c r="F905" s="198" t="s">
        <v>2227</v>
      </c>
      <c r="G905" s="198" t="s">
        <v>179</v>
      </c>
      <c r="H905" s="198" t="s">
        <v>2168</v>
      </c>
      <c r="I905" s="198" t="s">
        <v>2201</v>
      </c>
      <c r="J905" s="198" t="s">
        <v>2228</v>
      </c>
      <c r="K905" s="198" t="s">
        <v>179</v>
      </c>
      <c r="L905" s="66">
        <v>0.2</v>
      </c>
      <c r="M905" s="65">
        <v>0.23</v>
      </c>
      <c r="N905" s="92">
        <v>0.15615384615384614</v>
      </c>
      <c r="O905" s="92">
        <v>6.3846153846153858E-2</v>
      </c>
      <c r="P905" s="92">
        <v>0.21</v>
      </c>
      <c r="Q905" s="92">
        <v>0.22</v>
      </c>
      <c r="R905" s="92">
        <v>0.24200000000000002</v>
      </c>
    </row>
    <row r="906" spans="1:18" x14ac:dyDescent="0.25">
      <c r="A906" s="198">
        <v>2349</v>
      </c>
      <c r="B906" s="198" t="s">
        <v>2127</v>
      </c>
      <c r="C906" s="198" t="s">
        <v>978</v>
      </c>
      <c r="D906" s="198" t="s">
        <v>2168</v>
      </c>
      <c r="E906" s="198" t="s">
        <v>2199</v>
      </c>
      <c r="F906" s="198" t="s">
        <v>2229</v>
      </c>
      <c r="G906" s="198" t="s">
        <v>179</v>
      </c>
      <c r="H906" s="198" t="s">
        <v>2168</v>
      </c>
      <c r="I906" s="198" t="s">
        <v>2201</v>
      </c>
      <c r="J906" s="198" t="s">
        <v>2230</v>
      </c>
      <c r="K906" s="198" t="s">
        <v>179</v>
      </c>
      <c r="L906" s="66">
        <v>0.2</v>
      </c>
      <c r="M906" s="65">
        <v>0.23</v>
      </c>
      <c r="N906" s="92">
        <v>0.15615384615384614</v>
      </c>
      <c r="O906" s="92">
        <v>6.3846153846153858E-2</v>
      </c>
      <c r="P906" s="92">
        <v>0.21</v>
      </c>
      <c r="Q906" s="92">
        <v>0.22</v>
      </c>
      <c r="R906" s="92">
        <v>0.24200000000000002</v>
      </c>
    </row>
    <row r="907" spans="1:18" x14ac:dyDescent="0.25">
      <c r="A907" s="198">
        <v>2351</v>
      </c>
      <c r="B907" s="198" t="s">
        <v>2127</v>
      </c>
      <c r="C907" s="198" t="s">
        <v>978</v>
      </c>
      <c r="D907" s="198" t="s">
        <v>2168</v>
      </c>
      <c r="E907" s="198" t="s">
        <v>2199</v>
      </c>
      <c r="F907" s="198" t="s">
        <v>2232</v>
      </c>
      <c r="G907" s="198" t="s">
        <v>179</v>
      </c>
      <c r="H907" s="198" t="s">
        <v>2168</v>
      </c>
      <c r="I907" s="198" t="s">
        <v>2201</v>
      </c>
      <c r="J907" s="198" t="s">
        <v>2233</v>
      </c>
      <c r="K907" s="198" t="s">
        <v>179</v>
      </c>
      <c r="L907" s="66">
        <v>0.2</v>
      </c>
      <c r="M907" s="65">
        <v>0.23</v>
      </c>
      <c r="N907" s="92">
        <v>0.18</v>
      </c>
      <c r="O907" s="92">
        <v>4.0000000000000008E-2</v>
      </c>
      <c r="P907" s="92">
        <v>0.21</v>
      </c>
      <c r="Q907" s="92">
        <v>0.22</v>
      </c>
      <c r="R907" s="92">
        <v>0.24200000000000002</v>
      </c>
    </row>
    <row r="908" spans="1:18" x14ac:dyDescent="0.25">
      <c r="A908" s="198">
        <v>2372</v>
      </c>
      <c r="B908" s="198" t="s">
        <v>2127</v>
      </c>
      <c r="C908" s="198" t="s">
        <v>978</v>
      </c>
      <c r="D908" s="198" t="s">
        <v>2168</v>
      </c>
      <c r="E908" s="198" t="s">
        <v>2177</v>
      </c>
      <c r="F908" s="198" t="s">
        <v>2191</v>
      </c>
      <c r="G908" s="198" t="s">
        <v>179</v>
      </c>
      <c r="H908" s="198" t="s">
        <v>2168</v>
      </c>
      <c r="I908" s="198" t="s">
        <v>2179</v>
      </c>
      <c r="J908" s="198" t="s">
        <v>2192</v>
      </c>
      <c r="K908" s="198" t="s">
        <v>179</v>
      </c>
      <c r="L908" s="66">
        <v>0.2</v>
      </c>
      <c r="M908" s="65">
        <v>0.23</v>
      </c>
      <c r="N908" s="92">
        <v>0.15</v>
      </c>
      <c r="O908" s="92">
        <v>7.0000000000000007E-2</v>
      </c>
      <c r="P908" s="92">
        <v>0.21</v>
      </c>
      <c r="Q908" s="92">
        <v>0.22</v>
      </c>
      <c r="R908" s="92">
        <v>0.24200000000000002</v>
      </c>
    </row>
    <row r="909" spans="1:18" x14ac:dyDescent="0.25">
      <c r="A909" s="198">
        <v>2558</v>
      </c>
      <c r="B909" s="198" t="s">
        <v>2127</v>
      </c>
      <c r="C909" s="198" t="s">
        <v>978</v>
      </c>
      <c r="D909" s="198" t="s">
        <v>2168</v>
      </c>
      <c r="E909" s="198" t="s">
        <v>2199</v>
      </c>
      <c r="F909" s="198" t="s">
        <v>2236</v>
      </c>
      <c r="G909" s="198" t="s">
        <v>179</v>
      </c>
      <c r="H909" s="198" t="s">
        <v>2168</v>
      </c>
      <c r="I909" s="198" t="s">
        <v>2201</v>
      </c>
      <c r="J909" s="198" t="s">
        <v>2237</v>
      </c>
      <c r="K909" s="198" t="s">
        <v>179</v>
      </c>
      <c r="L909" s="66">
        <v>0.2</v>
      </c>
      <c r="M909" s="65">
        <v>0.23</v>
      </c>
      <c r="N909" s="92">
        <v>0.15</v>
      </c>
      <c r="O909" s="92">
        <v>0.03</v>
      </c>
      <c r="P909" s="92">
        <v>0.16999999999999998</v>
      </c>
      <c r="Q909" s="92">
        <v>0.18</v>
      </c>
      <c r="R909" s="92">
        <v>0.19800000000000001</v>
      </c>
    </row>
    <row r="910" spans="1:18" x14ac:dyDescent="0.25">
      <c r="A910" s="198">
        <v>2597</v>
      </c>
      <c r="B910" s="198" t="s">
        <v>2127</v>
      </c>
      <c r="C910" s="198" t="s">
        <v>978</v>
      </c>
      <c r="D910" s="198" t="s">
        <v>2168</v>
      </c>
      <c r="E910" s="198" t="s">
        <v>2169</v>
      </c>
      <c r="F910" s="198" t="s">
        <v>2173</v>
      </c>
      <c r="G910" s="198" t="s">
        <v>179</v>
      </c>
      <c r="H910" s="198" t="s">
        <v>2168</v>
      </c>
      <c r="I910" s="198" t="s">
        <v>2171</v>
      </c>
      <c r="J910" s="198" t="s">
        <v>2174</v>
      </c>
      <c r="K910" s="198" t="s">
        <v>179</v>
      </c>
      <c r="L910" s="66">
        <v>0.2</v>
      </c>
      <c r="M910" s="65">
        <v>0.23</v>
      </c>
      <c r="N910" s="92">
        <v>0.15</v>
      </c>
      <c r="O910" s="92">
        <v>7.0000000000000007E-2</v>
      </c>
      <c r="P910" s="92">
        <v>0.21</v>
      </c>
      <c r="Q910" s="92">
        <v>0.22</v>
      </c>
      <c r="R910" s="92">
        <v>0.24200000000000002</v>
      </c>
    </row>
    <row r="911" spans="1:18" x14ac:dyDescent="0.25">
      <c r="A911" s="198">
        <v>2598</v>
      </c>
      <c r="B911" s="198" t="s">
        <v>2127</v>
      </c>
      <c r="C911" s="198" t="s">
        <v>978</v>
      </c>
      <c r="D911" s="198" t="s">
        <v>2168</v>
      </c>
      <c r="E911" s="198" t="s">
        <v>2169</v>
      </c>
      <c r="F911" s="198" t="s">
        <v>2175</v>
      </c>
      <c r="G911" s="198" t="s">
        <v>179</v>
      </c>
      <c r="H911" s="198" t="s">
        <v>2168</v>
      </c>
      <c r="I911" s="198" t="s">
        <v>2171</v>
      </c>
      <c r="J911" s="198" t="s">
        <v>2176</v>
      </c>
      <c r="K911" s="198" t="s">
        <v>179</v>
      </c>
      <c r="L911" s="66">
        <v>0.2</v>
      </c>
      <c r="M911" s="65">
        <v>0.23</v>
      </c>
      <c r="N911" s="92">
        <v>0.15</v>
      </c>
      <c r="O911" s="92">
        <v>7.0000000000000007E-2</v>
      </c>
      <c r="P911" s="92">
        <v>0.21</v>
      </c>
      <c r="Q911" s="92">
        <v>0.22</v>
      </c>
      <c r="R911" s="92">
        <v>0.24200000000000002</v>
      </c>
    </row>
    <row r="912" spans="1:18" x14ac:dyDescent="0.25">
      <c r="A912" s="198">
        <v>2708</v>
      </c>
      <c r="B912" s="198" t="s">
        <v>2127</v>
      </c>
      <c r="C912" s="198" t="s">
        <v>978</v>
      </c>
      <c r="D912" s="198" t="s">
        <v>2168</v>
      </c>
      <c r="E912" s="198" t="s">
        <v>2177</v>
      </c>
      <c r="F912" s="198" t="s">
        <v>2195</v>
      </c>
      <c r="G912" s="198" t="s">
        <v>179</v>
      </c>
      <c r="H912" s="198" t="s">
        <v>2168</v>
      </c>
      <c r="I912" s="198" t="s">
        <v>2179</v>
      </c>
      <c r="J912" s="198" t="s">
        <v>2196</v>
      </c>
      <c r="K912" s="198" t="s">
        <v>179</v>
      </c>
      <c r="L912" s="66">
        <v>0.2</v>
      </c>
      <c r="M912" s="65">
        <v>0.23</v>
      </c>
      <c r="N912" s="92">
        <v>0.15615384615384614</v>
      </c>
      <c r="O912" s="92">
        <v>6.3846153846153858E-2</v>
      </c>
      <c r="P912" s="92">
        <v>0.21</v>
      </c>
      <c r="Q912" s="92">
        <v>0.22</v>
      </c>
      <c r="R912" s="92">
        <v>0.24200000000000002</v>
      </c>
    </row>
    <row r="913" spans="1:18" x14ac:dyDescent="0.25">
      <c r="A913" s="198">
        <v>3353</v>
      </c>
      <c r="B913" s="198" t="s">
        <v>2127</v>
      </c>
      <c r="C913" s="198" t="s">
        <v>978</v>
      </c>
      <c r="D913" s="198" t="s">
        <v>2168</v>
      </c>
      <c r="E913" s="198" t="s">
        <v>2199</v>
      </c>
      <c r="F913" s="198" t="s">
        <v>2203</v>
      </c>
      <c r="G913" s="198" t="s">
        <v>179</v>
      </c>
      <c r="H913" s="198" t="s">
        <v>2168</v>
      </c>
      <c r="I913" s="198" t="s">
        <v>2201</v>
      </c>
      <c r="J913" s="198" t="s">
        <v>2204</v>
      </c>
      <c r="K913" s="198" t="s">
        <v>179</v>
      </c>
      <c r="L913" s="66">
        <v>0.23</v>
      </c>
      <c r="M913" s="65">
        <v>0.23</v>
      </c>
      <c r="N913" s="92">
        <v>0.15</v>
      </c>
      <c r="O913" s="92">
        <v>7.0000000000000007E-2</v>
      </c>
      <c r="P913" s="92">
        <v>0.21</v>
      </c>
      <c r="Q913" s="92">
        <v>0.22</v>
      </c>
      <c r="R913" s="92">
        <v>0.24200000000000002</v>
      </c>
    </row>
    <row r="914" spans="1:18" x14ac:dyDescent="0.25">
      <c r="A914" s="198">
        <v>3362</v>
      </c>
      <c r="B914" s="198" t="s">
        <v>2127</v>
      </c>
      <c r="C914" s="198" t="s">
        <v>978</v>
      </c>
      <c r="D914" s="198" t="s">
        <v>2168</v>
      </c>
      <c r="E914" s="198" t="s">
        <v>2199</v>
      </c>
      <c r="F914" s="198" t="s">
        <v>2200</v>
      </c>
      <c r="G914" s="198" t="s">
        <v>179</v>
      </c>
      <c r="H914" s="198" t="s">
        <v>2168</v>
      </c>
      <c r="I914" s="198" t="s">
        <v>2201</v>
      </c>
      <c r="J914" s="198" t="s">
        <v>2202</v>
      </c>
      <c r="K914" s="198" t="s">
        <v>179</v>
      </c>
      <c r="L914" s="66">
        <v>0.2</v>
      </c>
      <c r="M914" s="65">
        <v>0.23</v>
      </c>
      <c r="N914" s="92">
        <v>0.2</v>
      </c>
      <c r="O914" s="92">
        <v>1.999999999999999E-2</v>
      </c>
      <c r="P914" s="92">
        <v>0.21</v>
      </c>
      <c r="Q914" s="92">
        <v>0.22</v>
      </c>
      <c r="R914" s="92">
        <v>0.24200000000000002</v>
      </c>
    </row>
    <row r="915" spans="1:18" x14ac:dyDescent="0.25">
      <c r="A915" s="198">
        <v>3430</v>
      </c>
      <c r="B915" s="198" t="s">
        <v>2127</v>
      </c>
      <c r="C915" s="198" t="s">
        <v>978</v>
      </c>
      <c r="D915" s="198" t="s">
        <v>2168</v>
      </c>
      <c r="E915" s="198" t="s">
        <v>2199</v>
      </c>
      <c r="F915" s="198" t="s">
        <v>2205</v>
      </c>
      <c r="G915" s="198" t="s">
        <v>179</v>
      </c>
      <c r="H915" s="198" t="s">
        <v>2168</v>
      </c>
      <c r="I915" s="198" t="s">
        <v>2201</v>
      </c>
      <c r="J915" s="198" t="s">
        <v>2206</v>
      </c>
      <c r="K915" s="198" t="s">
        <v>179</v>
      </c>
      <c r="L915" s="66">
        <v>0.2</v>
      </c>
      <c r="M915" s="65">
        <v>0.23</v>
      </c>
      <c r="N915" s="92">
        <v>0.15</v>
      </c>
      <c r="O915" s="92">
        <v>7.0000000000000007E-2</v>
      </c>
      <c r="P915" s="92">
        <v>0.21</v>
      </c>
      <c r="Q915" s="92">
        <v>0.22</v>
      </c>
      <c r="R915" s="92">
        <v>0.24200000000000002</v>
      </c>
    </row>
    <row r="916" spans="1:18" x14ac:dyDescent="0.25">
      <c r="A916" s="198">
        <v>3479</v>
      </c>
      <c r="B916" s="198" t="s">
        <v>2127</v>
      </c>
      <c r="C916" s="198" t="s">
        <v>978</v>
      </c>
      <c r="D916" s="198" t="s">
        <v>2168</v>
      </c>
      <c r="E916" s="198" t="s">
        <v>2199</v>
      </c>
      <c r="F916" s="198" t="s">
        <v>2234</v>
      </c>
      <c r="G916" s="198" t="s">
        <v>179</v>
      </c>
      <c r="H916" s="198" t="s">
        <v>2168</v>
      </c>
      <c r="I916" s="198" t="s">
        <v>2201</v>
      </c>
      <c r="J916" s="198" t="s">
        <v>2235</v>
      </c>
      <c r="K916" s="198" t="s">
        <v>179</v>
      </c>
      <c r="L916" s="66">
        <v>0.2</v>
      </c>
      <c r="M916" s="65">
        <v>0.23</v>
      </c>
      <c r="N916" s="92">
        <v>0.15</v>
      </c>
      <c r="O916" s="92">
        <v>7.0000000000000007E-2</v>
      </c>
      <c r="P916" s="92">
        <v>0.21</v>
      </c>
      <c r="Q916" s="92">
        <v>0.22</v>
      </c>
      <c r="R916" s="92">
        <v>0.24200000000000002</v>
      </c>
    </row>
    <row r="917" spans="1:18" x14ac:dyDescent="0.25">
      <c r="A917" s="198">
        <v>3886</v>
      </c>
      <c r="B917" s="198" t="s">
        <v>2127</v>
      </c>
      <c r="C917" s="198" t="s">
        <v>978</v>
      </c>
      <c r="D917" s="198" t="s">
        <v>2168</v>
      </c>
      <c r="E917" s="198" t="s">
        <v>2199</v>
      </c>
      <c r="F917" s="198" t="s">
        <v>4741</v>
      </c>
      <c r="G917" s="198" t="s">
        <v>179</v>
      </c>
      <c r="H917" s="198" t="s">
        <v>2168</v>
      </c>
      <c r="I917" s="198" t="s">
        <v>2201</v>
      </c>
      <c r="J917" s="198" t="s">
        <v>4742</v>
      </c>
      <c r="K917" s="198" t="s">
        <v>179</v>
      </c>
      <c r="L917" s="66">
        <v>0.2</v>
      </c>
      <c r="M917" s="65">
        <v>0.23</v>
      </c>
      <c r="N917" s="92">
        <v>0.15615384615384614</v>
      </c>
      <c r="O917" s="92">
        <v>6.3846153846153858E-2</v>
      </c>
      <c r="P917" s="92">
        <v>0.21</v>
      </c>
      <c r="Q917" s="92">
        <v>0.22</v>
      </c>
      <c r="R917" s="92">
        <v>0.24200000000000002</v>
      </c>
    </row>
    <row r="918" spans="1:18" x14ac:dyDescent="0.25">
      <c r="A918" s="198">
        <v>3888</v>
      </c>
      <c r="B918" s="198" t="s">
        <v>2127</v>
      </c>
      <c r="C918" s="198" t="s">
        <v>978</v>
      </c>
      <c r="D918" s="198" t="s">
        <v>2168</v>
      </c>
      <c r="E918" s="198" t="s">
        <v>2199</v>
      </c>
      <c r="F918" s="198" t="s">
        <v>4743</v>
      </c>
      <c r="G918" s="198" t="s">
        <v>179</v>
      </c>
      <c r="H918" s="198" t="s">
        <v>2168</v>
      </c>
      <c r="I918" s="198" t="s">
        <v>2201</v>
      </c>
      <c r="J918" s="198" t="s">
        <v>4744</v>
      </c>
      <c r="K918" s="198" t="s">
        <v>179</v>
      </c>
      <c r="L918" s="66">
        <v>0.2</v>
      </c>
      <c r="M918" s="65">
        <v>0.23</v>
      </c>
      <c r="N918" s="92">
        <v>0.15</v>
      </c>
      <c r="O918" s="92">
        <v>7.0000000000000007E-2</v>
      </c>
      <c r="P918" s="92">
        <v>0.21</v>
      </c>
      <c r="Q918" s="92">
        <v>0.22</v>
      </c>
      <c r="R918" s="92">
        <v>0.24200000000000002</v>
      </c>
    </row>
    <row r="919" spans="1:18" x14ac:dyDescent="0.25">
      <c r="A919" s="198">
        <v>1407</v>
      </c>
      <c r="B919" s="198" t="s">
        <v>2127</v>
      </c>
      <c r="C919" s="198" t="s">
        <v>978</v>
      </c>
      <c r="D919" s="198" t="s">
        <v>2238</v>
      </c>
      <c r="E919" s="198" t="s">
        <v>2277</v>
      </c>
      <c r="F919" s="198" t="s">
        <v>2283</v>
      </c>
      <c r="G919" s="198" t="s">
        <v>179</v>
      </c>
      <c r="H919" s="198" t="s">
        <v>2238</v>
      </c>
      <c r="I919" s="198" t="s">
        <v>2279</v>
      </c>
      <c r="J919" s="198" t="s">
        <v>2284</v>
      </c>
      <c r="K919" s="198" t="s">
        <v>179</v>
      </c>
      <c r="L919" s="66">
        <v>0.22</v>
      </c>
      <c r="M919" s="65">
        <v>0.23</v>
      </c>
      <c r="N919" s="92">
        <v>0.15</v>
      </c>
      <c r="O919" s="92">
        <v>7.0000000000000007E-2</v>
      </c>
      <c r="P919" s="92">
        <v>0.21</v>
      </c>
      <c r="Q919" s="92">
        <v>0.22</v>
      </c>
      <c r="R919" s="92">
        <v>0.24200000000000002</v>
      </c>
    </row>
    <row r="920" spans="1:18" x14ac:dyDescent="0.25">
      <c r="A920" s="198">
        <v>2092</v>
      </c>
      <c r="B920" s="198" t="s">
        <v>2127</v>
      </c>
      <c r="C920" s="198" t="s">
        <v>978</v>
      </c>
      <c r="D920" s="198" t="s">
        <v>2238</v>
      </c>
      <c r="E920" s="198" t="s">
        <v>2277</v>
      </c>
      <c r="F920" s="198" t="s">
        <v>2315</v>
      </c>
      <c r="G920" s="198" t="s">
        <v>179</v>
      </c>
      <c r="H920" s="198" t="s">
        <v>2238</v>
      </c>
      <c r="I920" s="198" t="s">
        <v>2279</v>
      </c>
      <c r="J920" s="198" t="s">
        <v>2316</v>
      </c>
      <c r="K920" s="198" t="s">
        <v>179</v>
      </c>
      <c r="L920" s="66">
        <v>0.22</v>
      </c>
      <c r="M920" s="65">
        <v>0.23</v>
      </c>
      <c r="N920" s="92">
        <v>0.15</v>
      </c>
      <c r="O920" s="92">
        <v>7.0000000000000007E-2</v>
      </c>
      <c r="P920" s="92">
        <v>0.21</v>
      </c>
      <c r="Q920" s="92">
        <v>0.22</v>
      </c>
      <c r="R920" s="92">
        <v>0.24200000000000002</v>
      </c>
    </row>
    <row r="921" spans="1:18" x14ac:dyDescent="0.25">
      <c r="A921" s="198">
        <v>2098</v>
      </c>
      <c r="B921" s="198" t="s">
        <v>2127</v>
      </c>
      <c r="C921" s="198" t="s">
        <v>978</v>
      </c>
      <c r="D921" s="198" t="s">
        <v>2238</v>
      </c>
      <c r="E921" s="198" t="s">
        <v>2239</v>
      </c>
      <c r="F921" s="198" t="s">
        <v>2271</v>
      </c>
      <c r="G921" s="198" t="s">
        <v>179</v>
      </c>
      <c r="H921" s="198" t="s">
        <v>2238</v>
      </c>
      <c r="I921" s="198" t="s">
        <v>2241</v>
      </c>
      <c r="J921" s="198" t="s">
        <v>2272</v>
      </c>
      <c r="K921" s="198" t="s">
        <v>179</v>
      </c>
      <c r="L921" s="66">
        <v>0.22</v>
      </c>
      <c r="M921" s="65">
        <v>0.23</v>
      </c>
      <c r="N921" s="92">
        <v>0.15</v>
      </c>
      <c r="O921" s="92">
        <v>0.1</v>
      </c>
      <c r="P921" s="92">
        <v>0.24</v>
      </c>
      <c r="Q921" s="92">
        <v>0.25</v>
      </c>
      <c r="R921" s="92">
        <v>0.27500000000000002</v>
      </c>
    </row>
    <row r="922" spans="1:18" x14ac:dyDescent="0.25">
      <c r="A922" s="198">
        <v>2362</v>
      </c>
      <c r="B922" s="198" t="s">
        <v>2127</v>
      </c>
      <c r="C922" s="198" t="s">
        <v>978</v>
      </c>
      <c r="D922" s="198" t="s">
        <v>2238</v>
      </c>
      <c r="E922" s="198" t="s">
        <v>2239</v>
      </c>
      <c r="F922" s="198" t="s">
        <v>2243</v>
      </c>
      <c r="G922" s="198" t="s">
        <v>179</v>
      </c>
      <c r="H922" s="198" t="s">
        <v>2238</v>
      </c>
      <c r="I922" s="198" t="s">
        <v>2241</v>
      </c>
      <c r="J922" s="198" t="s">
        <v>2244</v>
      </c>
      <c r="K922" s="198" t="s">
        <v>179</v>
      </c>
      <c r="L922" s="66">
        <v>0.22</v>
      </c>
      <c r="M922" s="65">
        <v>0.23</v>
      </c>
      <c r="N922" s="92">
        <v>0.15714285714285711</v>
      </c>
      <c r="O922" s="92">
        <v>6.2857142857142889E-2</v>
      </c>
      <c r="P922" s="92">
        <v>0.21</v>
      </c>
      <c r="Q922" s="92">
        <v>0.22</v>
      </c>
      <c r="R922" s="92">
        <v>0.24200000000000002</v>
      </c>
    </row>
    <row r="923" spans="1:18" x14ac:dyDescent="0.25">
      <c r="A923" s="198">
        <v>2363</v>
      </c>
      <c r="B923" s="198" t="s">
        <v>2127</v>
      </c>
      <c r="C923" s="198" t="s">
        <v>978</v>
      </c>
      <c r="D923" s="198" t="s">
        <v>2238</v>
      </c>
      <c r="E923" s="198" t="s">
        <v>2239</v>
      </c>
      <c r="F923" s="198" t="s">
        <v>2245</v>
      </c>
      <c r="G923" s="198" t="s">
        <v>179</v>
      </c>
      <c r="H923" s="198" t="s">
        <v>2238</v>
      </c>
      <c r="I923" s="198" t="s">
        <v>2241</v>
      </c>
      <c r="J923" s="198" t="s">
        <v>2246</v>
      </c>
      <c r="K923" s="198" t="s">
        <v>179</v>
      </c>
      <c r="L923" s="66">
        <v>0.22</v>
      </c>
      <c r="M923" s="65">
        <v>0.23</v>
      </c>
      <c r="N923" s="92">
        <v>0.2</v>
      </c>
      <c r="O923" s="92">
        <v>1.999999999999999E-2</v>
      </c>
      <c r="P923" s="92">
        <v>0.21</v>
      </c>
      <c r="Q923" s="92">
        <v>0.22</v>
      </c>
      <c r="R923" s="92">
        <v>0.24200000000000002</v>
      </c>
    </row>
    <row r="924" spans="1:18" x14ac:dyDescent="0.25">
      <c r="A924" s="198">
        <v>2364</v>
      </c>
      <c r="B924" s="198" t="s">
        <v>2127</v>
      </c>
      <c r="C924" s="198" t="s">
        <v>978</v>
      </c>
      <c r="D924" s="198" t="s">
        <v>2238</v>
      </c>
      <c r="E924" s="198" t="s">
        <v>2239</v>
      </c>
      <c r="F924" s="198" t="s">
        <v>2247</v>
      </c>
      <c r="G924" s="198" t="s">
        <v>179</v>
      </c>
      <c r="H924" s="198" t="s">
        <v>2238</v>
      </c>
      <c r="I924" s="198" t="s">
        <v>2241</v>
      </c>
      <c r="J924" s="198" t="s">
        <v>2248</v>
      </c>
      <c r="K924" s="198" t="s">
        <v>179</v>
      </c>
      <c r="L924" s="66">
        <v>0.22</v>
      </c>
      <c r="M924" s="65">
        <v>0.23</v>
      </c>
      <c r="N924" s="92">
        <v>0.15714285714285711</v>
      </c>
      <c r="O924" s="92" t="s">
        <v>121</v>
      </c>
      <c r="P924" s="92">
        <v>0.15714285714285711</v>
      </c>
      <c r="Q924" s="92">
        <v>0.15714285714285711</v>
      </c>
      <c r="R924" s="92">
        <v>0.15714285714285711</v>
      </c>
    </row>
    <row r="925" spans="1:18" x14ac:dyDescent="0.25">
      <c r="A925" s="198">
        <v>2365</v>
      </c>
      <c r="B925" s="198" t="s">
        <v>2127</v>
      </c>
      <c r="C925" s="198" t="s">
        <v>978</v>
      </c>
      <c r="D925" s="198" t="s">
        <v>2238</v>
      </c>
      <c r="E925" s="198" t="s">
        <v>2239</v>
      </c>
      <c r="F925" s="198" t="s">
        <v>2249</v>
      </c>
      <c r="G925" s="198" t="s">
        <v>179</v>
      </c>
      <c r="H925" s="198" t="s">
        <v>2238</v>
      </c>
      <c r="I925" s="198" t="s">
        <v>2241</v>
      </c>
      <c r="J925" s="198" t="s">
        <v>2250</v>
      </c>
      <c r="K925" s="198" t="s">
        <v>179</v>
      </c>
      <c r="L925" s="66">
        <v>0.22</v>
      </c>
      <c r="M925" s="65">
        <v>0.23</v>
      </c>
      <c r="N925" s="92">
        <v>0.15</v>
      </c>
      <c r="O925" s="92">
        <v>7.0000000000000007E-2</v>
      </c>
      <c r="P925" s="92">
        <v>0.21</v>
      </c>
      <c r="Q925" s="92">
        <v>0.22</v>
      </c>
      <c r="R925" s="92">
        <v>0.24200000000000002</v>
      </c>
    </row>
    <row r="926" spans="1:18" x14ac:dyDescent="0.25">
      <c r="A926" s="198">
        <v>2366</v>
      </c>
      <c r="B926" s="198" t="s">
        <v>2127</v>
      </c>
      <c r="C926" s="198" t="s">
        <v>978</v>
      </c>
      <c r="D926" s="198" t="s">
        <v>2238</v>
      </c>
      <c r="E926" s="198" t="s">
        <v>2239</v>
      </c>
      <c r="F926" s="198" t="s">
        <v>2251</v>
      </c>
      <c r="G926" s="198" t="s">
        <v>179</v>
      </c>
      <c r="H926" s="198" t="s">
        <v>2238</v>
      </c>
      <c r="I926" s="198" t="s">
        <v>2241</v>
      </c>
      <c r="J926" s="198" t="s">
        <v>2252</v>
      </c>
      <c r="K926" s="198" t="s">
        <v>179</v>
      </c>
      <c r="L926" s="66">
        <v>0.22</v>
      </c>
      <c r="M926" s="65">
        <v>0.23</v>
      </c>
      <c r="N926" s="92">
        <v>0.15</v>
      </c>
      <c r="O926" s="92">
        <v>7.0000000000000007E-2</v>
      </c>
      <c r="P926" s="92">
        <v>0.21</v>
      </c>
      <c r="Q926" s="92">
        <v>0.22</v>
      </c>
      <c r="R926" s="92">
        <v>0.24200000000000002</v>
      </c>
    </row>
    <row r="927" spans="1:18" x14ac:dyDescent="0.25">
      <c r="A927" s="198">
        <v>2367</v>
      </c>
      <c r="B927" s="198" t="s">
        <v>2127</v>
      </c>
      <c r="C927" s="198" t="s">
        <v>978</v>
      </c>
      <c r="D927" s="198" t="s">
        <v>2238</v>
      </c>
      <c r="E927" s="198" t="s">
        <v>2239</v>
      </c>
      <c r="F927" s="198" t="s">
        <v>2253</v>
      </c>
      <c r="G927" s="198" t="s">
        <v>179</v>
      </c>
      <c r="H927" s="198" t="s">
        <v>2238</v>
      </c>
      <c r="I927" s="198" t="s">
        <v>2241</v>
      </c>
      <c r="J927" s="198" t="s">
        <v>2254</v>
      </c>
      <c r="K927" s="198" t="s">
        <v>179</v>
      </c>
      <c r="L927" s="66">
        <v>0.18</v>
      </c>
      <c r="M927" s="65">
        <v>0.21</v>
      </c>
      <c r="N927" s="92">
        <v>0.15</v>
      </c>
      <c r="O927" s="92">
        <v>7.0000000000000007E-2</v>
      </c>
      <c r="P927" s="92">
        <v>0.21</v>
      </c>
      <c r="Q927" s="92">
        <v>0.22</v>
      </c>
      <c r="R927" s="92">
        <v>0.24200000000000002</v>
      </c>
    </row>
    <row r="928" spans="1:18" x14ac:dyDescent="0.25">
      <c r="A928" s="198">
        <v>2368</v>
      </c>
      <c r="B928" s="198" t="s">
        <v>2127</v>
      </c>
      <c r="C928" s="198" t="s">
        <v>978</v>
      </c>
      <c r="D928" s="198" t="s">
        <v>2238</v>
      </c>
      <c r="E928" s="198" t="s">
        <v>2239</v>
      </c>
      <c r="F928" s="198" t="s">
        <v>2255</v>
      </c>
      <c r="G928" s="198" t="s">
        <v>179</v>
      </c>
      <c r="H928" s="198" t="s">
        <v>2238</v>
      </c>
      <c r="I928" s="198" t="s">
        <v>2241</v>
      </c>
      <c r="J928" s="198" t="s">
        <v>2256</v>
      </c>
      <c r="K928" s="198" t="s">
        <v>179</v>
      </c>
      <c r="L928" s="66">
        <v>0.22</v>
      </c>
      <c r="M928" s="65">
        <v>0.23</v>
      </c>
      <c r="N928" s="92">
        <v>0.15</v>
      </c>
      <c r="O928" s="92">
        <v>7.0000000000000007E-2</v>
      </c>
      <c r="P928" s="92">
        <v>0.21</v>
      </c>
      <c r="Q928" s="92">
        <v>0.22</v>
      </c>
      <c r="R928" s="92">
        <v>0.24200000000000002</v>
      </c>
    </row>
    <row r="929" spans="1:18" x14ac:dyDescent="0.25">
      <c r="A929" s="198">
        <v>2369</v>
      </c>
      <c r="B929" s="198" t="s">
        <v>2127</v>
      </c>
      <c r="C929" s="198" t="s">
        <v>978</v>
      </c>
      <c r="D929" s="198" t="s">
        <v>2238</v>
      </c>
      <c r="E929" s="198" t="s">
        <v>2239</v>
      </c>
      <c r="F929" s="198" t="s">
        <v>2257</v>
      </c>
      <c r="G929" s="198" t="s">
        <v>179</v>
      </c>
      <c r="H929" s="198" t="s">
        <v>2238</v>
      </c>
      <c r="I929" s="198" t="s">
        <v>2241</v>
      </c>
      <c r="J929" s="198" t="s">
        <v>2258</v>
      </c>
      <c r="K929" s="198" t="s">
        <v>179</v>
      </c>
      <c r="L929" s="66">
        <v>0.2</v>
      </c>
      <c r="M929" s="65">
        <v>0.23</v>
      </c>
      <c r="N929" s="92">
        <v>0.15714285714285711</v>
      </c>
      <c r="O929" s="92">
        <v>6.2857142857142889E-2</v>
      </c>
      <c r="P929" s="92">
        <v>0.21</v>
      </c>
      <c r="Q929" s="92">
        <v>0.22</v>
      </c>
      <c r="R929" s="92">
        <v>0.24200000000000002</v>
      </c>
    </row>
    <row r="930" spans="1:18" x14ac:dyDescent="0.25">
      <c r="A930" s="198">
        <v>2370</v>
      </c>
      <c r="B930" s="198" t="s">
        <v>2127</v>
      </c>
      <c r="C930" s="198" t="s">
        <v>978</v>
      </c>
      <c r="D930" s="198" t="s">
        <v>2238</v>
      </c>
      <c r="E930" s="198" t="s">
        <v>2239</v>
      </c>
      <c r="F930" s="198" t="s">
        <v>2259</v>
      </c>
      <c r="G930" s="198" t="s">
        <v>179</v>
      </c>
      <c r="H930" s="198" t="s">
        <v>2238</v>
      </c>
      <c r="I930" s="198" t="s">
        <v>2241</v>
      </c>
      <c r="J930" s="198" t="s">
        <v>2260</v>
      </c>
      <c r="K930" s="198" t="s">
        <v>179</v>
      </c>
      <c r="L930" s="66">
        <v>0.22</v>
      </c>
      <c r="M930" s="65">
        <v>0.23</v>
      </c>
      <c r="N930" s="92">
        <v>0.2</v>
      </c>
      <c r="O930" s="92">
        <v>1.999999999999999E-2</v>
      </c>
      <c r="P930" s="92">
        <v>0.21</v>
      </c>
      <c r="Q930" s="92">
        <v>0.22</v>
      </c>
      <c r="R930" s="92">
        <v>0.24200000000000002</v>
      </c>
    </row>
    <row r="931" spans="1:18" x14ac:dyDescent="0.25">
      <c r="A931" s="198">
        <v>2371</v>
      </c>
      <c r="B931" s="198" t="s">
        <v>2127</v>
      </c>
      <c r="C931" s="198" t="s">
        <v>978</v>
      </c>
      <c r="D931" s="198" t="s">
        <v>2238</v>
      </c>
      <c r="E931" s="198" t="s">
        <v>2239</v>
      </c>
      <c r="F931" s="198" t="s">
        <v>2261</v>
      </c>
      <c r="G931" s="198" t="s">
        <v>179</v>
      </c>
      <c r="H931" s="198" t="s">
        <v>2238</v>
      </c>
      <c r="I931" s="198" t="s">
        <v>2241</v>
      </c>
      <c r="J931" s="198" t="s">
        <v>2262</v>
      </c>
      <c r="K931" s="198" t="s">
        <v>179</v>
      </c>
      <c r="L931" s="66">
        <v>0.22</v>
      </c>
      <c r="M931" s="65">
        <v>0.23</v>
      </c>
      <c r="N931" s="92">
        <v>0.15</v>
      </c>
      <c r="O931" s="92">
        <v>0.03</v>
      </c>
      <c r="P931" s="92">
        <v>0.16999999999999998</v>
      </c>
      <c r="Q931" s="92">
        <v>0.18</v>
      </c>
      <c r="R931" s="92">
        <v>0.19800000000000001</v>
      </c>
    </row>
    <row r="932" spans="1:18" x14ac:dyDescent="0.25">
      <c r="A932" s="198">
        <v>2392</v>
      </c>
      <c r="B932" s="198" t="s">
        <v>2127</v>
      </c>
      <c r="C932" s="198" t="s">
        <v>978</v>
      </c>
      <c r="D932" s="198" t="s">
        <v>2238</v>
      </c>
      <c r="E932" s="198" t="s">
        <v>2277</v>
      </c>
      <c r="F932" s="198" t="s">
        <v>2287</v>
      </c>
      <c r="G932" s="198" t="s">
        <v>179</v>
      </c>
      <c r="H932" s="198" t="s">
        <v>2238</v>
      </c>
      <c r="I932" s="198" t="s">
        <v>2279</v>
      </c>
      <c r="J932" s="198" t="s">
        <v>2288</v>
      </c>
      <c r="K932" s="198" t="s">
        <v>179</v>
      </c>
      <c r="L932" s="66">
        <v>0.22</v>
      </c>
      <c r="M932" s="65">
        <v>0.23</v>
      </c>
      <c r="N932" s="92">
        <v>0.15</v>
      </c>
      <c r="O932" s="92">
        <v>7.0000000000000007E-2</v>
      </c>
      <c r="P932" s="92">
        <v>0.21</v>
      </c>
      <c r="Q932" s="92">
        <v>0.22</v>
      </c>
      <c r="R932" s="92">
        <v>0.24200000000000002</v>
      </c>
    </row>
    <row r="933" spans="1:18" x14ac:dyDescent="0.25">
      <c r="A933" s="198">
        <v>2393</v>
      </c>
      <c r="B933" s="198" t="s">
        <v>2127</v>
      </c>
      <c r="C933" s="198" t="s">
        <v>978</v>
      </c>
      <c r="D933" s="198" t="s">
        <v>2238</v>
      </c>
      <c r="E933" s="198" t="s">
        <v>2277</v>
      </c>
      <c r="F933" s="198" t="s">
        <v>2289</v>
      </c>
      <c r="G933" s="198" t="s">
        <v>179</v>
      </c>
      <c r="H933" s="198" t="s">
        <v>2238</v>
      </c>
      <c r="I933" s="198" t="s">
        <v>2279</v>
      </c>
      <c r="J933" s="198" t="s">
        <v>2290</v>
      </c>
      <c r="K933" s="198" t="s">
        <v>179</v>
      </c>
      <c r="L933" s="66">
        <v>0.22</v>
      </c>
      <c r="M933" s="65">
        <v>0.23</v>
      </c>
      <c r="N933" s="92">
        <v>0.15</v>
      </c>
      <c r="O933" s="92">
        <v>7.0000000000000007E-2</v>
      </c>
      <c r="P933" s="92">
        <v>0.21</v>
      </c>
      <c r="Q933" s="92">
        <v>0.22</v>
      </c>
      <c r="R933" s="92">
        <v>0.24200000000000002</v>
      </c>
    </row>
    <row r="934" spans="1:18" x14ac:dyDescent="0.25">
      <c r="A934" s="198">
        <v>2394</v>
      </c>
      <c r="B934" s="198" t="s">
        <v>2127</v>
      </c>
      <c r="C934" s="198" t="s">
        <v>978</v>
      </c>
      <c r="D934" s="198" t="s">
        <v>2238</v>
      </c>
      <c r="E934" s="198" t="s">
        <v>2277</v>
      </c>
      <c r="F934" s="198" t="s">
        <v>2291</v>
      </c>
      <c r="G934" s="198" t="s">
        <v>179</v>
      </c>
      <c r="H934" s="198" t="s">
        <v>2238</v>
      </c>
      <c r="I934" s="198" t="s">
        <v>2279</v>
      </c>
      <c r="J934" s="198" t="s">
        <v>2292</v>
      </c>
      <c r="K934" s="198" t="s">
        <v>179</v>
      </c>
      <c r="L934" s="66">
        <v>0.22</v>
      </c>
      <c r="M934" s="65">
        <v>0.23</v>
      </c>
      <c r="N934" s="92">
        <v>0.15</v>
      </c>
      <c r="O934" s="92">
        <v>7.0000000000000007E-2</v>
      </c>
      <c r="P934" s="92">
        <v>0.21</v>
      </c>
      <c r="Q934" s="92">
        <v>0.22</v>
      </c>
      <c r="R934" s="92">
        <v>0.24200000000000002</v>
      </c>
    </row>
    <row r="935" spans="1:18" x14ac:dyDescent="0.25">
      <c r="A935" s="198">
        <v>2395</v>
      </c>
      <c r="B935" s="198" t="s">
        <v>2127</v>
      </c>
      <c r="C935" s="198" t="s">
        <v>978</v>
      </c>
      <c r="D935" s="198" t="s">
        <v>2238</v>
      </c>
      <c r="E935" s="198" t="s">
        <v>2277</v>
      </c>
      <c r="F935" s="198" t="s">
        <v>2293</v>
      </c>
      <c r="G935" s="198" t="s">
        <v>179</v>
      </c>
      <c r="H935" s="198" t="s">
        <v>2238</v>
      </c>
      <c r="I935" s="198" t="s">
        <v>2279</v>
      </c>
      <c r="J935" s="198" t="s">
        <v>2294</v>
      </c>
      <c r="K935" s="198" t="s">
        <v>179</v>
      </c>
      <c r="L935" s="66">
        <v>0.22</v>
      </c>
      <c r="M935" s="65">
        <v>0.23</v>
      </c>
      <c r="N935" s="92">
        <v>0.15</v>
      </c>
      <c r="O935" s="92">
        <v>7.0000000000000007E-2</v>
      </c>
      <c r="P935" s="92">
        <v>0.21</v>
      </c>
      <c r="Q935" s="92">
        <v>0.22</v>
      </c>
      <c r="R935" s="92">
        <v>0.24200000000000002</v>
      </c>
    </row>
    <row r="936" spans="1:18" x14ac:dyDescent="0.25">
      <c r="A936" s="198">
        <v>2396</v>
      </c>
      <c r="B936" s="198" t="s">
        <v>2127</v>
      </c>
      <c r="C936" s="198" t="s">
        <v>978</v>
      </c>
      <c r="D936" s="198" t="s">
        <v>2238</v>
      </c>
      <c r="E936" s="198" t="s">
        <v>2277</v>
      </c>
      <c r="F936" s="198" t="s">
        <v>2295</v>
      </c>
      <c r="G936" s="198" t="s">
        <v>179</v>
      </c>
      <c r="H936" s="198" t="s">
        <v>2238</v>
      </c>
      <c r="I936" s="198" t="s">
        <v>2279</v>
      </c>
      <c r="J936" s="198" t="s">
        <v>2296</v>
      </c>
      <c r="K936" s="198" t="s">
        <v>179</v>
      </c>
      <c r="L936" s="66">
        <v>0.22</v>
      </c>
      <c r="M936" s="65">
        <v>0.23</v>
      </c>
      <c r="N936" s="92">
        <v>0.15714285714285711</v>
      </c>
      <c r="O936" s="92">
        <v>6.2857142857142889E-2</v>
      </c>
      <c r="P936" s="92">
        <v>0.21</v>
      </c>
      <c r="Q936" s="92">
        <v>0.22</v>
      </c>
      <c r="R936" s="92">
        <v>0.24200000000000002</v>
      </c>
    </row>
    <row r="937" spans="1:18" x14ac:dyDescent="0.25">
      <c r="A937" s="198">
        <v>2397</v>
      </c>
      <c r="B937" s="198" t="s">
        <v>2127</v>
      </c>
      <c r="C937" s="198" t="s">
        <v>978</v>
      </c>
      <c r="D937" s="198" t="s">
        <v>2238</v>
      </c>
      <c r="E937" s="198" t="s">
        <v>2277</v>
      </c>
      <c r="F937" s="198" t="s">
        <v>4745</v>
      </c>
      <c r="G937" s="198" t="s">
        <v>179</v>
      </c>
      <c r="H937" s="198" t="s">
        <v>2238</v>
      </c>
      <c r="I937" s="198" t="s">
        <v>2279</v>
      </c>
      <c r="J937" s="198" t="s">
        <v>2298</v>
      </c>
      <c r="K937" s="198" t="s">
        <v>179</v>
      </c>
      <c r="L937" s="66">
        <v>0.22</v>
      </c>
      <c r="M937" s="65">
        <v>0.23</v>
      </c>
      <c r="N937" s="92">
        <v>0.15</v>
      </c>
      <c r="O937" s="92">
        <v>7.0000000000000007E-2</v>
      </c>
      <c r="P937" s="92">
        <v>0.21</v>
      </c>
      <c r="Q937" s="92">
        <v>0.22</v>
      </c>
      <c r="R937" s="92">
        <v>0.24200000000000002</v>
      </c>
    </row>
    <row r="938" spans="1:18" x14ac:dyDescent="0.25">
      <c r="A938" s="198">
        <v>2398</v>
      </c>
      <c r="B938" s="198" t="s">
        <v>2127</v>
      </c>
      <c r="C938" s="198" t="s">
        <v>978</v>
      </c>
      <c r="D938" s="198" t="s">
        <v>2238</v>
      </c>
      <c r="E938" s="198" t="s">
        <v>2277</v>
      </c>
      <c r="F938" s="198" t="s">
        <v>2299</v>
      </c>
      <c r="G938" s="198" t="s">
        <v>179</v>
      </c>
      <c r="H938" s="198" t="s">
        <v>2238</v>
      </c>
      <c r="I938" s="198" t="s">
        <v>2279</v>
      </c>
      <c r="J938" s="198" t="s">
        <v>2300</v>
      </c>
      <c r="K938" s="198" t="s">
        <v>179</v>
      </c>
      <c r="L938" s="66">
        <v>0.18</v>
      </c>
      <c r="M938" s="65">
        <v>0.21</v>
      </c>
      <c r="N938" s="92">
        <v>0.15714285714285711</v>
      </c>
      <c r="O938" s="92">
        <v>6.2857142857142889E-2</v>
      </c>
      <c r="P938" s="92">
        <v>0.21</v>
      </c>
      <c r="Q938" s="92">
        <v>0.22</v>
      </c>
      <c r="R938" s="92">
        <v>0.24200000000000002</v>
      </c>
    </row>
    <row r="939" spans="1:18" x14ac:dyDescent="0.25">
      <c r="A939" s="198">
        <v>2399</v>
      </c>
      <c r="B939" s="198" t="s">
        <v>2127</v>
      </c>
      <c r="C939" s="198" t="s">
        <v>978</v>
      </c>
      <c r="D939" s="198" t="s">
        <v>2238</v>
      </c>
      <c r="E939" s="198" t="s">
        <v>2277</v>
      </c>
      <c r="F939" s="198" t="s">
        <v>2301</v>
      </c>
      <c r="G939" s="198" t="s">
        <v>179</v>
      </c>
      <c r="H939" s="198" t="s">
        <v>2238</v>
      </c>
      <c r="I939" s="198" t="s">
        <v>2279</v>
      </c>
      <c r="J939" s="198" t="s">
        <v>2302</v>
      </c>
      <c r="K939" s="198" t="s">
        <v>179</v>
      </c>
      <c r="L939" s="66">
        <v>0.22</v>
      </c>
      <c r="M939" s="65">
        <v>0.23</v>
      </c>
      <c r="N939" s="92">
        <v>0.15</v>
      </c>
      <c r="O939" s="92">
        <v>7.0000000000000007E-2</v>
      </c>
      <c r="P939" s="92">
        <v>0.21</v>
      </c>
      <c r="Q939" s="92">
        <v>0.22</v>
      </c>
      <c r="R939" s="92">
        <v>0.24200000000000002</v>
      </c>
    </row>
    <row r="940" spans="1:18" x14ac:dyDescent="0.25">
      <c r="A940" s="198">
        <v>2400</v>
      </c>
      <c r="B940" s="198" t="s">
        <v>2127</v>
      </c>
      <c r="C940" s="198" t="s">
        <v>978</v>
      </c>
      <c r="D940" s="198" t="s">
        <v>2238</v>
      </c>
      <c r="E940" s="198" t="s">
        <v>2277</v>
      </c>
      <c r="F940" s="198" t="s">
        <v>2303</v>
      </c>
      <c r="G940" s="198" t="s">
        <v>179</v>
      </c>
      <c r="H940" s="198" t="s">
        <v>2238</v>
      </c>
      <c r="I940" s="198" t="s">
        <v>2279</v>
      </c>
      <c r="J940" s="198" t="s">
        <v>2304</v>
      </c>
      <c r="K940" s="198" t="s">
        <v>179</v>
      </c>
      <c r="L940" s="66">
        <v>0.2</v>
      </c>
      <c r="M940" s="65">
        <v>0.23</v>
      </c>
      <c r="N940" s="92">
        <v>0.13400000000000001</v>
      </c>
      <c r="O940" s="92">
        <v>6.6000000000000003E-2</v>
      </c>
      <c r="P940" s="92">
        <v>0.19</v>
      </c>
      <c r="Q940" s="92">
        <v>0.2</v>
      </c>
      <c r="R940" s="92">
        <v>0.22000000000000003</v>
      </c>
    </row>
    <row r="941" spans="1:18" x14ac:dyDescent="0.25">
      <c r="A941" s="198">
        <v>2401</v>
      </c>
      <c r="B941" s="198" t="s">
        <v>2127</v>
      </c>
      <c r="C941" s="198" t="s">
        <v>978</v>
      </c>
      <c r="D941" s="198" t="s">
        <v>2238</v>
      </c>
      <c r="E941" s="198" t="s">
        <v>2277</v>
      </c>
      <c r="F941" s="198" t="s">
        <v>2305</v>
      </c>
      <c r="G941" s="198" t="s">
        <v>179</v>
      </c>
      <c r="H941" s="198" t="s">
        <v>2238</v>
      </c>
      <c r="I941" s="198" t="s">
        <v>2279</v>
      </c>
      <c r="J941" s="198" t="s">
        <v>2306</v>
      </c>
      <c r="K941" s="198" t="s">
        <v>179</v>
      </c>
      <c r="L941" s="66">
        <v>0.22</v>
      </c>
      <c r="M941" s="65">
        <v>0.23</v>
      </c>
      <c r="N941" s="92">
        <v>0.1</v>
      </c>
      <c r="O941" s="92">
        <v>0.1</v>
      </c>
      <c r="P941" s="92">
        <v>0.19</v>
      </c>
      <c r="Q941" s="92">
        <v>0.2</v>
      </c>
      <c r="R941" s="92">
        <v>0.22000000000000003</v>
      </c>
    </row>
    <row r="942" spans="1:18" x14ac:dyDescent="0.25">
      <c r="A942" s="198">
        <v>2402</v>
      </c>
      <c r="B942" s="198" t="s">
        <v>2127</v>
      </c>
      <c r="C942" s="198" t="s">
        <v>978</v>
      </c>
      <c r="D942" s="198" t="s">
        <v>2238</v>
      </c>
      <c r="E942" s="198" t="s">
        <v>2277</v>
      </c>
      <c r="F942" s="198" t="s">
        <v>2307</v>
      </c>
      <c r="G942" s="198" t="s">
        <v>179</v>
      </c>
      <c r="H942" s="198" t="s">
        <v>2238</v>
      </c>
      <c r="I942" s="198" t="s">
        <v>2279</v>
      </c>
      <c r="J942" s="198" t="s">
        <v>2308</v>
      </c>
      <c r="K942" s="198" t="s">
        <v>179</v>
      </c>
      <c r="L942" s="66">
        <v>0.22</v>
      </c>
      <c r="M942" s="65">
        <v>0.23</v>
      </c>
      <c r="N942" s="92">
        <v>0.15</v>
      </c>
      <c r="O942" s="92">
        <v>5.0000000000000017E-2</v>
      </c>
      <c r="P942" s="92">
        <v>0.19</v>
      </c>
      <c r="Q942" s="92">
        <v>0.2</v>
      </c>
      <c r="R942" s="92">
        <v>0.22000000000000003</v>
      </c>
    </row>
    <row r="943" spans="1:18" x14ac:dyDescent="0.25">
      <c r="A943" s="198">
        <v>2403</v>
      </c>
      <c r="B943" s="198" t="s">
        <v>2127</v>
      </c>
      <c r="C943" s="198" t="s">
        <v>978</v>
      </c>
      <c r="D943" s="198" t="s">
        <v>2238</v>
      </c>
      <c r="E943" s="198" t="s">
        <v>2277</v>
      </c>
      <c r="F943" s="198" t="s">
        <v>2309</v>
      </c>
      <c r="G943" s="198" t="s">
        <v>179</v>
      </c>
      <c r="H943" s="198" t="s">
        <v>2238</v>
      </c>
      <c r="I943" s="198" t="s">
        <v>2279</v>
      </c>
      <c r="J943" s="198" t="s">
        <v>2310</v>
      </c>
      <c r="K943" s="198" t="s">
        <v>179</v>
      </c>
      <c r="L943" s="66">
        <v>0.22</v>
      </c>
      <c r="M943" s="65">
        <v>0.23</v>
      </c>
      <c r="N943" s="92">
        <v>0.15</v>
      </c>
      <c r="O943" s="92">
        <v>5.0000000000000017E-2</v>
      </c>
      <c r="P943" s="92">
        <v>0.19</v>
      </c>
      <c r="Q943" s="92">
        <v>0.2</v>
      </c>
      <c r="R943" s="92">
        <v>0.22000000000000003</v>
      </c>
    </row>
    <row r="944" spans="1:18" x14ac:dyDescent="0.25">
      <c r="A944" s="198">
        <v>2545</v>
      </c>
      <c r="B944" s="198" t="s">
        <v>2127</v>
      </c>
      <c r="C944" s="198" t="s">
        <v>978</v>
      </c>
      <c r="D944" s="198" t="s">
        <v>2238</v>
      </c>
      <c r="E944" s="198" t="s">
        <v>2275</v>
      </c>
      <c r="F944" s="198" t="s">
        <v>179</v>
      </c>
      <c r="G944" s="198" t="s">
        <v>179</v>
      </c>
      <c r="H944" s="198" t="s">
        <v>2238</v>
      </c>
      <c r="I944" s="198" t="s">
        <v>2276</v>
      </c>
      <c r="J944" s="198" t="s">
        <v>179</v>
      </c>
      <c r="K944" s="198" t="s">
        <v>179</v>
      </c>
      <c r="L944" s="66">
        <v>0.22</v>
      </c>
      <c r="M944" s="65">
        <v>0.23</v>
      </c>
      <c r="N944" s="92">
        <v>0.15</v>
      </c>
      <c r="O944" s="92">
        <v>5.0000000000000017E-2</v>
      </c>
      <c r="P944" s="92">
        <v>0.19</v>
      </c>
      <c r="Q944" s="92">
        <v>0.2</v>
      </c>
      <c r="R944" s="92">
        <v>0.22000000000000003</v>
      </c>
    </row>
    <row r="945" spans="1:18" x14ac:dyDescent="0.25">
      <c r="A945" s="198">
        <v>2559</v>
      </c>
      <c r="B945" s="198" t="s">
        <v>2127</v>
      </c>
      <c r="C945" s="198" t="s">
        <v>978</v>
      </c>
      <c r="D945" s="198" t="s">
        <v>2238</v>
      </c>
      <c r="E945" s="198" t="s">
        <v>2239</v>
      </c>
      <c r="F945" s="198" t="s">
        <v>2240</v>
      </c>
      <c r="G945" s="198" t="s">
        <v>179</v>
      </c>
      <c r="H945" s="198" t="s">
        <v>2238</v>
      </c>
      <c r="I945" s="198" t="s">
        <v>2241</v>
      </c>
      <c r="J945" s="198" t="s">
        <v>2242</v>
      </c>
      <c r="K945" s="198" t="s">
        <v>179</v>
      </c>
      <c r="L945" s="66">
        <v>0.2</v>
      </c>
      <c r="M945" s="65">
        <v>0.23</v>
      </c>
      <c r="N945" s="92">
        <v>0.13400000000000001</v>
      </c>
      <c r="O945" s="92">
        <v>6.6000000000000003E-2</v>
      </c>
      <c r="P945" s="92">
        <v>0.19</v>
      </c>
      <c r="Q945" s="92">
        <v>0.2</v>
      </c>
      <c r="R945" s="92">
        <v>0.22000000000000003</v>
      </c>
    </row>
    <row r="946" spans="1:18" x14ac:dyDescent="0.25">
      <c r="A946" s="198">
        <v>2560</v>
      </c>
      <c r="B946" s="198" t="s">
        <v>2127</v>
      </c>
      <c r="C946" s="198" t="s">
        <v>978</v>
      </c>
      <c r="D946" s="198" t="s">
        <v>2238</v>
      </c>
      <c r="E946" s="198" t="s">
        <v>2277</v>
      </c>
      <c r="F946" s="198" t="s">
        <v>2278</v>
      </c>
      <c r="G946" s="198" t="s">
        <v>179</v>
      </c>
      <c r="H946" s="198" t="s">
        <v>2238</v>
      </c>
      <c r="I946" s="198" t="s">
        <v>2279</v>
      </c>
      <c r="J946" s="198" t="s">
        <v>2280</v>
      </c>
      <c r="K946" s="198" t="s">
        <v>179</v>
      </c>
      <c r="L946" s="66">
        <v>0.23</v>
      </c>
      <c r="M946" s="65">
        <v>0.23</v>
      </c>
      <c r="N946" s="92">
        <v>0.12</v>
      </c>
      <c r="O946" s="92">
        <v>8.0000000000000016E-2</v>
      </c>
      <c r="P946" s="92">
        <v>0.19</v>
      </c>
      <c r="Q946" s="92">
        <v>0.2</v>
      </c>
      <c r="R946" s="92">
        <v>0.22000000000000003</v>
      </c>
    </row>
    <row r="947" spans="1:18" x14ac:dyDescent="0.25">
      <c r="A947" s="198">
        <v>2561</v>
      </c>
      <c r="B947" s="198" t="s">
        <v>2127</v>
      </c>
      <c r="C947" s="198" t="s">
        <v>978</v>
      </c>
      <c r="D947" s="198" t="s">
        <v>2238</v>
      </c>
      <c r="E947" s="198" t="s">
        <v>2277</v>
      </c>
      <c r="F947" s="198" t="s">
        <v>2281</v>
      </c>
      <c r="G947" s="198" t="s">
        <v>179</v>
      </c>
      <c r="H947" s="198" t="s">
        <v>2238</v>
      </c>
      <c r="I947" s="198" t="s">
        <v>2279</v>
      </c>
      <c r="J947" s="198" t="s">
        <v>2282</v>
      </c>
      <c r="K947" s="198" t="s">
        <v>179</v>
      </c>
      <c r="L947" s="66">
        <v>0.22</v>
      </c>
      <c r="M947" s="65">
        <v>0.23</v>
      </c>
      <c r="N947" s="92">
        <v>0.15</v>
      </c>
      <c r="O947" s="92">
        <v>5.0000000000000017E-2</v>
      </c>
      <c r="P947" s="92">
        <v>0.19</v>
      </c>
      <c r="Q947" s="92">
        <v>0.2</v>
      </c>
      <c r="R947" s="92">
        <v>0.22000000000000003</v>
      </c>
    </row>
    <row r="948" spans="1:18" x14ac:dyDescent="0.25">
      <c r="A948" s="198">
        <v>2661</v>
      </c>
      <c r="B948" s="198" t="s">
        <v>2127</v>
      </c>
      <c r="C948" s="198" t="s">
        <v>978</v>
      </c>
      <c r="D948" s="198" t="s">
        <v>2238</v>
      </c>
      <c r="E948" s="198" t="s">
        <v>2239</v>
      </c>
      <c r="F948" s="198" t="s">
        <v>2267</v>
      </c>
      <c r="G948" s="198" t="s">
        <v>179</v>
      </c>
      <c r="H948" s="198" t="s">
        <v>2238</v>
      </c>
      <c r="I948" s="198" t="s">
        <v>2241</v>
      </c>
      <c r="J948" s="198" t="s">
        <v>2268</v>
      </c>
      <c r="K948" s="198" t="s">
        <v>179</v>
      </c>
      <c r="L948" s="66">
        <v>0.22</v>
      </c>
      <c r="M948" s="65">
        <v>0.23</v>
      </c>
      <c r="N948" s="92">
        <v>0.15</v>
      </c>
      <c r="O948" s="92">
        <v>5.0000000000000017E-2</v>
      </c>
      <c r="P948" s="92">
        <v>0.19</v>
      </c>
      <c r="Q948" s="92">
        <v>0.2</v>
      </c>
      <c r="R948" s="92">
        <v>0.22000000000000003</v>
      </c>
    </row>
    <row r="949" spans="1:18" x14ac:dyDescent="0.25">
      <c r="A949" s="198">
        <v>2662</v>
      </c>
      <c r="B949" s="198" t="s">
        <v>2127</v>
      </c>
      <c r="C949" s="198" t="s">
        <v>978</v>
      </c>
      <c r="D949" s="198" t="s">
        <v>2238</v>
      </c>
      <c r="E949" s="198" t="s">
        <v>2277</v>
      </c>
      <c r="F949" s="198" t="s">
        <v>2311</v>
      </c>
      <c r="G949" s="198" t="s">
        <v>179</v>
      </c>
      <c r="H949" s="198" t="s">
        <v>2238</v>
      </c>
      <c r="I949" s="198" t="s">
        <v>2279</v>
      </c>
      <c r="J949" s="198" t="s">
        <v>2312</v>
      </c>
      <c r="K949" s="198" t="s">
        <v>179</v>
      </c>
      <c r="L949" s="66">
        <v>0.22</v>
      </c>
      <c r="M949" s="65">
        <v>0.23</v>
      </c>
      <c r="N949" s="92">
        <v>0.15</v>
      </c>
      <c r="O949" s="92">
        <v>5.0000000000000017E-2</v>
      </c>
      <c r="P949" s="92">
        <v>0.19</v>
      </c>
      <c r="Q949" s="92">
        <v>0.2</v>
      </c>
      <c r="R949" s="92">
        <v>0.22000000000000003</v>
      </c>
    </row>
    <row r="950" spans="1:18" x14ac:dyDescent="0.25">
      <c r="A950" s="198">
        <v>2663</v>
      </c>
      <c r="B950" s="198" t="s">
        <v>2127</v>
      </c>
      <c r="C950" s="198" t="s">
        <v>978</v>
      </c>
      <c r="D950" s="198" t="s">
        <v>2238</v>
      </c>
      <c r="E950" s="198" t="s">
        <v>2277</v>
      </c>
      <c r="F950" s="198" t="s">
        <v>2313</v>
      </c>
      <c r="G950" s="198" t="s">
        <v>179</v>
      </c>
      <c r="H950" s="198" t="s">
        <v>2238</v>
      </c>
      <c r="I950" s="198" t="s">
        <v>2279</v>
      </c>
      <c r="J950" s="198" t="s">
        <v>2314</v>
      </c>
      <c r="K950" s="198" t="s">
        <v>179</v>
      </c>
      <c r="L950" s="66">
        <v>0.22</v>
      </c>
      <c r="M950" s="65">
        <v>0.23</v>
      </c>
      <c r="N950" s="92">
        <v>0.12</v>
      </c>
      <c r="O950" s="92">
        <v>8.0000000000000016E-2</v>
      </c>
      <c r="P950" s="92">
        <v>0.19</v>
      </c>
      <c r="Q950" s="92">
        <v>0.2</v>
      </c>
      <c r="R950" s="92">
        <v>0.22000000000000003</v>
      </c>
    </row>
    <row r="951" spans="1:18" x14ac:dyDescent="0.25">
      <c r="A951" s="198">
        <v>2702</v>
      </c>
      <c r="B951" s="198" t="s">
        <v>2127</v>
      </c>
      <c r="C951" s="198" t="s">
        <v>978</v>
      </c>
      <c r="D951" s="198" t="s">
        <v>2238</v>
      </c>
      <c r="E951" s="198" t="s">
        <v>2239</v>
      </c>
      <c r="F951" s="198" t="s">
        <v>2273</v>
      </c>
      <c r="G951" s="198" t="s">
        <v>179</v>
      </c>
      <c r="H951" s="198" t="s">
        <v>2238</v>
      </c>
      <c r="I951" s="198" t="s">
        <v>2241</v>
      </c>
      <c r="J951" s="198" t="s">
        <v>2274</v>
      </c>
      <c r="K951" s="198" t="s">
        <v>179</v>
      </c>
      <c r="L951" s="66">
        <v>0.22</v>
      </c>
      <c r="M951" s="65">
        <v>0.23</v>
      </c>
      <c r="N951" s="92">
        <v>0.15</v>
      </c>
      <c r="O951" s="92">
        <v>5.0000000000000017E-2</v>
      </c>
      <c r="P951" s="92">
        <v>0.19</v>
      </c>
      <c r="Q951" s="92">
        <v>0.2</v>
      </c>
      <c r="R951" s="92">
        <v>0.22000000000000003</v>
      </c>
    </row>
    <row r="952" spans="1:18" x14ac:dyDescent="0.25">
      <c r="A952" s="198">
        <v>2711</v>
      </c>
      <c r="B952" s="198" t="s">
        <v>2127</v>
      </c>
      <c r="C952" s="198" t="s">
        <v>978</v>
      </c>
      <c r="D952" s="198" t="s">
        <v>2238</v>
      </c>
      <c r="E952" s="198" t="s">
        <v>779</v>
      </c>
      <c r="F952" s="198" t="s">
        <v>179</v>
      </c>
      <c r="G952" s="198" t="s">
        <v>179</v>
      </c>
      <c r="H952" s="198" t="s">
        <v>2238</v>
      </c>
      <c r="I952" s="198" t="s">
        <v>780</v>
      </c>
      <c r="J952" s="198" t="s">
        <v>179</v>
      </c>
      <c r="K952" s="198" t="s">
        <v>179</v>
      </c>
      <c r="L952" s="66">
        <v>0.18</v>
      </c>
      <c r="M952" s="65">
        <v>0.21</v>
      </c>
      <c r="N952" s="92">
        <v>0.14571428571428571</v>
      </c>
      <c r="O952" s="92">
        <v>5.4285714285714298E-2</v>
      </c>
      <c r="P952" s="92">
        <v>0.19</v>
      </c>
      <c r="Q952" s="92">
        <v>0.2</v>
      </c>
      <c r="R952" s="92">
        <v>0.22000000000000003</v>
      </c>
    </row>
    <row r="953" spans="1:18" x14ac:dyDescent="0.25">
      <c r="A953" s="198">
        <v>2758</v>
      </c>
      <c r="B953" s="198" t="s">
        <v>2127</v>
      </c>
      <c r="C953" s="198" t="s">
        <v>978</v>
      </c>
      <c r="D953" s="198" t="s">
        <v>2238</v>
      </c>
      <c r="E953" s="198" t="s">
        <v>2239</v>
      </c>
      <c r="F953" s="198" t="s">
        <v>2265</v>
      </c>
      <c r="G953" s="198" t="s">
        <v>179</v>
      </c>
      <c r="H953" s="198" t="s">
        <v>2238</v>
      </c>
      <c r="I953" s="198" t="s">
        <v>2241</v>
      </c>
      <c r="J953" s="198" t="s">
        <v>2266</v>
      </c>
      <c r="K953" s="198" t="s">
        <v>179</v>
      </c>
      <c r="L953" s="66">
        <v>0.22</v>
      </c>
      <c r="M953" s="65">
        <v>0.23</v>
      </c>
      <c r="N953" s="92">
        <v>0.15</v>
      </c>
      <c r="O953" s="92">
        <v>5.0000000000000017E-2</v>
      </c>
      <c r="P953" s="92">
        <v>0.19</v>
      </c>
      <c r="Q953" s="92">
        <v>0.2</v>
      </c>
      <c r="R953" s="92">
        <v>0.22000000000000003</v>
      </c>
    </row>
    <row r="954" spans="1:18" x14ac:dyDescent="0.25">
      <c r="A954" s="198">
        <v>3227</v>
      </c>
      <c r="B954" s="198" t="s">
        <v>2127</v>
      </c>
      <c r="C954" s="198" t="s">
        <v>978</v>
      </c>
      <c r="D954" s="198" t="s">
        <v>2238</v>
      </c>
      <c r="E954" s="198" t="s">
        <v>2239</v>
      </c>
      <c r="F954" s="198" t="s">
        <v>2263</v>
      </c>
      <c r="G954" s="198" t="s">
        <v>179</v>
      </c>
      <c r="H954" s="198" t="s">
        <v>2238</v>
      </c>
      <c r="I954" s="198" t="s">
        <v>2241</v>
      </c>
      <c r="J954" s="198" t="s">
        <v>2264</v>
      </c>
      <c r="K954" s="198" t="s">
        <v>179</v>
      </c>
      <c r="L954" s="66">
        <v>0.22</v>
      </c>
      <c r="M954" s="65">
        <v>0.23</v>
      </c>
      <c r="N954" s="92">
        <v>0.14571428571428571</v>
      </c>
      <c r="O954" s="92">
        <v>5.4285714285714298E-2</v>
      </c>
      <c r="P954" s="92">
        <v>0.19</v>
      </c>
      <c r="Q954" s="92">
        <v>0.2</v>
      </c>
      <c r="R954" s="92">
        <v>0.22000000000000003</v>
      </c>
    </row>
    <row r="955" spans="1:18" x14ac:dyDescent="0.25">
      <c r="A955" s="198">
        <v>3248</v>
      </c>
      <c r="B955" s="198" t="s">
        <v>2127</v>
      </c>
      <c r="C955" s="198" t="s">
        <v>978</v>
      </c>
      <c r="D955" s="198" t="s">
        <v>2238</v>
      </c>
      <c r="E955" s="198" t="s">
        <v>2277</v>
      </c>
      <c r="F955" s="198" t="s">
        <v>2285</v>
      </c>
      <c r="G955" s="198" t="s">
        <v>179</v>
      </c>
      <c r="H955" s="198" t="s">
        <v>2238</v>
      </c>
      <c r="I955" s="198" t="s">
        <v>2279</v>
      </c>
      <c r="J955" s="198" t="s">
        <v>2286</v>
      </c>
      <c r="K955" s="198" t="s">
        <v>179</v>
      </c>
      <c r="L955" s="66">
        <v>0.15</v>
      </c>
      <c r="M955" s="65">
        <v>0.17</v>
      </c>
      <c r="N955" s="92">
        <v>0.15</v>
      </c>
      <c r="O955" s="92">
        <v>5.0000000000000017E-2</v>
      </c>
      <c r="P955" s="92">
        <v>0.19</v>
      </c>
      <c r="Q955" s="92">
        <v>0.2</v>
      </c>
      <c r="R955" s="92">
        <v>0.22000000000000003</v>
      </c>
    </row>
    <row r="956" spans="1:18" x14ac:dyDescent="0.25">
      <c r="A956" s="198">
        <v>2353</v>
      </c>
      <c r="B956" s="198" t="s">
        <v>2127</v>
      </c>
      <c r="C956" s="198" t="s">
        <v>978</v>
      </c>
      <c r="D956" s="198" t="s">
        <v>2317</v>
      </c>
      <c r="E956" s="198" t="s">
        <v>2333</v>
      </c>
      <c r="F956" s="198" t="s">
        <v>2351</v>
      </c>
      <c r="G956" s="198" t="s">
        <v>179</v>
      </c>
      <c r="H956" s="198" t="s">
        <v>2317</v>
      </c>
      <c r="I956" s="198" t="s">
        <v>2335</v>
      </c>
      <c r="J956" s="198" t="s">
        <v>2352</v>
      </c>
      <c r="K956" s="198" t="s">
        <v>179</v>
      </c>
      <c r="L956" s="66">
        <v>0.2</v>
      </c>
      <c r="M956" s="65">
        <v>0.23</v>
      </c>
      <c r="N956" s="92">
        <v>0.15</v>
      </c>
      <c r="O956" s="92">
        <v>5.0000000000000017E-2</v>
      </c>
      <c r="P956" s="92">
        <v>0.19</v>
      </c>
      <c r="Q956" s="92">
        <v>0.2</v>
      </c>
      <c r="R956" s="92">
        <v>0.22000000000000003</v>
      </c>
    </row>
    <row r="957" spans="1:18" x14ac:dyDescent="0.25">
      <c r="A957" s="198">
        <v>2354</v>
      </c>
      <c r="B957" s="198" t="s">
        <v>2127</v>
      </c>
      <c r="C957" s="198" t="s">
        <v>978</v>
      </c>
      <c r="D957" s="198" t="s">
        <v>2317</v>
      </c>
      <c r="E957" s="198" t="s">
        <v>2333</v>
      </c>
      <c r="F957" s="198" t="s">
        <v>2337</v>
      </c>
      <c r="G957" s="198" t="s">
        <v>179</v>
      </c>
      <c r="H957" s="198" t="s">
        <v>2317</v>
      </c>
      <c r="I957" s="198" t="s">
        <v>2335</v>
      </c>
      <c r="J957" s="198" t="s">
        <v>2338</v>
      </c>
      <c r="K957" s="198" t="s">
        <v>179</v>
      </c>
      <c r="L957" s="66">
        <v>0.2</v>
      </c>
      <c r="M957" s="65">
        <v>0.23</v>
      </c>
      <c r="N957" s="92">
        <v>0.14933333333333329</v>
      </c>
      <c r="O957" s="92">
        <v>5.0666666666666721E-2</v>
      </c>
      <c r="P957" s="92">
        <v>0.19</v>
      </c>
      <c r="Q957" s="92">
        <v>0.2</v>
      </c>
      <c r="R957" s="92">
        <v>0.22000000000000003</v>
      </c>
    </row>
    <row r="958" spans="1:18" x14ac:dyDescent="0.25">
      <c r="A958" s="198">
        <v>2355</v>
      </c>
      <c r="B958" s="198" t="s">
        <v>2127</v>
      </c>
      <c r="C958" s="198" t="s">
        <v>978</v>
      </c>
      <c r="D958" s="198" t="s">
        <v>2317</v>
      </c>
      <c r="E958" s="198" t="s">
        <v>2333</v>
      </c>
      <c r="F958" s="198" t="s">
        <v>2339</v>
      </c>
      <c r="G958" s="198" t="s">
        <v>179</v>
      </c>
      <c r="H958" s="198" t="s">
        <v>2317</v>
      </c>
      <c r="I958" s="198" t="s">
        <v>2335</v>
      </c>
      <c r="J958" s="198" t="s">
        <v>2340</v>
      </c>
      <c r="K958" s="198" t="s">
        <v>179</v>
      </c>
      <c r="L958" s="66">
        <v>0.2</v>
      </c>
      <c r="M958" s="65">
        <v>0.23</v>
      </c>
      <c r="N958" s="92">
        <v>0.15</v>
      </c>
      <c r="O958" s="92">
        <v>5.0000000000000017E-2</v>
      </c>
      <c r="P958" s="92">
        <v>0.19</v>
      </c>
      <c r="Q958" s="92">
        <v>0.2</v>
      </c>
      <c r="R958" s="92">
        <v>0.22000000000000003</v>
      </c>
    </row>
    <row r="959" spans="1:18" x14ac:dyDescent="0.25">
      <c r="A959" s="198">
        <v>2356</v>
      </c>
      <c r="B959" s="198" t="s">
        <v>2127</v>
      </c>
      <c r="C959" s="198" t="s">
        <v>978</v>
      </c>
      <c r="D959" s="198" t="s">
        <v>2317</v>
      </c>
      <c r="E959" s="198" t="s">
        <v>2333</v>
      </c>
      <c r="F959" s="198" t="s">
        <v>2341</v>
      </c>
      <c r="G959" s="198" t="s">
        <v>179</v>
      </c>
      <c r="H959" s="198" t="s">
        <v>2317</v>
      </c>
      <c r="I959" s="198" t="s">
        <v>2335</v>
      </c>
      <c r="J959" s="198" t="s">
        <v>2342</v>
      </c>
      <c r="K959" s="198" t="s">
        <v>179</v>
      </c>
      <c r="L959" s="66">
        <v>0.2</v>
      </c>
      <c r="M959" s="65">
        <v>0.23</v>
      </c>
      <c r="N959" s="92">
        <v>0.15</v>
      </c>
      <c r="O959" s="92">
        <v>5.0000000000000017E-2</v>
      </c>
      <c r="P959" s="92">
        <v>0.19</v>
      </c>
      <c r="Q959" s="92">
        <v>0.2</v>
      </c>
      <c r="R959" s="92">
        <v>0.22000000000000003</v>
      </c>
    </row>
    <row r="960" spans="1:18" x14ac:dyDescent="0.25">
      <c r="A960" s="198">
        <v>2357</v>
      </c>
      <c r="B960" s="198" t="s">
        <v>2127</v>
      </c>
      <c r="C960" s="198" t="s">
        <v>978</v>
      </c>
      <c r="D960" s="198" t="s">
        <v>2317</v>
      </c>
      <c r="E960" s="198" t="s">
        <v>2333</v>
      </c>
      <c r="F960" s="198" t="s">
        <v>2343</v>
      </c>
      <c r="G960" s="198" t="s">
        <v>179</v>
      </c>
      <c r="H960" s="198" t="s">
        <v>2317</v>
      </c>
      <c r="I960" s="198" t="s">
        <v>2335</v>
      </c>
      <c r="J960" s="198" t="s">
        <v>2344</v>
      </c>
      <c r="K960" s="198" t="s">
        <v>179</v>
      </c>
      <c r="L960" s="66">
        <v>0.2</v>
      </c>
      <c r="M960" s="65">
        <v>0.23</v>
      </c>
      <c r="N960" s="92">
        <v>0.15</v>
      </c>
      <c r="O960" s="92">
        <v>5.0000000000000017E-2</v>
      </c>
      <c r="P960" s="92">
        <v>0.19</v>
      </c>
      <c r="Q960" s="92">
        <v>0.2</v>
      </c>
      <c r="R960" s="92">
        <v>0.22000000000000003</v>
      </c>
    </row>
    <row r="961" spans="1:18" x14ac:dyDescent="0.25">
      <c r="A961" s="198">
        <v>2358</v>
      </c>
      <c r="B961" s="198" t="s">
        <v>2127</v>
      </c>
      <c r="C961" s="198" t="s">
        <v>978</v>
      </c>
      <c r="D961" s="198" t="s">
        <v>2317</v>
      </c>
      <c r="E961" s="198" t="s">
        <v>2333</v>
      </c>
      <c r="F961" s="198" t="s">
        <v>2345</v>
      </c>
      <c r="G961" s="198" t="s">
        <v>179</v>
      </c>
      <c r="H961" s="198" t="s">
        <v>2317</v>
      </c>
      <c r="I961" s="198" t="s">
        <v>2335</v>
      </c>
      <c r="J961" s="198" t="s">
        <v>2346</v>
      </c>
      <c r="K961" s="198" t="s">
        <v>179</v>
      </c>
      <c r="L961" s="66">
        <v>0.2</v>
      </c>
      <c r="M961" s="65">
        <v>0.23</v>
      </c>
      <c r="N961" s="92">
        <v>0.15</v>
      </c>
      <c r="O961" s="92">
        <v>7.0000000000000007E-2</v>
      </c>
      <c r="P961" s="92">
        <v>0.21</v>
      </c>
      <c r="Q961" s="92">
        <v>0.22</v>
      </c>
      <c r="R961" s="92">
        <v>0.24200000000000002</v>
      </c>
    </row>
    <row r="962" spans="1:18" x14ac:dyDescent="0.25">
      <c r="A962" s="198">
        <v>2359</v>
      </c>
      <c r="B962" s="198" t="s">
        <v>2127</v>
      </c>
      <c r="C962" s="198" t="s">
        <v>978</v>
      </c>
      <c r="D962" s="198" t="s">
        <v>2317</v>
      </c>
      <c r="E962" s="198" t="s">
        <v>2333</v>
      </c>
      <c r="F962" s="198" t="s">
        <v>2347</v>
      </c>
      <c r="G962" s="198" t="s">
        <v>179</v>
      </c>
      <c r="H962" s="198" t="s">
        <v>2317</v>
      </c>
      <c r="I962" s="198" t="s">
        <v>2335</v>
      </c>
      <c r="J962" s="198" t="s">
        <v>2348</v>
      </c>
      <c r="K962" s="198" t="s">
        <v>179</v>
      </c>
      <c r="L962" s="66">
        <v>0.2</v>
      </c>
      <c r="M962" s="65">
        <v>0.23</v>
      </c>
      <c r="N962" s="92">
        <v>0.15</v>
      </c>
      <c r="O962" s="92">
        <v>5.0000000000000017E-2</v>
      </c>
      <c r="P962" s="92">
        <v>0.19</v>
      </c>
      <c r="Q962" s="92">
        <v>0.2</v>
      </c>
      <c r="R962" s="92">
        <v>0.22000000000000003</v>
      </c>
    </row>
    <row r="963" spans="1:18" x14ac:dyDescent="0.25">
      <c r="A963" s="198">
        <v>2360</v>
      </c>
      <c r="B963" s="198" t="s">
        <v>2127</v>
      </c>
      <c r="C963" s="198" t="s">
        <v>978</v>
      </c>
      <c r="D963" s="198" t="s">
        <v>2317</v>
      </c>
      <c r="E963" s="198" t="s">
        <v>2333</v>
      </c>
      <c r="F963" s="198" t="s">
        <v>2349</v>
      </c>
      <c r="G963" s="198" t="s">
        <v>179</v>
      </c>
      <c r="H963" s="198" t="s">
        <v>2317</v>
      </c>
      <c r="I963" s="198" t="s">
        <v>2335</v>
      </c>
      <c r="J963" s="198" t="s">
        <v>2350</v>
      </c>
      <c r="K963" s="198" t="s">
        <v>179</v>
      </c>
      <c r="L963" s="66">
        <v>0.2</v>
      </c>
      <c r="M963" s="65">
        <v>0.23</v>
      </c>
      <c r="N963" s="92">
        <v>0.14933333333333329</v>
      </c>
      <c r="O963" s="92">
        <v>5.0666666666666721E-2</v>
      </c>
      <c r="P963" s="92">
        <v>0.19</v>
      </c>
      <c r="Q963" s="92">
        <v>0.2</v>
      </c>
      <c r="R963" s="92">
        <v>0.22000000000000003</v>
      </c>
    </row>
    <row r="964" spans="1:18" x14ac:dyDescent="0.25">
      <c r="A964" s="198">
        <v>2385</v>
      </c>
      <c r="B964" s="198" t="s">
        <v>2127</v>
      </c>
      <c r="C964" s="198" t="s">
        <v>978</v>
      </c>
      <c r="D964" s="198" t="s">
        <v>2317</v>
      </c>
      <c r="E964" s="198" t="s">
        <v>2318</v>
      </c>
      <c r="F964" s="198" t="s">
        <v>2319</v>
      </c>
      <c r="G964" s="198" t="s">
        <v>179</v>
      </c>
      <c r="H964" s="198" t="s">
        <v>2317</v>
      </c>
      <c r="I964" s="198" t="s">
        <v>2320</v>
      </c>
      <c r="J964" s="198" t="s">
        <v>2321</v>
      </c>
      <c r="K964" s="198" t="s">
        <v>179</v>
      </c>
      <c r="L964" s="66">
        <v>0.2</v>
      </c>
      <c r="M964" s="65">
        <v>0.23</v>
      </c>
      <c r="N964" s="92">
        <v>0.15</v>
      </c>
      <c r="O964" s="92">
        <v>5.0000000000000017E-2</v>
      </c>
      <c r="P964" s="92">
        <v>0.19</v>
      </c>
      <c r="Q964" s="92">
        <v>0.2</v>
      </c>
      <c r="R964" s="92">
        <v>0.22000000000000003</v>
      </c>
    </row>
    <row r="965" spans="1:18" x14ac:dyDescent="0.25">
      <c r="A965" s="198">
        <v>2387</v>
      </c>
      <c r="B965" s="198" t="s">
        <v>2127</v>
      </c>
      <c r="C965" s="198" t="s">
        <v>978</v>
      </c>
      <c r="D965" s="198" t="s">
        <v>2317</v>
      </c>
      <c r="E965" s="198" t="s">
        <v>2318</v>
      </c>
      <c r="F965" s="198" t="s">
        <v>2323</v>
      </c>
      <c r="G965" s="198" t="s">
        <v>179</v>
      </c>
      <c r="H965" s="198" t="s">
        <v>2317</v>
      </c>
      <c r="I965" s="198" t="s">
        <v>2320</v>
      </c>
      <c r="J965" s="198" t="s">
        <v>2324</v>
      </c>
      <c r="K965" s="198" t="s">
        <v>179</v>
      </c>
      <c r="L965" s="66">
        <v>0.2</v>
      </c>
      <c r="M965" s="65">
        <v>0.23</v>
      </c>
      <c r="N965" s="92">
        <v>0.15</v>
      </c>
      <c r="O965" s="92">
        <v>5.0000000000000017E-2</v>
      </c>
      <c r="P965" s="92">
        <v>0.19</v>
      </c>
      <c r="Q965" s="92">
        <v>0.2</v>
      </c>
      <c r="R965" s="92">
        <v>0.22000000000000003</v>
      </c>
    </row>
    <row r="966" spans="1:18" x14ac:dyDescent="0.25">
      <c r="A966" s="198">
        <v>2388</v>
      </c>
      <c r="B966" s="198" t="s">
        <v>2127</v>
      </c>
      <c r="C966" s="198" t="s">
        <v>978</v>
      </c>
      <c r="D966" s="198" t="s">
        <v>2317</v>
      </c>
      <c r="E966" s="198" t="s">
        <v>2318</v>
      </c>
      <c r="F966" s="198" t="s">
        <v>2325</v>
      </c>
      <c r="G966" s="198" t="s">
        <v>179</v>
      </c>
      <c r="H966" s="198" t="s">
        <v>2317</v>
      </c>
      <c r="I966" s="198" t="s">
        <v>2320</v>
      </c>
      <c r="J966" s="198" t="s">
        <v>2326</v>
      </c>
      <c r="K966" s="198" t="s">
        <v>179</v>
      </c>
      <c r="L966" s="66">
        <v>0.2</v>
      </c>
      <c r="M966" s="65">
        <v>0.23</v>
      </c>
      <c r="N966" s="92">
        <v>0.15</v>
      </c>
      <c r="O966" s="92">
        <v>5.0000000000000017E-2</v>
      </c>
      <c r="P966" s="92">
        <v>0.19</v>
      </c>
      <c r="Q966" s="92">
        <v>0.2</v>
      </c>
      <c r="R966" s="92">
        <v>0.22000000000000003</v>
      </c>
    </row>
    <row r="967" spans="1:18" x14ac:dyDescent="0.25">
      <c r="A967" s="198">
        <v>2389</v>
      </c>
      <c r="B967" s="198" t="s">
        <v>2127</v>
      </c>
      <c r="C967" s="198" t="s">
        <v>978</v>
      </c>
      <c r="D967" s="198" t="s">
        <v>2317</v>
      </c>
      <c r="E967" s="198" t="s">
        <v>2318</v>
      </c>
      <c r="F967" s="198" t="s">
        <v>2327</v>
      </c>
      <c r="G967" s="198" t="s">
        <v>179</v>
      </c>
      <c r="H967" s="198" t="s">
        <v>2317</v>
      </c>
      <c r="I967" s="198" t="s">
        <v>2320</v>
      </c>
      <c r="J967" s="198" t="s">
        <v>2328</v>
      </c>
      <c r="K967" s="198" t="s">
        <v>179</v>
      </c>
      <c r="L967" s="66">
        <v>0.2</v>
      </c>
      <c r="M967" s="65">
        <v>0.23</v>
      </c>
      <c r="N967" s="92">
        <v>0.15</v>
      </c>
      <c r="O967" s="92">
        <v>5.0000000000000017E-2</v>
      </c>
      <c r="P967" s="92">
        <v>0.19</v>
      </c>
      <c r="Q967" s="92">
        <v>0.2</v>
      </c>
      <c r="R967" s="92">
        <v>0.22000000000000003</v>
      </c>
    </row>
    <row r="968" spans="1:18" x14ac:dyDescent="0.25">
      <c r="A968" s="198">
        <v>2589</v>
      </c>
      <c r="B968" s="198" t="s">
        <v>2127</v>
      </c>
      <c r="C968" s="198" t="s">
        <v>978</v>
      </c>
      <c r="D968" s="198" t="s">
        <v>2317</v>
      </c>
      <c r="E968" s="198" t="s">
        <v>2318</v>
      </c>
      <c r="F968" s="198" t="s">
        <v>2329</v>
      </c>
      <c r="G968" s="198" t="s">
        <v>179</v>
      </c>
      <c r="H968" s="198" t="s">
        <v>2317</v>
      </c>
      <c r="I968" s="198" t="s">
        <v>2320</v>
      </c>
      <c r="J968" s="198" t="s">
        <v>2330</v>
      </c>
      <c r="K968" s="198" t="s">
        <v>179</v>
      </c>
      <c r="L968" s="66">
        <v>0.2</v>
      </c>
      <c r="M968" s="65">
        <v>0.23</v>
      </c>
      <c r="N968" s="92">
        <v>0.15</v>
      </c>
      <c r="O968" s="92">
        <v>5.0000000000000017E-2</v>
      </c>
      <c r="P968" s="92">
        <v>0.19</v>
      </c>
      <c r="Q968" s="92">
        <v>0.2</v>
      </c>
      <c r="R968" s="92">
        <v>0.22000000000000003</v>
      </c>
    </row>
    <row r="969" spans="1:18" x14ac:dyDescent="0.25">
      <c r="A969" s="198">
        <v>2590</v>
      </c>
      <c r="B969" s="198" t="s">
        <v>2127</v>
      </c>
      <c r="C969" s="198" t="s">
        <v>978</v>
      </c>
      <c r="D969" s="198" t="s">
        <v>2317</v>
      </c>
      <c r="E969" s="198" t="s">
        <v>2318</v>
      </c>
      <c r="F969" s="198" t="s">
        <v>2331</v>
      </c>
      <c r="G969" s="198" t="s">
        <v>179</v>
      </c>
      <c r="H969" s="198" t="s">
        <v>2317</v>
      </c>
      <c r="I969" s="198" t="s">
        <v>2320</v>
      </c>
      <c r="J969" s="198" t="s">
        <v>2332</v>
      </c>
      <c r="K969" s="198" t="s">
        <v>179</v>
      </c>
      <c r="L969" s="66">
        <v>0.2</v>
      </c>
      <c r="M969" s="65">
        <v>0.23</v>
      </c>
      <c r="N969" s="92">
        <v>0.14933333333333329</v>
      </c>
      <c r="O969" s="92">
        <v>5.0666666666666721E-2</v>
      </c>
      <c r="P969" s="92">
        <v>0.19</v>
      </c>
      <c r="Q969" s="92">
        <v>0.2</v>
      </c>
      <c r="R969" s="92">
        <v>0.22000000000000003</v>
      </c>
    </row>
    <row r="970" spans="1:18" x14ac:dyDescent="0.25">
      <c r="A970" s="198">
        <v>2591</v>
      </c>
      <c r="B970" s="198" t="s">
        <v>2127</v>
      </c>
      <c r="C970" s="198" t="s">
        <v>978</v>
      </c>
      <c r="D970" s="198" t="s">
        <v>2317</v>
      </c>
      <c r="E970" s="198" t="s">
        <v>2333</v>
      </c>
      <c r="F970" s="198" t="s">
        <v>2334</v>
      </c>
      <c r="G970" s="198" t="s">
        <v>179</v>
      </c>
      <c r="H970" s="198" t="s">
        <v>2317</v>
      </c>
      <c r="I970" s="198" t="s">
        <v>2335</v>
      </c>
      <c r="J970" s="198" t="s">
        <v>2336</v>
      </c>
      <c r="K970" s="198" t="s">
        <v>179</v>
      </c>
      <c r="L970" s="66">
        <v>0.2</v>
      </c>
      <c r="M970" s="65">
        <v>0.23</v>
      </c>
      <c r="N970" s="92">
        <v>0.14933333333333329</v>
      </c>
      <c r="O970" s="92">
        <v>5.0666666666666721E-2</v>
      </c>
      <c r="P970" s="92">
        <v>0.19</v>
      </c>
      <c r="Q970" s="92">
        <v>0.2</v>
      </c>
      <c r="R970" s="92">
        <v>0.22000000000000003</v>
      </c>
    </row>
    <row r="971" spans="1:18" x14ac:dyDescent="0.25">
      <c r="A971" s="198">
        <v>1435</v>
      </c>
      <c r="B971" s="198" t="s">
        <v>2127</v>
      </c>
      <c r="C971" s="198" t="s">
        <v>978</v>
      </c>
      <c r="D971" s="198" t="s">
        <v>2353</v>
      </c>
      <c r="E971" s="198" t="s">
        <v>2354</v>
      </c>
      <c r="F971" s="198" t="s">
        <v>4746</v>
      </c>
      <c r="G971" s="198" t="s">
        <v>179</v>
      </c>
      <c r="H971" s="198" t="s">
        <v>2353</v>
      </c>
      <c r="I971" s="198" t="s">
        <v>2356</v>
      </c>
      <c r="J971" s="198" t="s">
        <v>4747</v>
      </c>
      <c r="K971" s="198" t="s">
        <v>179</v>
      </c>
      <c r="L971" s="66">
        <v>0.2</v>
      </c>
      <c r="M971" s="65">
        <v>0.23</v>
      </c>
      <c r="N971" s="92">
        <v>0.15</v>
      </c>
      <c r="O971" s="92">
        <v>5.0000000000000017E-2</v>
      </c>
      <c r="P971" s="92">
        <v>0.19</v>
      </c>
      <c r="Q971" s="92">
        <v>0.2</v>
      </c>
      <c r="R971" s="92">
        <v>0.22000000000000003</v>
      </c>
    </row>
    <row r="972" spans="1:18" x14ac:dyDescent="0.25">
      <c r="A972" s="198">
        <v>1437</v>
      </c>
      <c r="B972" s="198" t="s">
        <v>2127</v>
      </c>
      <c r="C972" s="198" t="s">
        <v>978</v>
      </c>
      <c r="D972" s="198" t="s">
        <v>2353</v>
      </c>
      <c r="E972" s="198" t="s">
        <v>2391</v>
      </c>
      <c r="F972" s="198" t="s">
        <v>2391</v>
      </c>
      <c r="G972" s="198" t="s">
        <v>179</v>
      </c>
      <c r="H972" s="198" t="s">
        <v>2353</v>
      </c>
      <c r="I972" s="198" t="s">
        <v>2393</v>
      </c>
      <c r="J972" s="198" t="s">
        <v>2404</v>
      </c>
      <c r="K972" s="198" t="s">
        <v>179</v>
      </c>
      <c r="L972" s="66">
        <v>0.2</v>
      </c>
      <c r="M972" s="65">
        <v>0.23</v>
      </c>
      <c r="N972" s="92">
        <v>0.14000000000000001</v>
      </c>
      <c r="O972" s="92">
        <v>0.06</v>
      </c>
      <c r="P972" s="92">
        <v>0.19</v>
      </c>
      <c r="Q972" s="92">
        <v>0.2</v>
      </c>
      <c r="R972" s="92">
        <v>0.22000000000000003</v>
      </c>
    </row>
    <row r="973" spans="1:18" x14ac:dyDescent="0.25">
      <c r="A973" s="198">
        <v>2533</v>
      </c>
      <c r="B973" s="198" t="s">
        <v>2127</v>
      </c>
      <c r="C973" s="198" t="s">
        <v>978</v>
      </c>
      <c r="D973" s="198" t="s">
        <v>2353</v>
      </c>
      <c r="E973" s="198" t="s">
        <v>2354</v>
      </c>
      <c r="F973" s="198" t="s">
        <v>2360</v>
      </c>
      <c r="G973" s="198" t="s">
        <v>179</v>
      </c>
      <c r="H973" s="198" t="s">
        <v>2353</v>
      </c>
      <c r="I973" s="198" t="s">
        <v>2356</v>
      </c>
      <c r="J973" s="198" t="s">
        <v>2361</v>
      </c>
      <c r="K973" s="198" t="s">
        <v>179</v>
      </c>
      <c r="L973" s="66">
        <v>0.2</v>
      </c>
      <c r="M973" s="65">
        <v>0.23</v>
      </c>
      <c r="N973" s="92">
        <v>0.15</v>
      </c>
      <c r="O973" s="92">
        <v>5.0000000000000017E-2</v>
      </c>
      <c r="P973" s="92">
        <v>0.19</v>
      </c>
      <c r="Q973" s="92">
        <v>0.2</v>
      </c>
      <c r="R973" s="92">
        <v>0.22000000000000003</v>
      </c>
    </row>
    <row r="974" spans="1:18" x14ac:dyDescent="0.25">
      <c r="A974" s="198">
        <v>2659</v>
      </c>
      <c r="B974" s="198" t="s">
        <v>2127</v>
      </c>
      <c r="C974" s="198" t="s">
        <v>978</v>
      </c>
      <c r="D974" s="198" t="s">
        <v>2353</v>
      </c>
      <c r="E974" s="198" t="s">
        <v>4748</v>
      </c>
      <c r="F974" s="198" t="s">
        <v>2269</v>
      </c>
      <c r="G974" s="198" t="s">
        <v>179</v>
      </c>
      <c r="H974" s="198" t="s">
        <v>2353</v>
      </c>
      <c r="I974" s="198" t="s">
        <v>4749</v>
      </c>
      <c r="J974" s="198" t="s">
        <v>2270</v>
      </c>
      <c r="K974" s="198" t="s">
        <v>179</v>
      </c>
      <c r="L974" s="66">
        <v>0.22</v>
      </c>
      <c r="M974" s="65">
        <v>0.23</v>
      </c>
      <c r="N974" s="92">
        <v>0.15</v>
      </c>
      <c r="O974" s="92">
        <v>5.0000000000000017E-2</v>
      </c>
      <c r="P974" s="92">
        <v>0.19</v>
      </c>
      <c r="Q974" s="92">
        <v>0.2</v>
      </c>
      <c r="R974" s="92">
        <v>0.22000000000000003</v>
      </c>
    </row>
    <row r="975" spans="1:18" x14ac:dyDescent="0.25">
      <c r="A975" s="198">
        <v>2739</v>
      </c>
      <c r="B975" s="198" t="s">
        <v>2127</v>
      </c>
      <c r="C975" s="198" t="s">
        <v>978</v>
      </c>
      <c r="D975" s="198" t="s">
        <v>2353</v>
      </c>
      <c r="E975" s="198" t="s">
        <v>2354</v>
      </c>
      <c r="F975" s="198" t="s">
        <v>4750</v>
      </c>
      <c r="G975" s="198" t="s">
        <v>179</v>
      </c>
      <c r="H975" s="198" t="s">
        <v>2353</v>
      </c>
      <c r="I975" s="198" t="s">
        <v>2356</v>
      </c>
      <c r="J975" s="198" t="s">
        <v>4751</v>
      </c>
      <c r="K975" s="198" t="s">
        <v>179</v>
      </c>
      <c r="L975" s="66">
        <v>0.2</v>
      </c>
      <c r="M975" s="65">
        <v>0.23</v>
      </c>
      <c r="N975" s="92">
        <v>0.14500000000000002</v>
      </c>
      <c r="O975" s="92">
        <v>5.4999999999999993E-2</v>
      </c>
      <c r="P975" s="92">
        <v>0.19</v>
      </c>
      <c r="Q975" s="92">
        <v>0.2</v>
      </c>
      <c r="R975" s="92">
        <v>0.22000000000000003</v>
      </c>
    </row>
    <row r="976" spans="1:18" x14ac:dyDescent="0.25">
      <c r="A976" s="198">
        <v>2789</v>
      </c>
      <c r="B976" s="198" t="s">
        <v>2127</v>
      </c>
      <c r="C976" s="198" t="s">
        <v>978</v>
      </c>
      <c r="D976" s="198" t="s">
        <v>2353</v>
      </c>
      <c r="E976" s="198" t="s">
        <v>2405</v>
      </c>
      <c r="F976" s="198" t="s">
        <v>179</v>
      </c>
      <c r="G976" s="198" t="s">
        <v>179</v>
      </c>
      <c r="H976" s="198" t="s">
        <v>2353</v>
      </c>
      <c r="I976" s="198" t="s">
        <v>2407</v>
      </c>
      <c r="J976" s="198" t="s">
        <v>179</v>
      </c>
      <c r="K976" s="198" t="s">
        <v>179</v>
      </c>
      <c r="L976" s="66">
        <v>0.2</v>
      </c>
      <c r="M976" s="65">
        <v>0.23</v>
      </c>
      <c r="N976" s="92">
        <v>0.13</v>
      </c>
      <c r="O976" s="92">
        <v>7.0000000000000007E-2</v>
      </c>
      <c r="P976" s="92">
        <v>0.19</v>
      </c>
      <c r="Q976" s="92">
        <v>0.2</v>
      </c>
      <c r="R976" s="92">
        <v>0.22000000000000003</v>
      </c>
    </row>
    <row r="977" spans="1:18" x14ac:dyDescent="0.25">
      <c r="A977" s="198">
        <v>2795</v>
      </c>
      <c r="B977" s="198" t="s">
        <v>2127</v>
      </c>
      <c r="C977" s="198" t="s">
        <v>978</v>
      </c>
      <c r="D977" s="198" t="s">
        <v>2353</v>
      </c>
      <c r="E977" s="198" t="s">
        <v>2354</v>
      </c>
      <c r="F977" s="198" t="s">
        <v>2365</v>
      </c>
      <c r="G977" s="198" t="s">
        <v>179</v>
      </c>
      <c r="H977" s="198" t="s">
        <v>2353</v>
      </c>
      <c r="I977" s="198" t="s">
        <v>2356</v>
      </c>
      <c r="J977" s="198" t="s">
        <v>2366</v>
      </c>
      <c r="K977" s="198" t="s">
        <v>179</v>
      </c>
      <c r="L977" s="66">
        <v>0.2</v>
      </c>
      <c r="M977" s="65">
        <v>0.23</v>
      </c>
      <c r="N977" s="92">
        <v>0.15</v>
      </c>
      <c r="O977" s="92">
        <v>5.0000000000000017E-2</v>
      </c>
      <c r="P977" s="92">
        <v>0.19</v>
      </c>
      <c r="Q977" s="92">
        <v>0.2</v>
      </c>
      <c r="R977" s="92">
        <v>0.22000000000000003</v>
      </c>
    </row>
    <row r="978" spans="1:18" x14ac:dyDescent="0.25">
      <c r="A978" s="198">
        <v>2797</v>
      </c>
      <c r="B978" s="198" t="s">
        <v>2127</v>
      </c>
      <c r="C978" s="198" t="s">
        <v>978</v>
      </c>
      <c r="D978" s="198" t="s">
        <v>2353</v>
      </c>
      <c r="E978" s="198" t="s">
        <v>2354</v>
      </c>
      <c r="F978" s="198" t="s">
        <v>2367</v>
      </c>
      <c r="G978" s="198" t="s">
        <v>179</v>
      </c>
      <c r="H978" s="198" t="s">
        <v>2353</v>
      </c>
      <c r="I978" s="198" t="s">
        <v>2356</v>
      </c>
      <c r="J978" s="198" t="s">
        <v>2368</v>
      </c>
      <c r="K978" s="198" t="s">
        <v>179</v>
      </c>
      <c r="L978" s="66">
        <v>0.2</v>
      </c>
      <c r="M978" s="65">
        <v>0.23</v>
      </c>
      <c r="N978" s="92">
        <v>0.14000000000000001</v>
      </c>
      <c r="O978" s="92">
        <v>0.06</v>
      </c>
      <c r="P978" s="92">
        <v>0.19</v>
      </c>
      <c r="Q978" s="92">
        <v>0.2</v>
      </c>
      <c r="R978" s="92">
        <v>0.22000000000000003</v>
      </c>
    </row>
    <row r="979" spans="1:18" x14ac:dyDescent="0.25">
      <c r="A979" s="198">
        <v>2798</v>
      </c>
      <c r="B979" s="198" t="s">
        <v>2127</v>
      </c>
      <c r="C979" s="198" t="s">
        <v>978</v>
      </c>
      <c r="D979" s="198" t="s">
        <v>2353</v>
      </c>
      <c r="E979" s="198" t="s">
        <v>2354</v>
      </c>
      <c r="F979" s="198" t="s">
        <v>2369</v>
      </c>
      <c r="G979" s="198" t="s">
        <v>179</v>
      </c>
      <c r="H979" s="198" t="s">
        <v>2353</v>
      </c>
      <c r="I979" s="198" t="s">
        <v>2356</v>
      </c>
      <c r="J979" s="198" t="s">
        <v>2370</v>
      </c>
      <c r="K979" s="198" t="s">
        <v>179</v>
      </c>
      <c r="L979" s="66">
        <v>0.2</v>
      </c>
      <c r="M979" s="65">
        <v>0.23</v>
      </c>
      <c r="N979" s="92">
        <v>0.15</v>
      </c>
      <c r="O979" s="92">
        <v>5.0000000000000017E-2</v>
      </c>
      <c r="P979" s="92">
        <v>0.19</v>
      </c>
      <c r="Q979" s="92">
        <v>0.2</v>
      </c>
      <c r="R979" s="92">
        <v>0.22000000000000003</v>
      </c>
    </row>
    <row r="980" spans="1:18" x14ac:dyDescent="0.25">
      <c r="A980" s="198">
        <v>2799</v>
      </c>
      <c r="B980" s="198" t="s">
        <v>2127</v>
      </c>
      <c r="C980" s="198" t="s">
        <v>978</v>
      </c>
      <c r="D980" s="198" t="s">
        <v>2353</v>
      </c>
      <c r="E980" s="198" t="s">
        <v>2354</v>
      </c>
      <c r="F980" s="198" t="s">
        <v>2371</v>
      </c>
      <c r="G980" s="198" t="s">
        <v>179</v>
      </c>
      <c r="H980" s="198" t="s">
        <v>2353</v>
      </c>
      <c r="I980" s="198" t="s">
        <v>2356</v>
      </c>
      <c r="J980" s="198" t="s">
        <v>2372</v>
      </c>
      <c r="K980" s="198" t="s">
        <v>179</v>
      </c>
      <c r="L980" s="66">
        <v>0.2</v>
      </c>
      <c r="M980" s="65">
        <v>0.23</v>
      </c>
      <c r="N980" s="92">
        <v>0.14500000000000002</v>
      </c>
      <c r="O980" s="92">
        <v>5.4999999999999993E-2</v>
      </c>
      <c r="P980" s="92">
        <v>0.19</v>
      </c>
      <c r="Q980" s="92">
        <v>0.2</v>
      </c>
      <c r="R980" s="92">
        <v>0.22000000000000003</v>
      </c>
    </row>
    <row r="981" spans="1:18" x14ac:dyDescent="0.25">
      <c r="A981" s="198">
        <v>2800</v>
      </c>
      <c r="B981" s="198" t="s">
        <v>2127</v>
      </c>
      <c r="C981" s="198" t="s">
        <v>978</v>
      </c>
      <c r="D981" s="198" t="s">
        <v>2353</v>
      </c>
      <c r="E981" s="198" t="s">
        <v>2354</v>
      </c>
      <c r="F981" s="198" t="s">
        <v>2373</v>
      </c>
      <c r="G981" s="198" t="s">
        <v>179</v>
      </c>
      <c r="H981" s="198" t="s">
        <v>2353</v>
      </c>
      <c r="I981" s="198" t="s">
        <v>2356</v>
      </c>
      <c r="J981" s="198" t="s">
        <v>2374</v>
      </c>
      <c r="K981" s="198" t="s">
        <v>179</v>
      </c>
      <c r="L981" s="66">
        <v>0.2</v>
      </c>
      <c r="M981" s="65">
        <v>0.23</v>
      </c>
      <c r="N981" s="92">
        <v>0.15</v>
      </c>
      <c r="O981" s="92">
        <v>5.0000000000000017E-2</v>
      </c>
      <c r="P981" s="92">
        <v>0.19</v>
      </c>
      <c r="Q981" s="92">
        <v>0.2</v>
      </c>
      <c r="R981" s="92">
        <v>0.22000000000000003</v>
      </c>
    </row>
    <row r="982" spans="1:18" x14ac:dyDescent="0.25">
      <c r="A982" s="198">
        <v>2801</v>
      </c>
      <c r="B982" s="198" t="s">
        <v>2127</v>
      </c>
      <c r="C982" s="198" t="s">
        <v>978</v>
      </c>
      <c r="D982" s="198" t="s">
        <v>2353</v>
      </c>
      <c r="E982" s="198" t="s">
        <v>2354</v>
      </c>
      <c r="F982" s="198" t="s">
        <v>2375</v>
      </c>
      <c r="G982" s="198" t="s">
        <v>179</v>
      </c>
      <c r="H982" s="198" t="s">
        <v>2353</v>
      </c>
      <c r="I982" s="198" t="s">
        <v>2356</v>
      </c>
      <c r="J982" s="198" t="s">
        <v>2376</v>
      </c>
      <c r="K982" s="198" t="s">
        <v>179</v>
      </c>
      <c r="L982" s="66">
        <v>0.2</v>
      </c>
      <c r="M982" s="65">
        <v>0.23</v>
      </c>
      <c r="N982" s="92">
        <v>0.15</v>
      </c>
      <c r="O982" s="92">
        <v>5.0000000000000017E-2</v>
      </c>
      <c r="P982" s="92">
        <v>0.19</v>
      </c>
      <c r="Q982" s="92">
        <v>0.2</v>
      </c>
      <c r="R982" s="92">
        <v>0.22000000000000003</v>
      </c>
    </row>
    <row r="983" spans="1:18" x14ac:dyDescent="0.25">
      <c r="A983" s="198">
        <v>2802</v>
      </c>
      <c r="B983" s="198" t="s">
        <v>2127</v>
      </c>
      <c r="C983" s="198" t="s">
        <v>978</v>
      </c>
      <c r="D983" s="198" t="s">
        <v>2353</v>
      </c>
      <c r="E983" s="198" t="s">
        <v>2354</v>
      </c>
      <c r="F983" s="198" t="s">
        <v>2377</v>
      </c>
      <c r="G983" s="198" t="s">
        <v>179</v>
      </c>
      <c r="H983" s="198" t="s">
        <v>2353</v>
      </c>
      <c r="I983" s="198" t="s">
        <v>2356</v>
      </c>
      <c r="J983" s="198" t="s">
        <v>2378</v>
      </c>
      <c r="K983" s="198" t="s">
        <v>179</v>
      </c>
      <c r="L983" s="66">
        <v>0.2</v>
      </c>
      <c r="M983" s="65">
        <v>0.23</v>
      </c>
      <c r="N983" s="92">
        <v>0.15</v>
      </c>
      <c r="O983" s="92">
        <v>5.0000000000000017E-2</v>
      </c>
      <c r="P983" s="92">
        <v>0.19</v>
      </c>
      <c r="Q983" s="92">
        <v>0.2</v>
      </c>
      <c r="R983" s="92">
        <v>0.22000000000000003</v>
      </c>
    </row>
    <row r="984" spans="1:18" x14ac:dyDescent="0.25">
      <c r="A984" s="198">
        <v>2803</v>
      </c>
      <c r="B984" s="198" t="s">
        <v>2127</v>
      </c>
      <c r="C984" s="198" t="s">
        <v>978</v>
      </c>
      <c r="D984" s="198" t="s">
        <v>2353</v>
      </c>
      <c r="E984" s="198" t="s">
        <v>2354</v>
      </c>
      <c r="F984" s="198" t="s">
        <v>2379</v>
      </c>
      <c r="G984" s="198" t="s">
        <v>179</v>
      </c>
      <c r="H984" s="198" t="s">
        <v>2353</v>
      </c>
      <c r="I984" s="198" t="s">
        <v>2356</v>
      </c>
      <c r="J984" s="198" t="s">
        <v>2380</v>
      </c>
      <c r="K984" s="198" t="s">
        <v>179</v>
      </c>
      <c r="L984" s="66">
        <v>0.2</v>
      </c>
      <c r="M984" s="65">
        <v>0.23</v>
      </c>
      <c r="N984" s="92">
        <v>0.15</v>
      </c>
      <c r="O984" s="92">
        <v>5.0000000000000017E-2</v>
      </c>
      <c r="P984" s="92">
        <v>0.19</v>
      </c>
      <c r="Q984" s="92">
        <v>0.2</v>
      </c>
      <c r="R984" s="92">
        <v>0.22000000000000003</v>
      </c>
    </row>
    <row r="985" spans="1:18" x14ac:dyDescent="0.25">
      <c r="A985" s="198">
        <v>2804</v>
      </c>
      <c r="B985" s="198" t="s">
        <v>2127</v>
      </c>
      <c r="C985" s="198" t="s">
        <v>978</v>
      </c>
      <c r="D985" s="198" t="s">
        <v>2353</v>
      </c>
      <c r="E985" s="198" t="s">
        <v>2354</v>
      </c>
      <c r="F985" s="198" t="s">
        <v>2381</v>
      </c>
      <c r="G985" s="198" t="s">
        <v>179</v>
      </c>
      <c r="H985" s="198" t="s">
        <v>2353</v>
      </c>
      <c r="I985" s="198" t="s">
        <v>2356</v>
      </c>
      <c r="J985" s="198" t="s">
        <v>2382</v>
      </c>
      <c r="K985" s="198" t="s">
        <v>179</v>
      </c>
      <c r="L985" s="66">
        <v>0.2</v>
      </c>
      <c r="M985" s="65">
        <v>0.23</v>
      </c>
      <c r="N985" s="92">
        <v>0.15</v>
      </c>
      <c r="O985" s="92">
        <v>5.0000000000000017E-2</v>
      </c>
      <c r="P985" s="92">
        <v>0.19</v>
      </c>
      <c r="Q985" s="92">
        <v>0.2</v>
      </c>
      <c r="R985" s="92">
        <v>0.22000000000000003</v>
      </c>
    </row>
    <row r="986" spans="1:18" x14ac:dyDescent="0.25">
      <c r="A986" s="198">
        <v>2805</v>
      </c>
      <c r="B986" s="198" t="s">
        <v>2127</v>
      </c>
      <c r="C986" s="198" t="s">
        <v>978</v>
      </c>
      <c r="D986" s="198" t="s">
        <v>2353</v>
      </c>
      <c r="E986" s="198" t="s">
        <v>2354</v>
      </c>
      <c r="F986" s="198" t="s">
        <v>2383</v>
      </c>
      <c r="G986" s="198" t="s">
        <v>179</v>
      </c>
      <c r="H986" s="198" t="s">
        <v>2353</v>
      </c>
      <c r="I986" s="198" t="s">
        <v>2356</v>
      </c>
      <c r="J986" s="198" t="s">
        <v>2384</v>
      </c>
      <c r="K986" s="198" t="s">
        <v>179</v>
      </c>
      <c r="L986" s="66">
        <v>0.2</v>
      </c>
      <c r="M986" s="65">
        <v>0.23</v>
      </c>
      <c r="N986" s="92">
        <v>0.15</v>
      </c>
      <c r="O986" s="92">
        <v>5.0000000000000017E-2</v>
      </c>
      <c r="P986" s="92">
        <v>0.19</v>
      </c>
      <c r="Q986" s="92">
        <v>0.2</v>
      </c>
      <c r="R986" s="92">
        <v>0.22000000000000003</v>
      </c>
    </row>
    <row r="987" spans="1:18" x14ac:dyDescent="0.25">
      <c r="A987" s="198">
        <v>2806</v>
      </c>
      <c r="B987" s="198" t="s">
        <v>2127</v>
      </c>
      <c r="C987" s="198" t="s">
        <v>978</v>
      </c>
      <c r="D987" s="198" t="s">
        <v>2353</v>
      </c>
      <c r="E987" s="198" t="s">
        <v>2354</v>
      </c>
      <c r="F987" s="198" t="s">
        <v>2385</v>
      </c>
      <c r="G987" s="198" t="s">
        <v>179</v>
      </c>
      <c r="H987" s="198" t="s">
        <v>2353</v>
      </c>
      <c r="I987" s="198" t="s">
        <v>2356</v>
      </c>
      <c r="J987" s="198" t="s">
        <v>2386</v>
      </c>
      <c r="K987" s="198" t="s">
        <v>179</v>
      </c>
      <c r="L987" s="66">
        <v>0.2</v>
      </c>
      <c r="M987" s="65">
        <v>0.23</v>
      </c>
      <c r="N987" s="92">
        <v>0.15</v>
      </c>
      <c r="O987" s="92">
        <v>5.0000000000000017E-2</v>
      </c>
      <c r="P987" s="92">
        <v>0.19</v>
      </c>
      <c r="Q987" s="92">
        <v>0.2</v>
      </c>
      <c r="R987" s="92">
        <v>0.22000000000000003</v>
      </c>
    </row>
    <row r="988" spans="1:18" x14ac:dyDescent="0.25">
      <c r="A988" s="198">
        <v>2807</v>
      </c>
      <c r="B988" s="198" t="s">
        <v>2127</v>
      </c>
      <c r="C988" s="198" t="s">
        <v>978</v>
      </c>
      <c r="D988" s="198" t="s">
        <v>2353</v>
      </c>
      <c r="E988" s="198" t="s">
        <v>2354</v>
      </c>
      <c r="F988" s="198" t="s">
        <v>2387</v>
      </c>
      <c r="G988" s="198" t="s">
        <v>179</v>
      </c>
      <c r="H988" s="198" t="s">
        <v>2353</v>
      </c>
      <c r="I988" s="198" t="s">
        <v>2356</v>
      </c>
      <c r="J988" s="198" t="s">
        <v>2388</v>
      </c>
      <c r="K988" s="198" t="s">
        <v>179</v>
      </c>
      <c r="L988" s="66">
        <v>0.2</v>
      </c>
      <c r="M988" s="65">
        <v>0.23</v>
      </c>
      <c r="N988" s="92">
        <v>0.15</v>
      </c>
      <c r="O988" s="92">
        <v>5.0000000000000017E-2</v>
      </c>
      <c r="P988" s="92">
        <v>0.19</v>
      </c>
      <c r="Q988" s="92">
        <v>0.2</v>
      </c>
      <c r="R988" s="92">
        <v>0.22000000000000003</v>
      </c>
    </row>
    <row r="989" spans="1:18" x14ac:dyDescent="0.25">
      <c r="A989" s="198">
        <v>2808</v>
      </c>
      <c r="B989" s="198" t="s">
        <v>2127</v>
      </c>
      <c r="C989" s="198" t="s">
        <v>978</v>
      </c>
      <c r="D989" s="198" t="s">
        <v>2353</v>
      </c>
      <c r="E989" s="198" t="s">
        <v>4748</v>
      </c>
      <c r="F989" s="198" t="s">
        <v>2389</v>
      </c>
      <c r="G989" s="198" t="s">
        <v>179</v>
      </c>
      <c r="H989" s="198" t="s">
        <v>2353</v>
      </c>
      <c r="I989" s="198" t="s">
        <v>4749</v>
      </c>
      <c r="J989" s="198" t="s">
        <v>2390</v>
      </c>
      <c r="K989" s="198" t="s">
        <v>179</v>
      </c>
      <c r="L989" s="66">
        <v>0.2</v>
      </c>
      <c r="M989" s="65">
        <v>0.23</v>
      </c>
      <c r="N989" s="92">
        <v>0.15</v>
      </c>
      <c r="O989" s="92">
        <v>5.0000000000000017E-2</v>
      </c>
      <c r="P989" s="92">
        <v>0.19</v>
      </c>
      <c r="Q989" s="92">
        <v>0.2</v>
      </c>
      <c r="R989" s="92">
        <v>0.22000000000000003</v>
      </c>
    </row>
    <row r="990" spans="1:18" x14ac:dyDescent="0.25">
      <c r="A990" s="198">
        <v>2811</v>
      </c>
      <c r="B990" s="198" t="s">
        <v>2127</v>
      </c>
      <c r="C990" s="198" t="s">
        <v>978</v>
      </c>
      <c r="D990" s="198" t="s">
        <v>2353</v>
      </c>
      <c r="E990" s="198" t="s">
        <v>2391</v>
      </c>
      <c r="F990" s="198" t="s">
        <v>2394</v>
      </c>
      <c r="G990" s="198" t="s">
        <v>179</v>
      </c>
      <c r="H990" s="198" t="s">
        <v>2353</v>
      </c>
      <c r="I990" s="198" t="s">
        <v>2393</v>
      </c>
      <c r="J990" s="198" t="s">
        <v>2395</v>
      </c>
      <c r="K990" s="198" t="s">
        <v>179</v>
      </c>
      <c r="L990" s="66">
        <v>0.2</v>
      </c>
      <c r="M990" s="65">
        <v>0.23</v>
      </c>
      <c r="N990" s="92">
        <v>0.15</v>
      </c>
      <c r="O990" s="92">
        <v>5.0000000000000017E-2</v>
      </c>
      <c r="P990" s="92">
        <v>0.19</v>
      </c>
      <c r="Q990" s="92">
        <v>0.2</v>
      </c>
      <c r="R990" s="92">
        <v>0.22000000000000003</v>
      </c>
    </row>
    <row r="991" spans="1:18" x14ac:dyDescent="0.25">
      <c r="A991" s="198">
        <v>2814</v>
      </c>
      <c r="B991" s="198" t="s">
        <v>2127</v>
      </c>
      <c r="C991" s="198" t="s">
        <v>978</v>
      </c>
      <c r="D991" s="198" t="s">
        <v>2353</v>
      </c>
      <c r="E991" s="198" t="s">
        <v>2391</v>
      </c>
      <c r="F991" s="198" t="s">
        <v>2398</v>
      </c>
      <c r="G991" s="198" t="s">
        <v>179</v>
      </c>
      <c r="H991" s="198" t="s">
        <v>2353</v>
      </c>
      <c r="I991" s="198" t="s">
        <v>2393</v>
      </c>
      <c r="J991" s="198" t="s">
        <v>2399</v>
      </c>
      <c r="K991" s="198" t="s">
        <v>179</v>
      </c>
      <c r="L991" s="66">
        <v>0.2</v>
      </c>
      <c r="M991" s="65">
        <v>0.23</v>
      </c>
      <c r="N991" s="92">
        <v>0.14899999999999997</v>
      </c>
      <c r="O991" s="92">
        <v>5.1000000000000045E-2</v>
      </c>
      <c r="P991" s="92">
        <v>0.19</v>
      </c>
      <c r="Q991" s="92">
        <v>0.2</v>
      </c>
      <c r="R991" s="92">
        <v>0.22000000000000003</v>
      </c>
    </row>
    <row r="992" spans="1:18" x14ac:dyDescent="0.25">
      <c r="A992" s="198">
        <v>2815</v>
      </c>
      <c r="B992" s="198" t="s">
        <v>2127</v>
      </c>
      <c r="C992" s="198" t="s">
        <v>978</v>
      </c>
      <c r="D992" s="198" t="s">
        <v>2353</v>
      </c>
      <c r="E992" s="198" t="s">
        <v>2354</v>
      </c>
      <c r="F992" s="198" t="s">
        <v>2400</v>
      </c>
      <c r="G992" s="198" t="s">
        <v>179</v>
      </c>
      <c r="H992" s="198" t="s">
        <v>2353</v>
      </c>
      <c r="I992" s="198" t="s">
        <v>2356</v>
      </c>
      <c r="J992" s="198" t="s">
        <v>2401</v>
      </c>
      <c r="K992" s="198" t="s">
        <v>179</v>
      </c>
      <c r="L992" s="66">
        <v>0.2</v>
      </c>
      <c r="M992" s="65">
        <v>0.23</v>
      </c>
      <c r="N992" s="92">
        <v>0.15</v>
      </c>
      <c r="O992" s="92">
        <v>5.0000000000000017E-2</v>
      </c>
      <c r="P992" s="92">
        <v>0.19</v>
      </c>
      <c r="Q992" s="92">
        <v>0.2</v>
      </c>
      <c r="R992" s="92">
        <v>0.22000000000000003</v>
      </c>
    </row>
    <row r="993" spans="1:18" x14ac:dyDescent="0.25">
      <c r="A993" s="198">
        <v>2816</v>
      </c>
      <c r="B993" s="198" t="s">
        <v>2127</v>
      </c>
      <c r="C993" s="198" t="s">
        <v>978</v>
      </c>
      <c r="D993" s="198" t="s">
        <v>2353</v>
      </c>
      <c r="E993" s="198" t="s">
        <v>2391</v>
      </c>
      <c r="F993" s="198" t="s">
        <v>2402</v>
      </c>
      <c r="G993" s="198" t="s">
        <v>179</v>
      </c>
      <c r="H993" s="198" t="s">
        <v>2353</v>
      </c>
      <c r="I993" s="198" t="s">
        <v>2393</v>
      </c>
      <c r="J993" s="198" t="s">
        <v>2403</v>
      </c>
      <c r="K993" s="198" t="s">
        <v>179</v>
      </c>
      <c r="L993" s="66">
        <v>0.2</v>
      </c>
      <c r="M993" s="65">
        <v>0.23</v>
      </c>
      <c r="N993" s="92">
        <v>0.15</v>
      </c>
      <c r="O993" s="92">
        <v>5.0000000000000017E-2</v>
      </c>
      <c r="P993" s="92">
        <v>0.19</v>
      </c>
      <c r="Q993" s="92">
        <v>0.2</v>
      </c>
      <c r="R993" s="92">
        <v>0.22000000000000003</v>
      </c>
    </row>
    <row r="994" spans="1:18" x14ac:dyDescent="0.25">
      <c r="A994" s="198">
        <v>2849</v>
      </c>
      <c r="B994" s="198" t="s">
        <v>2127</v>
      </c>
      <c r="C994" s="198" t="s">
        <v>978</v>
      </c>
      <c r="D994" s="198" t="s">
        <v>2353</v>
      </c>
      <c r="E994" s="198" t="s">
        <v>2354</v>
      </c>
      <c r="F994" s="198" t="s">
        <v>4752</v>
      </c>
      <c r="G994" s="198" t="s">
        <v>179</v>
      </c>
      <c r="H994" s="198" t="s">
        <v>2353</v>
      </c>
      <c r="I994" s="198" t="s">
        <v>2356</v>
      </c>
      <c r="J994" s="198" t="s">
        <v>4753</v>
      </c>
      <c r="K994" s="198" t="s">
        <v>179</v>
      </c>
      <c r="L994" s="66">
        <v>0.2</v>
      </c>
      <c r="M994" s="65">
        <v>0.23</v>
      </c>
      <c r="N994" s="92">
        <v>0.14000000000000001</v>
      </c>
      <c r="O994" s="92">
        <v>0.06</v>
      </c>
      <c r="P994" s="92">
        <v>0.19</v>
      </c>
      <c r="Q994" s="92">
        <v>0.2</v>
      </c>
      <c r="R994" s="92">
        <v>0.22000000000000003</v>
      </c>
    </row>
    <row r="995" spans="1:18" x14ac:dyDescent="0.25">
      <c r="A995" s="198">
        <v>2961</v>
      </c>
      <c r="B995" s="198" t="s">
        <v>2127</v>
      </c>
      <c r="C995" s="198" t="s">
        <v>978</v>
      </c>
      <c r="D995" s="198" t="s">
        <v>2353</v>
      </c>
      <c r="E995" s="198" t="s">
        <v>2354</v>
      </c>
      <c r="F995" s="198" t="s">
        <v>2355</v>
      </c>
      <c r="G995" s="198" t="s">
        <v>179</v>
      </c>
      <c r="H995" s="198" t="s">
        <v>2353</v>
      </c>
      <c r="I995" s="198" t="s">
        <v>2356</v>
      </c>
      <c r="J995" s="198" t="s">
        <v>4754</v>
      </c>
      <c r="K995" s="198" t="s">
        <v>179</v>
      </c>
      <c r="L995" s="66">
        <v>0.2</v>
      </c>
      <c r="M995" s="65">
        <v>0.23</v>
      </c>
      <c r="N995" s="92">
        <v>0.15</v>
      </c>
      <c r="O995" s="92">
        <v>5.0000000000000017E-2</v>
      </c>
      <c r="P995" s="92">
        <v>0.19</v>
      </c>
      <c r="Q995" s="92">
        <v>0.2</v>
      </c>
      <c r="R995" s="92">
        <v>0.22000000000000003</v>
      </c>
    </row>
    <row r="996" spans="1:18" x14ac:dyDescent="0.25">
      <c r="A996" s="198">
        <v>2962</v>
      </c>
      <c r="B996" s="198" t="s">
        <v>2127</v>
      </c>
      <c r="C996" s="198" t="s">
        <v>978</v>
      </c>
      <c r="D996" s="198" t="s">
        <v>2353</v>
      </c>
      <c r="E996" s="198" t="s">
        <v>2354</v>
      </c>
      <c r="F996" s="198" t="s">
        <v>2357</v>
      </c>
      <c r="G996" s="198" t="s">
        <v>179</v>
      </c>
      <c r="H996" s="198" t="s">
        <v>2353</v>
      </c>
      <c r="I996" s="198" t="s">
        <v>2356</v>
      </c>
      <c r="J996" s="198" t="s">
        <v>2358</v>
      </c>
      <c r="K996" s="198" t="s">
        <v>179</v>
      </c>
      <c r="L996" s="66">
        <v>0.2</v>
      </c>
      <c r="M996" s="65">
        <v>0.23</v>
      </c>
      <c r="N996" s="92">
        <v>0.14899999999999997</v>
      </c>
      <c r="O996" s="92">
        <v>5.1000000000000045E-2</v>
      </c>
      <c r="P996" s="92">
        <v>0.19</v>
      </c>
      <c r="Q996" s="92">
        <v>0.2</v>
      </c>
      <c r="R996" s="92">
        <v>0.22000000000000003</v>
      </c>
    </row>
    <row r="997" spans="1:18" x14ac:dyDescent="0.25">
      <c r="A997" s="198">
        <v>3478</v>
      </c>
      <c r="B997" s="198" t="s">
        <v>2127</v>
      </c>
      <c r="C997" s="198" t="s">
        <v>978</v>
      </c>
      <c r="D997" s="198" t="s">
        <v>2353</v>
      </c>
      <c r="E997" s="198" t="s">
        <v>4748</v>
      </c>
      <c r="F997" s="198" t="s">
        <v>2363</v>
      </c>
      <c r="G997" s="198" t="s">
        <v>179</v>
      </c>
      <c r="H997" s="198" t="s">
        <v>2353</v>
      </c>
      <c r="I997" s="198" t="s">
        <v>4749</v>
      </c>
      <c r="J997" s="198" t="s">
        <v>2364</v>
      </c>
      <c r="K997" s="198" t="s">
        <v>179</v>
      </c>
      <c r="L997" s="66">
        <v>0.22</v>
      </c>
      <c r="M997" s="65">
        <v>0.23</v>
      </c>
      <c r="N997" s="92">
        <v>0.15</v>
      </c>
      <c r="O997" s="92">
        <v>5.0000000000000017E-2</v>
      </c>
      <c r="P997" s="92">
        <v>0.19</v>
      </c>
      <c r="Q997" s="92">
        <v>0.2</v>
      </c>
      <c r="R997" s="92">
        <v>0.22000000000000003</v>
      </c>
    </row>
    <row r="998" spans="1:18" x14ac:dyDescent="0.25">
      <c r="A998" s="198">
        <v>3864</v>
      </c>
      <c r="B998" s="198" t="s">
        <v>2127</v>
      </c>
      <c r="C998" s="198" t="s">
        <v>978</v>
      </c>
      <c r="D998" s="198" t="s">
        <v>2353</v>
      </c>
      <c r="E998" s="198" t="s">
        <v>4748</v>
      </c>
      <c r="F998" s="198" t="s">
        <v>4755</v>
      </c>
      <c r="G998" s="198" t="s">
        <v>179</v>
      </c>
      <c r="H998" s="198" t="s">
        <v>2353</v>
      </c>
      <c r="I998" s="198" t="s">
        <v>4749</v>
      </c>
      <c r="J998" s="198" t="s">
        <v>4756</v>
      </c>
      <c r="K998" s="198" t="s">
        <v>179</v>
      </c>
      <c r="L998" s="66">
        <v>0.2</v>
      </c>
      <c r="M998" s="65">
        <v>0.23</v>
      </c>
      <c r="N998" s="92">
        <v>0.15</v>
      </c>
      <c r="O998" s="92">
        <v>5.0000000000000017E-2</v>
      </c>
      <c r="P998" s="92">
        <v>0.19</v>
      </c>
      <c r="Q998" s="92">
        <v>0.2</v>
      </c>
      <c r="R998" s="92">
        <v>0.22000000000000003</v>
      </c>
    </row>
    <row r="999" spans="1:18" x14ac:dyDescent="0.25">
      <c r="A999" s="198">
        <v>3865</v>
      </c>
      <c r="B999" s="198" t="s">
        <v>2127</v>
      </c>
      <c r="C999" s="198" t="s">
        <v>978</v>
      </c>
      <c r="D999" s="198" t="s">
        <v>2353</v>
      </c>
      <c r="E999" s="198" t="s">
        <v>4748</v>
      </c>
      <c r="F999" s="198" t="s">
        <v>4757</v>
      </c>
      <c r="G999" s="198" t="s">
        <v>179</v>
      </c>
      <c r="H999" s="198" t="s">
        <v>2353</v>
      </c>
      <c r="I999" s="198" t="s">
        <v>4749</v>
      </c>
      <c r="J999" s="198" t="s">
        <v>4758</v>
      </c>
      <c r="K999" s="198" t="s">
        <v>179</v>
      </c>
      <c r="L999" s="66">
        <v>0.1</v>
      </c>
      <c r="M999" s="65">
        <v>0.12</v>
      </c>
      <c r="N999" s="92">
        <v>0.15</v>
      </c>
      <c r="O999" s="92">
        <v>5.0000000000000017E-2</v>
      </c>
      <c r="P999" s="92">
        <v>0.19</v>
      </c>
      <c r="Q999" s="92">
        <v>0.2</v>
      </c>
      <c r="R999" s="92">
        <v>0.22000000000000003</v>
      </c>
    </row>
    <row r="1000" spans="1:18" x14ac:dyDescent="0.25">
      <c r="A1000" s="198">
        <v>3866</v>
      </c>
      <c r="B1000" s="198" t="s">
        <v>2127</v>
      </c>
      <c r="C1000" s="198" t="s">
        <v>978</v>
      </c>
      <c r="D1000" s="198" t="s">
        <v>2353</v>
      </c>
      <c r="E1000" s="198" t="s">
        <v>4748</v>
      </c>
      <c r="F1000" s="198" t="s">
        <v>4759</v>
      </c>
      <c r="G1000" s="198" t="s">
        <v>179</v>
      </c>
      <c r="H1000" s="198" t="s">
        <v>2353</v>
      </c>
      <c r="I1000" s="198" t="s">
        <v>4749</v>
      </c>
      <c r="J1000" s="198" t="s">
        <v>4760</v>
      </c>
      <c r="K1000" s="198" t="s">
        <v>179</v>
      </c>
      <c r="L1000" s="66">
        <v>0.2</v>
      </c>
      <c r="M1000" s="65">
        <v>0.23</v>
      </c>
      <c r="N1000" s="92">
        <v>0.15</v>
      </c>
      <c r="O1000" s="92">
        <v>5.0000000000000017E-2</v>
      </c>
      <c r="P1000" s="92">
        <v>0.19</v>
      </c>
      <c r="Q1000" s="92">
        <v>0.2</v>
      </c>
      <c r="R1000" s="92">
        <v>0.22000000000000003</v>
      </c>
    </row>
    <row r="1001" spans="1:18" x14ac:dyDescent="0.25">
      <c r="A1001" s="198">
        <v>3867</v>
      </c>
      <c r="B1001" s="198" t="s">
        <v>2127</v>
      </c>
      <c r="C1001" s="198" t="s">
        <v>978</v>
      </c>
      <c r="D1001" s="198" t="s">
        <v>2353</v>
      </c>
      <c r="E1001" s="198" t="s">
        <v>4748</v>
      </c>
      <c r="F1001" s="198" t="s">
        <v>4761</v>
      </c>
      <c r="G1001" s="198" t="s">
        <v>179</v>
      </c>
      <c r="H1001" s="198" t="s">
        <v>2353</v>
      </c>
      <c r="I1001" s="198" t="s">
        <v>4749</v>
      </c>
      <c r="J1001" s="198" t="s">
        <v>4762</v>
      </c>
      <c r="K1001" s="198" t="s">
        <v>179</v>
      </c>
      <c r="L1001" s="66">
        <v>0.2</v>
      </c>
      <c r="M1001" s="65">
        <v>0.23</v>
      </c>
      <c r="N1001" s="92">
        <v>0.15</v>
      </c>
      <c r="O1001" s="92">
        <v>5.0000000000000017E-2</v>
      </c>
      <c r="P1001" s="92">
        <v>0.19</v>
      </c>
      <c r="Q1001" s="92">
        <v>0.2</v>
      </c>
      <c r="R1001" s="92">
        <v>0.22000000000000003</v>
      </c>
    </row>
    <row r="1002" spans="1:18" x14ac:dyDescent="0.25">
      <c r="A1002" s="198">
        <v>3868</v>
      </c>
      <c r="B1002" s="198" t="s">
        <v>2127</v>
      </c>
      <c r="C1002" s="198" t="s">
        <v>978</v>
      </c>
      <c r="D1002" s="198" t="s">
        <v>2353</v>
      </c>
      <c r="E1002" s="198" t="s">
        <v>4748</v>
      </c>
      <c r="F1002" s="198" t="s">
        <v>4763</v>
      </c>
      <c r="G1002" s="198" t="s">
        <v>179</v>
      </c>
      <c r="H1002" s="198" t="s">
        <v>2353</v>
      </c>
      <c r="I1002" s="198" t="s">
        <v>4749</v>
      </c>
      <c r="J1002" s="198" t="s">
        <v>4764</v>
      </c>
      <c r="K1002" s="198" t="s">
        <v>179</v>
      </c>
      <c r="L1002" s="66">
        <v>0.2</v>
      </c>
      <c r="M1002" s="65">
        <v>0.23</v>
      </c>
      <c r="N1002" s="92">
        <v>0.15</v>
      </c>
      <c r="O1002" s="92">
        <v>5.0000000000000017E-2</v>
      </c>
      <c r="P1002" s="92">
        <v>0.19</v>
      </c>
      <c r="Q1002" s="92">
        <v>0.2</v>
      </c>
      <c r="R1002" s="92">
        <v>0.22000000000000003</v>
      </c>
    </row>
    <row r="1003" spans="1:18" x14ac:dyDescent="0.25">
      <c r="A1003" s="198">
        <v>3869</v>
      </c>
      <c r="B1003" s="198" t="s">
        <v>2127</v>
      </c>
      <c r="C1003" s="198" t="s">
        <v>978</v>
      </c>
      <c r="D1003" s="198" t="s">
        <v>2353</v>
      </c>
      <c r="E1003" s="198" t="s">
        <v>4748</v>
      </c>
      <c r="F1003" s="198" t="s">
        <v>4765</v>
      </c>
      <c r="G1003" s="198" t="s">
        <v>179</v>
      </c>
      <c r="H1003" s="198" t="s">
        <v>2353</v>
      </c>
      <c r="I1003" s="198" t="s">
        <v>4749</v>
      </c>
      <c r="J1003" s="198" t="s">
        <v>4766</v>
      </c>
      <c r="K1003" s="198" t="s">
        <v>179</v>
      </c>
      <c r="L1003" s="66">
        <v>0.18</v>
      </c>
      <c r="M1003" s="65">
        <v>0.21</v>
      </c>
      <c r="N1003" s="92">
        <v>0.15</v>
      </c>
      <c r="O1003" s="92">
        <v>5.0000000000000017E-2</v>
      </c>
      <c r="P1003" s="92">
        <v>0.19</v>
      </c>
      <c r="Q1003" s="92">
        <v>0.2</v>
      </c>
      <c r="R1003" s="92">
        <v>0.22000000000000003</v>
      </c>
    </row>
    <row r="1004" spans="1:18" x14ac:dyDescent="0.25">
      <c r="A1004" s="198">
        <v>3870</v>
      </c>
      <c r="B1004" s="198" t="s">
        <v>2127</v>
      </c>
      <c r="C1004" s="198" t="s">
        <v>978</v>
      </c>
      <c r="D1004" s="198" t="s">
        <v>2353</v>
      </c>
      <c r="E1004" s="198" t="s">
        <v>4748</v>
      </c>
      <c r="F1004" s="198" t="s">
        <v>4767</v>
      </c>
      <c r="G1004" s="198" t="s">
        <v>179</v>
      </c>
      <c r="H1004" s="198" t="s">
        <v>2353</v>
      </c>
      <c r="I1004" s="198" t="s">
        <v>4749</v>
      </c>
      <c r="J1004" s="198" t="s">
        <v>4768</v>
      </c>
      <c r="K1004" s="198" t="s">
        <v>179</v>
      </c>
      <c r="L1004" s="66">
        <v>0.2</v>
      </c>
      <c r="M1004" s="65">
        <v>0.23</v>
      </c>
      <c r="N1004" s="92">
        <v>0.15</v>
      </c>
      <c r="O1004" s="92">
        <v>5.0000000000000017E-2</v>
      </c>
      <c r="P1004" s="92">
        <v>0.19</v>
      </c>
      <c r="Q1004" s="92">
        <v>0.2</v>
      </c>
      <c r="R1004" s="92">
        <v>0.22000000000000003</v>
      </c>
    </row>
    <row r="1005" spans="1:18" x14ac:dyDescent="0.25">
      <c r="A1005" s="198">
        <v>3871</v>
      </c>
      <c r="B1005" s="198" t="s">
        <v>2127</v>
      </c>
      <c r="C1005" s="198" t="s">
        <v>978</v>
      </c>
      <c r="D1005" s="198" t="s">
        <v>2353</v>
      </c>
      <c r="E1005" s="198" t="s">
        <v>2354</v>
      </c>
      <c r="F1005" s="198" t="s">
        <v>4769</v>
      </c>
      <c r="G1005" s="198" t="s">
        <v>179</v>
      </c>
      <c r="H1005" s="198" t="s">
        <v>2353</v>
      </c>
      <c r="I1005" s="198" t="s">
        <v>2356</v>
      </c>
      <c r="J1005" s="198" t="s">
        <v>4770</v>
      </c>
      <c r="K1005" s="198" t="s">
        <v>179</v>
      </c>
      <c r="L1005" s="66">
        <v>0.2</v>
      </c>
      <c r="M1005" s="65">
        <v>0.23</v>
      </c>
      <c r="N1005" s="92">
        <v>0.15</v>
      </c>
      <c r="O1005" s="92">
        <v>5.0000000000000017E-2</v>
      </c>
      <c r="P1005" s="92">
        <v>0.19</v>
      </c>
      <c r="Q1005" s="92">
        <v>0.2</v>
      </c>
      <c r="R1005" s="92">
        <v>0.22000000000000003</v>
      </c>
    </row>
    <row r="1006" spans="1:18" x14ac:dyDescent="0.25">
      <c r="A1006" s="198">
        <v>3875</v>
      </c>
      <c r="B1006" s="198" t="s">
        <v>2127</v>
      </c>
      <c r="C1006" s="198" t="s">
        <v>978</v>
      </c>
      <c r="D1006" s="198" t="s">
        <v>2353</v>
      </c>
      <c r="E1006" s="198" t="s">
        <v>4771</v>
      </c>
      <c r="F1006" s="198" t="s">
        <v>179</v>
      </c>
      <c r="G1006" s="198" t="s">
        <v>179</v>
      </c>
      <c r="H1006" s="198" t="s">
        <v>2353</v>
      </c>
      <c r="I1006" s="198" t="s">
        <v>4772</v>
      </c>
      <c r="J1006" s="198" t="s">
        <v>179</v>
      </c>
      <c r="K1006" s="198" t="s">
        <v>179</v>
      </c>
      <c r="L1006" s="66">
        <v>0.2</v>
      </c>
      <c r="M1006" s="65">
        <v>0.23</v>
      </c>
      <c r="N1006" s="92">
        <v>0.15</v>
      </c>
      <c r="O1006" s="92">
        <v>5.0000000000000017E-2</v>
      </c>
      <c r="P1006" s="92">
        <v>0.19</v>
      </c>
      <c r="Q1006" s="92">
        <v>0.2</v>
      </c>
      <c r="R1006" s="92">
        <v>0.22000000000000003</v>
      </c>
    </row>
    <row r="1007" spans="1:18" x14ac:dyDescent="0.25">
      <c r="A1007" s="198">
        <v>3877</v>
      </c>
      <c r="B1007" s="198" t="s">
        <v>2127</v>
      </c>
      <c r="C1007" s="198" t="s">
        <v>978</v>
      </c>
      <c r="D1007" s="198" t="s">
        <v>2353</v>
      </c>
      <c r="E1007" s="198" t="s">
        <v>4773</v>
      </c>
      <c r="F1007" s="198" t="s">
        <v>179</v>
      </c>
      <c r="G1007" s="198" t="s">
        <v>179</v>
      </c>
      <c r="H1007" s="198" t="s">
        <v>2353</v>
      </c>
      <c r="I1007" s="198" t="s">
        <v>4774</v>
      </c>
      <c r="J1007" s="198" t="s">
        <v>179</v>
      </c>
      <c r="K1007" s="198" t="s">
        <v>179</v>
      </c>
      <c r="L1007" s="66">
        <v>0.2</v>
      </c>
      <c r="M1007" s="65">
        <v>0.23</v>
      </c>
      <c r="N1007" s="92">
        <v>0.14249999999999999</v>
      </c>
      <c r="O1007" s="92">
        <v>5.7500000000000023E-2</v>
      </c>
      <c r="P1007" s="92">
        <v>0.19</v>
      </c>
      <c r="Q1007" s="92">
        <v>0.2</v>
      </c>
      <c r="R1007" s="92">
        <v>0.22000000000000003</v>
      </c>
    </row>
    <row r="1008" spans="1:18" x14ac:dyDescent="0.25">
      <c r="A1008" s="198">
        <v>3878</v>
      </c>
      <c r="B1008" s="198" t="s">
        <v>2127</v>
      </c>
      <c r="C1008" s="198" t="s">
        <v>978</v>
      </c>
      <c r="D1008" s="198" t="s">
        <v>2353</v>
      </c>
      <c r="E1008" s="198" t="s">
        <v>4775</v>
      </c>
      <c r="F1008" s="198" t="s">
        <v>179</v>
      </c>
      <c r="G1008" s="198" t="s">
        <v>179</v>
      </c>
      <c r="H1008" s="198" t="s">
        <v>2353</v>
      </c>
      <c r="I1008" s="198" t="s">
        <v>4776</v>
      </c>
      <c r="J1008" s="198" t="s">
        <v>179</v>
      </c>
      <c r="K1008" s="198" t="s">
        <v>179</v>
      </c>
      <c r="L1008" s="66">
        <v>0.2</v>
      </c>
      <c r="M1008" s="65">
        <v>0.23</v>
      </c>
      <c r="N1008" s="92">
        <v>0.15</v>
      </c>
      <c r="O1008" s="92">
        <v>5.0000000000000017E-2</v>
      </c>
      <c r="P1008" s="92">
        <v>0.19</v>
      </c>
      <c r="Q1008" s="92">
        <v>0.2</v>
      </c>
      <c r="R1008" s="92">
        <v>0.22000000000000003</v>
      </c>
    </row>
    <row r="1009" spans="1:18" x14ac:dyDescent="0.25">
      <c r="A1009" s="198">
        <v>2054</v>
      </c>
      <c r="B1009" s="198" t="s">
        <v>2127</v>
      </c>
      <c r="C1009" s="198" t="s">
        <v>978</v>
      </c>
      <c r="D1009" s="198" t="s">
        <v>2573</v>
      </c>
      <c r="E1009" s="198" t="s">
        <v>2580</v>
      </c>
      <c r="F1009" s="198" t="s">
        <v>179</v>
      </c>
      <c r="G1009" s="198" t="s">
        <v>179</v>
      </c>
      <c r="H1009" s="198" t="s">
        <v>2573</v>
      </c>
      <c r="I1009" s="198" t="s">
        <v>2581</v>
      </c>
      <c r="J1009" s="198" t="s">
        <v>179</v>
      </c>
      <c r="K1009" s="198" t="s">
        <v>179</v>
      </c>
      <c r="L1009" s="66">
        <v>0.18</v>
      </c>
      <c r="M1009" s="65">
        <v>0.21</v>
      </c>
      <c r="N1009" s="92">
        <v>0.14249999999999999</v>
      </c>
      <c r="O1009" s="92">
        <v>5.7500000000000023E-2</v>
      </c>
      <c r="P1009" s="92">
        <v>0.19</v>
      </c>
      <c r="Q1009" s="92">
        <v>0.2</v>
      </c>
      <c r="R1009" s="92">
        <v>0.22000000000000003</v>
      </c>
    </row>
    <row r="1010" spans="1:18" x14ac:dyDescent="0.25">
      <c r="A1010" s="198">
        <v>2215</v>
      </c>
      <c r="B1010" s="198" t="s">
        <v>2127</v>
      </c>
      <c r="C1010" s="198" t="s">
        <v>978</v>
      </c>
      <c r="D1010" s="198" t="s">
        <v>2573</v>
      </c>
      <c r="E1010" s="198" t="s">
        <v>2584</v>
      </c>
      <c r="F1010" s="198" t="s">
        <v>179</v>
      </c>
      <c r="G1010" s="198" t="s">
        <v>179</v>
      </c>
      <c r="H1010" s="198" t="s">
        <v>2573</v>
      </c>
      <c r="I1010" s="198" t="s">
        <v>2585</v>
      </c>
      <c r="J1010" s="198" t="s">
        <v>179</v>
      </c>
      <c r="K1010" s="198" t="s">
        <v>179</v>
      </c>
      <c r="L1010" s="66">
        <v>0.16</v>
      </c>
      <c r="M1010" s="65">
        <v>0.18</v>
      </c>
      <c r="N1010" s="92">
        <v>0.12</v>
      </c>
      <c r="O1010" s="92">
        <v>8.0000000000000016E-2</v>
      </c>
      <c r="P1010" s="92">
        <v>0.19</v>
      </c>
      <c r="Q1010" s="92">
        <v>0.2</v>
      </c>
      <c r="R1010" s="92">
        <v>0.22000000000000003</v>
      </c>
    </row>
    <row r="1011" spans="1:18" x14ac:dyDescent="0.25">
      <c r="A1011" s="198">
        <v>3402</v>
      </c>
      <c r="B1011" s="198" t="s">
        <v>2127</v>
      </c>
      <c r="C1011" s="198" t="s">
        <v>978</v>
      </c>
      <c r="D1011" s="198" t="s">
        <v>2573</v>
      </c>
      <c r="E1011" s="198" t="s">
        <v>2578</v>
      </c>
      <c r="F1011" s="198" t="s">
        <v>179</v>
      </c>
      <c r="G1011" s="198" t="s">
        <v>179</v>
      </c>
      <c r="H1011" s="198" t="s">
        <v>2573</v>
      </c>
      <c r="I1011" s="198" t="s">
        <v>2579</v>
      </c>
      <c r="J1011" s="198" t="s">
        <v>179</v>
      </c>
      <c r="K1011" s="198" t="s">
        <v>179</v>
      </c>
      <c r="L1011" s="66">
        <v>0.2</v>
      </c>
      <c r="M1011" s="65">
        <v>0.23</v>
      </c>
      <c r="N1011" s="92">
        <v>0.15</v>
      </c>
      <c r="O1011" s="92">
        <v>1.0000000000000009E-2</v>
      </c>
      <c r="P1011" s="92">
        <v>0.15</v>
      </c>
      <c r="Q1011" s="92">
        <v>0.15</v>
      </c>
      <c r="R1011" s="92">
        <v>0.17600000000000002</v>
      </c>
    </row>
    <row r="1012" spans="1:18" x14ac:dyDescent="0.25">
      <c r="A1012" s="198">
        <v>1714</v>
      </c>
      <c r="B1012" s="198" t="s">
        <v>2127</v>
      </c>
      <c r="C1012" s="198" t="s">
        <v>978</v>
      </c>
      <c r="D1012" s="198" t="s">
        <v>2413</v>
      </c>
      <c r="E1012" s="198" t="s">
        <v>2434</v>
      </c>
      <c r="F1012" s="198" t="s">
        <v>4777</v>
      </c>
      <c r="G1012" s="198" t="s">
        <v>179</v>
      </c>
      <c r="H1012" s="198" t="s">
        <v>2413</v>
      </c>
      <c r="I1012" s="198" t="s">
        <v>2436</v>
      </c>
      <c r="J1012" s="198" t="s">
        <v>4778</v>
      </c>
      <c r="K1012" s="198" t="s">
        <v>179</v>
      </c>
      <c r="L1012" s="66">
        <v>0.2</v>
      </c>
      <c r="M1012" s="65">
        <v>0.23</v>
      </c>
      <c r="N1012" s="92">
        <v>0.15</v>
      </c>
      <c r="O1012" s="92">
        <v>1.0000000000000009E-2</v>
      </c>
      <c r="P1012" s="92">
        <v>0.15</v>
      </c>
      <c r="Q1012" s="92">
        <v>0.15</v>
      </c>
      <c r="R1012" s="92">
        <v>0.17600000000000002</v>
      </c>
    </row>
    <row r="1013" spans="1:18" x14ac:dyDescent="0.25">
      <c r="A1013" s="198">
        <v>1717</v>
      </c>
      <c r="B1013" s="198" t="s">
        <v>2127</v>
      </c>
      <c r="C1013" s="198" t="s">
        <v>978</v>
      </c>
      <c r="D1013" s="198" t="s">
        <v>2413</v>
      </c>
      <c r="E1013" s="198" t="s">
        <v>2434</v>
      </c>
      <c r="F1013" s="198" t="s">
        <v>4779</v>
      </c>
      <c r="G1013" s="198" t="s">
        <v>179</v>
      </c>
      <c r="H1013" s="198" t="s">
        <v>2413</v>
      </c>
      <c r="I1013" s="198" t="s">
        <v>2436</v>
      </c>
      <c r="J1013" s="198" t="s">
        <v>4780</v>
      </c>
      <c r="K1013" s="198" t="s">
        <v>179</v>
      </c>
      <c r="L1013" s="66">
        <v>0.2</v>
      </c>
      <c r="M1013" s="65">
        <v>0.23</v>
      </c>
      <c r="N1013" s="92">
        <v>0.13844117647058815</v>
      </c>
      <c r="O1013" s="92">
        <v>2.1558823529411852E-2</v>
      </c>
      <c r="P1013" s="92">
        <v>0.15</v>
      </c>
      <c r="Q1013" s="92">
        <v>0.16</v>
      </c>
      <c r="R1013" s="92">
        <v>0.17600000000000002</v>
      </c>
    </row>
    <row r="1014" spans="1:18" x14ac:dyDescent="0.25">
      <c r="A1014" s="198">
        <v>1718</v>
      </c>
      <c r="B1014" s="198" t="s">
        <v>2127</v>
      </c>
      <c r="C1014" s="198" t="s">
        <v>978</v>
      </c>
      <c r="D1014" s="198" t="s">
        <v>2413</v>
      </c>
      <c r="E1014" s="198" t="s">
        <v>2434</v>
      </c>
      <c r="F1014" s="198" t="s">
        <v>4781</v>
      </c>
      <c r="G1014" s="198" t="s">
        <v>179</v>
      </c>
      <c r="H1014" s="198" t="s">
        <v>2413</v>
      </c>
      <c r="I1014" s="198" t="s">
        <v>2436</v>
      </c>
      <c r="J1014" s="198" t="s">
        <v>4782</v>
      </c>
      <c r="K1014" s="198" t="s">
        <v>179</v>
      </c>
      <c r="L1014" s="66">
        <v>0.2</v>
      </c>
      <c r="M1014" s="65">
        <v>0.23</v>
      </c>
      <c r="N1014" s="92">
        <v>9.5000000000000001E-2</v>
      </c>
      <c r="O1014" s="92">
        <v>6.5000000000000002E-2</v>
      </c>
      <c r="P1014" s="92">
        <v>0.15</v>
      </c>
      <c r="Q1014" s="92">
        <v>0.16</v>
      </c>
      <c r="R1014" s="92">
        <v>0.17600000000000002</v>
      </c>
    </row>
    <row r="1015" spans="1:18" x14ac:dyDescent="0.25">
      <c r="A1015" s="198">
        <v>1721</v>
      </c>
      <c r="B1015" s="198" t="s">
        <v>2127</v>
      </c>
      <c r="C1015" s="198" t="s">
        <v>978</v>
      </c>
      <c r="D1015" s="198" t="s">
        <v>2413</v>
      </c>
      <c r="E1015" s="198" t="s">
        <v>2434</v>
      </c>
      <c r="F1015" s="198" t="s">
        <v>2435</v>
      </c>
      <c r="G1015" s="198" t="s">
        <v>179</v>
      </c>
      <c r="H1015" s="198" t="s">
        <v>2413</v>
      </c>
      <c r="I1015" s="198" t="s">
        <v>2436</v>
      </c>
      <c r="J1015" s="198" t="s">
        <v>2437</v>
      </c>
      <c r="K1015" s="198" t="s">
        <v>179</v>
      </c>
      <c r="L1015" s="66">
        <v>0.2</v>
      </c>
      <c r="M1015" s="65">
        <v>0.23</v>
      </c>
      <c r="N1015" s="92">
        <v>0.15</v>
      </c>
      <c r="O1015" s="92">
        <v>1.0000000000000009E-2</v>
      </c>
      <c r="P1015" s="92">
        <v>0.15</v>
      </c>
      <c r="Q1015" s="92">
        <v>0.15</v>
      </c>
      <c r="R1015" s="92">
        <v>0.17600000000000002</v>
      </c>
    </row>
    <row r="1016" spans="1:18" x14ac:dyDescent="0.25">
      <c r="A1016" s="198">
        <v>1722</v>
      </c>
      <c r="B1016" s="198" t="s">
        <v>2127</v>
      </c>
      <c r="C1016" s="198" t="s">
        <v>978</v>
      </c>
      <c r="D1016" s="198" t="s">
        <v>2413</v>
      </c>
      <c r="E1016" s="198" t="s">
        <v>2414</v>
      </c>
      <c r="F1016" s="198" t="s">
        <v>4783</v>
      </c>
      <c r="G1016" s="198" t="s">
        <v>179</v>
      </c>
      <c r="H1016" s="198" t="s">
        <v>2413</v>
      </c>
      <c r="I1016" s="198" t="s">
        <v>2416</v>
      </c>
      <c r="J1016" s="198" t="s">
        <v>4784</v>
      </c>
      <c r="K1016" s="198" t="s">
        <v>179</v>
      </c>
      <c r="L1016" s="66">
        <v>0.2</v>
      </c>
      <c r="M1016" s="65">
        <v>0.23</v>
      </c>
      <c r="N1016" s="92">
        <v>0.15</v>
      </c>
      <c r="O1016" s="92">
        <v>1.0000000000000009E-2</v>
      </c>
      <c r="P1016" s="92">
        <v>0.15</v>
      </c>
      <c r="Q1016" s="92">
        <v>0.15</v>
      </c>
      <c r="R1016" s="92">
        <v>0.17600000000000002</v>
      </c>
    </row>
    <row r="1017" spans="1:18" x14ac:dyDescent="0.25">
      <c r="A1017" s="198">
        <v>1724</v>
      </c>
      <c r="B1017" s="198" t="s">
        <v>2127</v>
      </c>
      <c r="C1017" s="198" t="s">
        <v>978</v>
      </c>
      <c r="D1017" s="198" t="s">
        <v>2413</v>
      </c>
      <c r="E1017" s="198" t="s">
        <v>2414</v>
      </c>
      <c r="F1017" s="198" t="s">
        <v>4785</v>
      </c>
      <c r="G1017" s="198" t="s">
        <v>179</v>
      </c>
      <c r="H1017" s="198" t="s">
        <v>2413</v>
      </c>
      <c r="I1017" s="198" t="s">
        <v>2416</v>
      </c>
      <c r="J1017" s="198" t="s">
        <v>4786</v>
      </c>
      <c r="K1017" s="198" t="s">
        <v>179</v>
      </c>
      <c r="L1017" s="66">
        <v>0.2</v>
      </c>
      <c r="M1017" s="65">
        <v>0.23</v>
      </c>
      <c r="N1017" s="92">
        <v>0.15</v>
      </c>
      <c r="O1017" s="92">
        <v>1.0000000000000009E-2</v>
      </c>
      <c r="P1017" s="92">
        <v>0.15</v>
      </c>
      <c r="Q1017" s="92">
        <v>0.15</v>
      </c>
      <c r="R1017" s="92">
        <v>0.17600000000000002</v>
      </c>
    </row>
    <row r="1018" spans="1:18" x14ac:dyDescent="0.25">
      <c r="A1018" s="198">
        <v>1734</v>
      </c>
      <c r="B1018" s="198" t="s">
        <v>2127</v>
      </c>
      <c r="C1018" s="198" t="s">
        <v>978</v>
      </c>
      <c r="D1018" s="198" t="s">
        <v>2413</v>
      </c>
      <c r="E1018" s="198" t="s">
        <v>2428</v>
      </c>
      <c r="F1018" s="198" t="s">
        <v>4787</v>
      </c>
      <c r="G1018" s="198" t="s">
        <v>179</v>
      </c>
      <c r="H1018" s="198" t="s">
        <v>2413</v>
      </c>
      <c r="I1018" s="198" t="s">
        <v>2430</v>
      </c>
      <c r="J1018" s="198" t="s">
        <v>4788</v>
      </c>
      <c r="K1018" s="198" t="s">
        <v>179</v>
      </c>
      <c r="L1018" s="66">
        <v>0.2</v>
      </c>
      <c r="M1018" s="65">
        <v>0.23</v>
      </c>
      <c r="N1018" s="92">
        <v>0.13844117647058815</v>
      </c>
      <c r="O1018" s="92">
        <v>2.1558823529411852E-2</v>
      </c>
      <c r="P1018" s="92">
        <v>0.15</v>
      </c>
      <c r="Q1018" s="92">
        <v>0.16</v>
      </c>
      <c r="R1018" s="92">
        <v>0.17600000000000002</v>
      </c>
    </row>
    <row r="1019" spans="1:18" x14ac:dyDescent="0.25">
      <c r="A1019" s="198">
        <v>1738</v>
      </c>
      <c r="B1019" s="198" t="s">
        <v>2127</v>
      </c>
      <c r="C1019" s="198" t="s">
        <v>978</v>
      </c>
      <c r="D1019" s="198" t="s">
        <v>2413</v>
      </c>
      <c r="E1019" s="198" t="s">
        <v>2428</v>
      </c>
      <c r="F1019" s="198" t="s">
        <v>4789</v>
      </c>
      <c r="G1019" s="198" t="s">
        <v>179</v>
      </c>
      <c r="H1019" s="198" t="s">
        <v>2413</v>
      </c>
      <c r="I1019" s="198" t="s">
        <v>2430</v>
      </c>
      <c r="J1019" s="198" t="s">
        <v>4790</v>
      </c>
      <c r="K1019" s="198" t="s">
        <v>179</v>
      </c>
      <c r="L1019" s="66">
        <v>0.2</v>
      </c>
      <c r="M1019" s="65">
        <v>0.23</v>
      </c>
      <c r="N1019" s="92">
        <v>0.13844117647058815</v>
      </c>
      <c r="O1019" s="92">
        <v>2.1558823529411852E-2</v>
      </c>
      <c r="P1019" s="92">
        <v>0.15</v>
      </c>
      <c r="Q1019" s="92">
        <v>0.16</v>
      </c>
      <c r="R1019" s="92">
        <v>0.17600000000000002</v>
      </c>
    </row>
    <row r="1020" spans="1:18" x14ac:dyDescent="0.25">
      <c r="A1020" s="198">
        <v>1739</v>
      </c>
      <c r="B1020" s="198" t="s">
        <v>2127</v>
      </c>
      <c r="C1020" s="198" t="s">
        <v>978</v>
      </c>
      <c r="D1020" s="198" t="s">
        <v>2413</v>
      </c>
      <c r="E1020" s="198" t="s">
        <v>2428</v>
      </c>
      <c r="F1020" s="198" t="s">
        <v>4791</v>
      </c>
      <c r="G1020" s="198" t="s">
        <v>179</v>
      </c>
      <c r="H1020" s="198" t="s">
        <v>2413</v>
      </c>
      <c r="I1020" s="198" t="s">
        <v>2430</v>
      </c>
      <c r="J1020" s="198" t="s">
        <v>4792</v>
      </c>
      <c r="K1020" s="198" t="s">
        <v>179</v>
      </c>
      <c r="L1020" s="66">
        <v>0.2</v>
      </c>
      <c r="M1020" s="65">
        <v>0.23</v>
      </c>
      <c r="N1020" s="92">
        <v>0.13844117647058815</v>
      </c>
      <c r="O1020" s="92">
        <v>2.1558823529411852E-2</v>
      </c>
      <c r="P1020" s="92">
        <v>0.15</v>
      </c>
      <c r="Q1020" s="92">
        <v>0.16</v>
      </c>
      <c r="R1020" s="92">
        <v>0.17600000000000002</v>
      </c>
    </row>
    <row r="1021" spans="1:18" x14ac:dyDescent="0.25">
      <c r="A1021" s="198">
        <v>1773</v>
      </c>
      <c r="B1021" s="198" t="s">
        <v>2127</v>
      </c>
      <c r="C1021" s="198" t="s">
        <v>978</v>
      </c>
      <c r="D1021" s="198" t="s">
        <v>2413</v>
      </c>
      <c r="E1021" s="198" t="s">
        <v>2428</v>
      </c>
      <c r="F1021" s="198" t="s">
        <v>4793</v>
      </c>
      <c r="G1021" s="198" t="s">
        <v>179</v>
      </c>
      <c r="H1021" s="198" t="s">
        <v>2413</v>
      </c>
      <c r="I1021" s="198" t="s">
        <v>2430</v>
      </c>
      <c r="J1021" s="198" t="s">
        <v>4794</v>
      </c>
      <c r="K1021" s="198" t="s">
        <v>179</v>
      </c>
      <c r="L1021" s="66">
        <v>0.2</v>
      </c>
      <c r="M1021" s="65">
        <v>0.23</v>
      </c>
      <c r="N1021" s="92">
        <v>0.15</v>
      </c>
      <c r="O1021" s="92">
        <v>1.0000000000000009E-2</v>
      </c>
      <c r="P1021" s="92">
        <v>0.15</v>
      </c>
      <c r="Q1021" s="92">
        <v>0.15</v>
      </c>
      <c r="R1021" s="92">
        <v>0.17600000000000002</v>
      </c>
    </row>
    <row r="1022" spans="1:18" x14ac:dyDescent="0.25">
      <c r="A1022" s="198">
        <v>1794</v>
      </c>
      <c r="B1022" s="198" t="s">
        <v>2127</v>
      </c>
      <c r="C1022" s="198" t="s">
        <v>978</v>
      </c>
      <c r="D1022" s="198" t="s">
        <v>2413</v>
      </c>
      <c r="E1022" s="198" t="s">
        <v>2414</v>
      </c>
      <c r="F1022" s="198" t="s">
        <v>4795</v>
      </c>
      <c r="G1022" s="198" t="s">
        <v>179</v>
      </c>
      <c r="H1022" s="198" t="s">
        <v>2413</v>
      </c>
      <c r="I1022" s="198" t="s">
        <v>2416</v>
      </c>
      <c r="J1022" s="198" t="s">
        <v>4796</v>
      </c>
      <c r="K1022" s="198" t="s">
        <v>179</v>
      </c>
      <c r="L1022" s="66">
        <v>0.2</v>
      </c>
      <c r="M1022" s="65">
        <v>0.23</v>
      </c>
      <c r="N1022" s="92">
        <v>0.15</v>
      </c>
      <c r="O1022" s="92">
        <v>1.0000000000000009E-2</v>
      </c>
      <c r="P1022" s="92">
        <v>0.15</v>
      </c>
      <c r="Q1022" s="92">
        <v>0.15</v>
      </c>
      <c r="R1022" s="92">
        <v>0.17600000000000002</v>
      </c>
    </row>
    <row r="1023" spans="1:18" x14ac:dyDescent="0.25">
      <c r="A1023" s="198">
        <v>1805</v>
      </c>
      <c r="B1023" s="198" t="s">
        <v>2127</v>
      </c>
      <c r="C1023" s="198" t="s">
        <v>978</v>
      </c>
      <c r="D1023" s="198" t="s">
        <v>2413</v>
      </c>
      <c r="E1023" s="198" t="s">
        <v>2414</v>
      </c>
      <c r="F1023" s="198" t="s">
        <v>4797</v>
      </c>
      <c r="G1023" s="198" t="s">
        <v>179</v>
      </c>
      <c r="H1023" s="198" t="s">
        <v>2413</v>
      </c>
      <c r="I1023" s="198" t="s">
        <v>2416</v>
      </c>
      <c r="J1023" s="198" t="s">
        <v>4798</v>
      </c>
      <c r="K1023" s="198" t="s">
        <v>179</v>
      </c>
      <c r="L1023" s="66">
        <v>0.2</v>
      </c>
      <c r="M1023" s="65">
        <v>0.23</v>
      </c>
      <c r="N1023" s="92">
        <v>0.15</v>
      </c>
      <c r="O1023" s="92" t="s">
        <v>121</v>
      </c>
      <c r="P1023" s="92">
        <v>0.15</v>
      </c>
      <c r="Q1023" s="92">
        <v>0.15</v>
      </c>
      <c r="R1023" s="92">
        <v>0.15</v>
      </c>
    </row>
    <row r="1024" spans="1:18" x14ac:dyDescent="0.25">
      <c r="A1024" s="198">
        <v>2079</v>
      </c>
      <c r="B1024" s="198" t="s">
        <v>2127</v>
      </c>
      <c r="C1024" s="198" t="s">
        <v>978</v>
      </c>
      <c r="D1024" s="198" t="s">
        <v>2413</v>
      </c>
      <c r="E1024" s="198" t="s">
        <v>2414</v>
      </c>
      <c r="F1024" s="198" t="s">
        <v>4799</v>
      </c>
      <c r="G1024" s="198" t="s">
        <v>179</v>
      </c>
      <c r="H1024" s="198" t="s">
        <v>2413</v>
      </c>
      <c r="I1024" s="198" t="s">
        <v>2416</v>
      </c>
      <c r="J1024" s="198" t="s">
        <v>4800</v>
      </c>
      <c r="K1024" s="198" t="s">
        <v>179</v>
      </c>
      <c r="L1024" s="66">
        <v>0.2</v>
      </c>
      <c r="M1024" s="65">
        <v>0.23</v>
      </c>
      <c r="N1024" s="92">
        <v>0.15</v>
      </c>
      <c r="O1024" s="92">
        <v>1.0000000000000009E-2</v>
      </c>
      <c r="P1024" s="92">
        <v>0.15</v>
      </c>
      <c r="Q1024" s="92">
        <v>0.15</v>
      </c>
      <c r="R1024" s="92">
        <v>0.17600000000000002</v>
      </c>
    </row>
    <row r="1025" spans="1:18" x14ac:dyDescent="0.25">
      <c r="A1025" s="198">
        <v>2102</v>
      </c>
      <c r="B1025" s="198" t="s">
        <v>2127</v>
      </c>
      <c r="C1025" s="198" t="s">
        <v>978</v>
      </c>
      <c r="D1025" s="198" t="s">
        <v>2413</v>
      </c>
      <c r="E1025" s="198" t="s">
        <v>2414</v>
      </c>
      <c r="F1025" s="198" t="s">
        <v>4801</v>
      </c>
      <c r="G1025" s="198" t="s">
        <v>179</v>
      </c>
      <c r="H1025" s="198" t="s">
        <v>2413</v>
      </c>
      <c r="I1025" s="198" t="s">
        <v>2416</v>
      </c>
      <c r="J1025" s="198" t="s">
        <v>4802</v>
      </c>
      <c r="K1025" s="198" t="s">
        <v>179</v>
      </c>
      <c r="L1025" s="66">
        <v>0.2</v>
      </c>
      <c r="M1025" s="65">
        <v>0.23</v>
      </c>
      <c r="N1025" s="92">
        <v>0.13844117647058815</v>
      </c>
      <c r="O1025" s="92">
        <v>2.1558823529411852E-2</v>
      </c>
      <c r="P1025" s="92">
        <v>0.15</v>
      </c>
      <c r="Q1025" s="92">
        <v>0.16</v>
      </c>
      <c r="R1025" s="92">
        <v>0.17600000000000002</v>
      </c>
    </row>
    <row r="1026" spans="1:18" x14ac:dyDescent="0.25">
      <c r="A1026" s="198">
        <v>2103</v>
      </c>
      <c r="B1026" s="198" t="s">
        <v>2127</v>
      </c>
      <c r="C1026" s="198" t="s">
        <v>978</v>
      </c>
      <c r="D1026" s="198" t="s">
        <v>2413</v>
      </c>
      <c r="E1026" s="198" t="s">
        <v>2414</v>
      </c>
      <c r="F1026" s="198" t="s">
        <v>4803</v>
      </c>
      <c r="G1026" s="198" t="s">
        <v>179</v>
      </c>
      <c r="H1026" s="198" t="s">
        <v>2413</v>
      </c>
      <c r="I1026" s="198" t="s">
        <v>2416</v>
      </c>
      <c r="J1026" s="198" t="s">
        <v>4804</v>
      </c>
      <c r="K1026" s="198" t="s">
        <v>179</v>
      </c>
      <c r="L1026" s="66">
        <v>0.2</v>
      </c>
      <c r="M1026" s="65">
        <v>0.23</v>
      </c>
      <c r="N1026" s="92">
        <v>0.2</v>
      </c>
      <c r="O1026" s="92" t="s">
        <v>121</v>
      </c>
      <c r="P1026" s="92">
        <v>0.2</v>
      </c>
      <c r="Q1026" s="92">
        <v>0.2</v>
      </c>
      <c r="R1026" s="92">
        <v>0.2</v>
      </c>
    </row>
    <row r="1027" spans="1:18" x14ac:dyDescent="0.25">
      <c r="A1027" s="198">
        <v>2194</v>
      </c>
      <c r="B1027" s="198" t="s">
        <v>2127</v>
      </c>
      <c r="C1027" s="198" t="s">
        <v>978</v>
      </c>
      <c r="D1027" s="198" t="s">
        <v>2413</v>
      </c>
      <c r="E1027" s="198" t="s">
        <v>2414</v>
      </c>
      <c r="F1027" s="198" t="s">
        <v>4805</v>
      </c>
      <c r="G1027" s="198" t="s">
        <v>179</v>
      </c>
      <c r="H1027" s="198" t="s">
        <v>2413</v>
      </c>
      <c r="I1027" s="198" t="s">
        <v>2416</v>
      </c>
      <c r="J1027" s="198" t="s">
        <v>4806</v>
      </c>
      <c r="K1027" s="198" t="s">
        <v>179</v>
      </c>
      <c r="L1027" s="66">
        <v>0.2</v>
      </c>
      <c r="M1027" s="65">
        <v>0.23</v>
      </c>
      <c r="N1027" s="92">
        <v>0.15</v>
      </c>
      <c r="O1027" s="92">
        <v>0.03</v>
      </c>
      <c r="P1027" s="92">
        <v>0.16999999999999998</v>
      </c>
      <c r="Q1027" s="92">
        <v>0.18</v>
      </c>
      <c r="R1027" s="92">
        <v>0.19800000000000001</v>
      </c>
    </row>
    <row r="1028" spans="1:18" x14ac:dyDescent="0.25">
      <c r="A1028" s="198">
        <v>2195</v>
      </c>
      <c r="B1028" s="198" t="s">
        <v>2127</v>
      </c>
      <c r="C1028" s="198" t="s">
        <v>978</v>
      </c>
      <c r="D1028" s="198" t="s">
        <v>2413</v>
      </c>
      <c r="E1028" s="198" t="s">
        <v>2414</v>
      </c>
      <c r="F1028" s="198" t="s">
        <v>4807</v>
      </c>
      <c r="G1028" s="198" t="s">
        <v>179</v>
      </c>
      <c r="H1028" s="198" t="s">
        <v>2413</v>
      </c>
      <c r="I1028" s="198" t="s">
        <v>2416</v>
      </c>
      <c r="J1028" s="198" t="s">
        <v>4808</v>
      </c>
      <c r="K1028" s="198" t="s">
        <v>179</v>
      </c>
      <c r="L1028" s="66">
        <v>0.2</v>
      </c>
      <c r="M1028" s="65">
        <v>0.23</v>
      </c>
      <c r="N1028" s="92">
        <v>0.15</v>
      </c>
      <c r="O1028" s="92">
        <v>0.03</v>
      </c>
      <c r="P1028" s="92">
        <v>0.16999999999999998</v>
      </c>
      <c r="Q1028" s="92">
        <v>0.18</v>
      </c>
      <c r="R1028" s="92">
        <v>0.19800000000000001</v>
      </c>
    </row>
    <row r="1029" spans="1:18" x14ac:dyDescent="0.25">
      <c r="A1029" s="198">
        <v>2196</v>
      </c>
      <c r="B1029" s="198" t="s">
        <v>2127</v>
      </c>
      <c r="C1029" s="198" t="s">
        <v>978</v>
      </c>
      <c r="D1029" s="198" t="s">
        <v>2413</v>
      </c>
      <c r="E1029" s="198" t="s">
        <v>2414</v>
      </c>
      <c r="F1029" s="198" t="s">
        <v>4809</v>
      </c>
      <c r="G1029" s="198" t="s">
        <v>179</v>
      </c>
      <c r="H1029" s="198" t="s">
        <v>2413</v>
      </c>
      <c r="I1029" s="198" t="s">
        <v>2416</v>
      </c>
      <c r="J1029" s="198" t="s">
        <v>4810</v>
      </c>
      <c r="K1029" s="198" t="s">
        <v>179</v>
      </c>
      <c r="L1029" s="66">
        <v>0.2</v>
      </c>
      <c r="M1029" s="65">
        <v>0.23</v>
      </c>
      <c r="N1029" s="92">
        <v>0.15</v>
      </c>
      <c r="O1029" s="92">
        <v>1.0000000000000009E-2</v>
      </c>
      <c r="P1029" s="92">
        <v>0.15</v>
      </c>
      <c r="Q1029" s="92">
        <v>0.15</v>
      </c>
      <c r="R1029" s="92">
        <v>0.17600000000000002</v>
      </c>
    </row>
    <row r="1030" spans="1:18" x14ac:dyDescent="0.25">
      <c r="A1030" s="198">
        <v>2706</v>
      </c>
      <c r="B1030" s="198" t="s">
        <v>2127</v>
      </c>
      <c r="C1030" s="198" t="s">
        <v>978</v>
      </c>
      <c r="D1030" s="198" t="s">
        <v>2413</v>
      </c>
      <c r="E1030" s="198" t="s">
        <v>2414</v>
      </c>
      <c r="F1030" s="198" t="s">
        <v>4811</v>
      </c>
      <c r="G1030" s="198" t="s">
        <v>179</v>
      </c>
      <c r="H1030" s="198" t="s">
        <v>2413</v>
      </c>
      <c r="I1030" s="198" t="s">
        <v>2416</v>
      </c>
      <c r="J1030" s="198" t="s">
        <v>4812</v>
      </c>
      <c r="K1030" s="198" t="s">
        <v>179</v>
      </c>
      <c r="L1030" s="66">
        <v>0.2</v>
      </c>
      <c r="M1030" s="65">
        <v>0.23</v>
      </c>
      <c r="N1030" s="92">
        <v>0.15</v>
      </c>
      <c r="O1030" s="92">
        <v>1.0000000000000009E-2</v>
      </c>
      <c r="P1030" s="92">
        <v>0.15</v>
      </c>
      <c r="Q1030" s="92">
        <v>0.15</v>
      </c>
      <c r="R1030" s="92">
        <v>0.17600000000000002</v>
      </c>
    </row>
    <row r="1031" spans="1:18" x14ac:dyDescent="0.25">
      <c r="A1031" s="198">
        <v>3413</v>
      </c>
      <c r="B1031" s="198" t="s">
        <v>2127</v>
      </c>
      <c r="C1031" s="198" t="s">
        <v>978</v>
      </c>
      <c r="D1031" s="198" t="s">
        <v>2413</v>
      </c>
      <c r="E1031" s="198" t="s">
        <v>2414</v>
      </c>
      <c r="F1031" s="198" t="s">
        <v>4813</v>
      </c>
      <c r="G1031" s="198" t="s">
        <v>179</v>
      </c>
      <c r="H1031" s="198" t="s">
        <v>2413</v>
      </c>
      <c r="I1031" s="198" t="s">
        <v>2416</v>
      </c>
      <c r="J1031" s="198" t="s">
        <v>4814</v>
      </c>
      <c r="K1031" s="198" t="s">
        <v>179</v>
      </c>
      <c r="L1031" s="66">
        <v>0.2</v>
      </c>
      <c r="M1031" s="65">
        <v>0.23</v>
      </c>
      <c r="N1031" s="92">
        <v>0.13844117647058815</v>
      </c>
      <c r="O1031" s="92">
        <v>4.1558823529411842E-2</v>
      </c>
      <c r="P1031" s="92">
        <v>0.16999999999999998</v>
      </c>
      <c r="Q1031" s="92">
        <v>0.18</v>
      </c>
      <c r="R1031" s="92">
        <v>0.19800000000000001</v>
      </c>
    </row>
    <row r="1032" spans="1:18" x14ac:dyDescent="0.25">
      <c r="A1032" s="198">
        <v>3434</v>
      </c>
      <c r="B1032" s="198" t="s">
        <v>2127</v>
      </c>
      <c r="C1032" s="198" t="s">
        <v>978</v>
      </c>
      <c r="D1032" s="198" t="s">
        <v>2413</v>
      </c>
      <c r="E1032" s="198" t="s">
        <v>2434</v>
      </c>
      <c r="F1032" s="198" t="s">
        <v>2442</v>
      </c>
      <c r="G1032" s="198" t="s">
        <v>179</v>
      </c>
      <c r="H1032" s="198" t="s">
        <v>2413</v>
      </c>
      <c r="I1032" s="198" t="s">
        <v>2436</v>
      </c>
      <c r="J1032" s="198" t="s">
        <v>2443</v>
      </c>
      <c r="K1032" s="198" t="s">
        <v>179</v>
      </c>
      <c r="L1032" s="66">
        <v>0.2</v>
      </c>
      <c r="M1032" s="65">
        <v>0.23</v>
      </c>
      <c r="N1032" s="92">
        <v>0.16</v>
      </c>
      <c r="O1032" s="92" t="s">
        <v>121</v>
      </c>
      <c r="P1032" s="92">
        <v>0.16</v>
      </c>
      <c r="Q1032" s="92">
        <v>0.16</v>
      </c>
      <c r="R1032" s="92">
        <v>0.16</v>
      </c>
    </row>
    <row r="1033" spans="1:18" x14ac:dyDescent="0.25">
      <c r="A1033" s="198">
        <v>3605</v>
      </c>
      <c r="B1033" s="198" t="s">
        <v>2127</v>
      </c>
      <c r="C1033" s="198" t="s">
        <v>978</v>
      </c>
      <c r="D1033" s="198" t="s">
        <v>2413</v>
      </c>
      <c r="E1033" s="198" t="s">
        <v>2414</v>
      </c>
      <c r="F1033" s="198" t="s">
        <v>4815</v>
      </c>
      <c r="G1033" s="198" t="s">
        <v>179</v>
      </c>
      <c r="H1033" s="198" t="s">
        <v>2413</v>
      </c>
      <c r="I1033" s="198" t="s">
        <v>2416</v>
      </c>
      <c r="J1033" s="198" t="s">
        <v>4816</v>
      </c>
      <c r="K1033" s="198" t="s">
        <v>179</v>
      </c>
      <c r="L1033" s="66">
        <v>0.2</v>
      </c>
      <c r="M1033" s="65">
        <v>0.23</v>
      </c>
      <c r="N1033" s="92">
        <v>0.15</v>
      </c>
      <c r="O1033" s="92">
        <v>1.0000000000000009E-2</v>
      </c>
      <c r="P1033" s="92">
        <v>0.15</v>
      </c>
      <c r="Q1033" s="92">
        <v>0.15</v>
      </c>
      <c r="R1033" s="92">
        <v>0.17600000000000002</v>
      </c>
    </row>
    <row r="1034" spans="1:18" x14ac:dyDescent="0.25">
      <c r="A1034" s="198">
        <v>3607</v>
      </c>
      <c r="B1034" s="198" t="s">
        <v>2127</v>
      </c>
      <c r="C1034" s="198" t="s">
        <v>978</v>
      </c>
      <c r="D1034" s="198" t="s">
        <v>2413</v>
      </c>
      <c r="E1034" s="198" t="s">
        <v>2414</v>
      </c>
      <c r="F1034" s="198" t="s">
        <v>4817</v>
      </c>
      <c r="G1034" s="198" t="s">
        <v>179</v>
      </c>
      <c r="H1034" s="198" t="s">
        <v>2413</v>
      </c>
      <c r="I1034" s="198" t="s">
        <v>2416</v>
      </c>
      <c r="J1034" s="198" t="s">
        <v>4818</v>
      </c>
      <c r="K1034" s="198" t="s">
        <v>179</v>
      </c>
      <c r="L1034" s="66">
        <v>0.2</v>
      </c>
      <c r="M1034" s="65">
        <v>0.23</v>
      </c>
      <c r="N1034" s="92">
        <v>0.13844117647058815</v>
      </c>
      <c r="O1034" s="92">
        <v>2.1558823529411852E-2</v>
      </c>
      <c r="P1034" s="92">
        <v>0.15</v>
      </c>
      <c r="Q1034" s="92">
        <v>0.16</v>
      </c>
      <c r="R1034" s="92">
        <v>0.17600000000000002</v>
      </c>
    </row>
    <row r="1035" spans="1:18" x14ac:dyDescent="0.25">
      <c r="A1035" s="198">
        <v>3608</v>
      </c>
      <c r="B1035" s="198" t="s">
        <v>2127</v>
      </c>
      <c r="C1035" s="198" t="s">
        <v>978</v>
      </c>
      <c r="D1035" s="198" t="s">
        <v>2413</v>
      </c>
      <c r="E1035" s="198" t="s">
        <v>2414</v>
      </c>
      <c r="F1035" s="198" t="s">
        <v>4819</v>
      </c>
      <c r="G1035" s="198" t="s">
        <v>179</v>
      </c>
      <c r="H1035" s="198" t="s">
        <v>2413</v>
      </c>
      <c r="I1035" s="198" t="s">
        <v>2416</v>
      </c>
      <c r="J1035" s="198" t="s">
        <v>4820</v>
      </c>
      <c r="K1035" s="198" t="s">
        <v>179</v>
      </c>
      <c r="L1035" s="66">
        <v>0.2</v>
      </c>
      <c r="M1035" s="65">
        <v>0.23</v>
      </c>
      <c r="N1035" s="92">
        <v>0.15</v>
      </c>
      <c r="O1035" s="92">
        <v>0.03</v>
      </c>
      <c r="P1035" s="92">
        <v>0.16999999999999998</v>
      </c>
      <c r="Q1035" s="92">
        <v>0.18</v>
      </c>
      <c r="R1035" s="92">
        <v>0.19800000000000001</v>
      </c>
    </row>
    <row r="1036" spans="1:18" x14ac:dyDescent="0.25">
      <c r="A1036" s="198">
        <v>3609</v>
      </c>
      <c r="B1036" s="198" t="s">
        <v>2127</v>
      </c>
      <c r="C1036" s="198" t="s">
        <v>978</v>
      </c>
      <c r="D1036" s="198" t="s">
        <v>2413</v>
      </c>
      <c r="E1036" s="198" t="s">
        <v>2414</v>
      </c>
      <c r="F1036" s="198" t="s">
        <v>4821</v>
      </c>
      <c r="G1036" s="198" t="s">
        <v>179</v>
      </c>
      <c r="H1036" s="198" t="s">
        <v>2413</v>
      </c>
      <c r="I1036" s="198" t="s">
        <v>2416</v>
      </c>
      <c r="J1036" s="198" t="s">
        <v>4822</v>
      </c>
      <c r="K1036" s="198" t="s">
        <v>179</v>
      </c>
      <c r="L1036" s="66">
        <v>0.2</v>
      </c>
      <c r="M1036" s="65">
        <v>0.23</v>
      </c>
      <c r="N1036" s="92">
        <v>0.13844117647058815</v>
      </c>
      <c r="O1036" s="92">
        <v>1.5588235294118624E-3</v>
      </c>
      <c r="P1036" s="92">
        <v>0.13844117647058815</v>
      </c>
      <c r="Q1036" s="92">
        <v>0.13844117647058815</v>
      </c>
      <c r="R1036" s="92">
        <v>0.15400000000000003</v>
      </c>
    </row>
    <row r="1037" spans="1:18" x14ac:dyDescent="0.25">
      <c r="A1037" s="198">
        <v>3611</v>
      </c>
      <c r="B1037" s="198" t="s">
        <v>2127</v>
      </c>
      <c r="C1037" s="198" t="s">
        <v>978</v>
      </c>
      <c r="D1037" s="198" t="s">
        <v>2413</v>
      </c>
      <c r="E1037" s="198" t="s">
        <v>2414</v>
      </c>
      <c r="F1037" s="198" t="s">
        <v>4823</v>
      </c>
      <c r="G1037" s="198" t="s">
        <v>179</v>
      </c>
      <c r="H1037" s="198" t="s">
        <v>2413</v>
      </c>
      <c r="I1037" s="198" t="s">
        <v>2416</v>
      </c>
      <c r="J1037" s="198" t="s">
        <v>4824</v>
      </c>
      <c r="K1037" s="198" t="s">
        <v>179</v>
      </c>
      <c r="L1037" s="66">
        <v>0.2</v>
      </c>
      <c r="M1037" s="65">
        <v>0.23</v>
      </c>
      <c r="N1037" s="92">
        <v>0.15</v>
      </c>
      <c r="O1037" s="92">
        <v>0.03</v>
      </c>
      <c r="P1037" s="92">
        <v>0.16999999999999998</v>
      </c>
      <c r="Q1037" s="92">
        <v>0.18</v>
      </c>
      <c r="R1037" s="92">
        <v>0.19800000000000001</v>
      </c>
    </row>
    <row r="1038" spans="1:18" x14ac:dyDescent="0.25">
      <c r="A1038" s="198">
        <v>3612</v>
      </c>
      <c r="B1038" s="198" t="s">
        <v>2127</v>
      </c>
      <c r="C1038" s="198" t="s">
        <v>978</v>
      </c>
      <c r="D1038" s="198" t="s">
        <v>2413</v>
      </c>
      <c r="E1038" s="198" t="s">
        <v>2414</v>
      </c>
      <c r="F1038" s="198" t="s">
        <v>4825</v>
      </c>
      <c r="G1038" s="198" t="s">
        <v>179</v>
      </c>
      <c r="H1038" s="198" t="s">
        <v>2413</v>
      </c>
      <c r="I1038" s="198" t="s">
        <v>2416</v>
      </c>
      <c r="J1038" s="198" t="s">
        <v>4826</v>
      </c>
      <c r="K1038" s="198" t="s">
        <v>179</v>
      </c>
      <c r="L1038" s="66">
        <v>0.2</v>
      </c>
      <c r="M1038" s="65">
        <v>0.23</v>
      </c>
      <c r="N1038" s="92">
        <v>0.15</v>
      </c>
      <c r="O1038" s="92">
        <v>0.03</v>
      </c>
      <c r="P1038" s="92">
        <v>0.16999999999999998</v>
      </c>
      <c r="Q1038" s="92">
        <v>0.18</v>
      </c>
      <c r="R1038" s="92">
        <v>0.19800000000000001</v>
      </c>
    </row>
    <row r="1039" spans="1:18" x14ac:dyDescent="0.25">
      <c r="A1039" s="198">
        <v>3613</v>
      </c>
      <c r="B1039" s="198" t="s">
        <v>2127</v>
      </c>
      <c r="C1039" s="198" t="s">
        <v>978</v>
      </c>
      <c r="D1039" s="198" t="s">
        <v>2413</v>
      </c>
      <c r="E1039" s="198" t="s">
        <v>2414</v>
      </c>
      <c r="F1039" s="198" t="s">
        <v>4827</v>
      </c>
      <c r="G1039" s="198" t="s">
        <v>179</v>
      </c>
      <c r="H1039" s="198" t="s">
        <v>2413</v>
      </c>
      <c r="I1039" s="198" t="s">
        <v>2416</v>
      </c>
      <c r="J1039" s="198" t="s">
        <v>4828</v>
      </c>
      <c r="K1039" s="198" t="s">
        <v>179</v>
      </c>
      <c r="L1039" s="66">
        <v>0.2</v>
      </c>
      <c r="M1039" s="65">
        <v>0.23</v>
      </c>
      <c r="N1039" s="92">
        <v>0.15</v>
      </c>
      <c r="O1039" s="92">
        <v>1.0000000000000009E-2</v>
      </c>
      <c r="P1039" s="92">
        <v>0.15</v>
      </c>
      <c r="Q1039" s="92">
        <v>0.15</v>
      </c>
      <c r="R1039" s="92">
        <v>0.17600000000000002</v>
      </c>
    </row>
    <row r="1040" spans="1:18" x14ac:dyDescent="0.25">
      <c r="A1040" s="198">
        <v>3614</v>
      </c>
      <c r="B1040" s="198" t="s">
        <v>2127</v>
      </c>
      <c r="C1040" s="198" t="s">
        <v>978</v>
      </c>
      <c r="D1040" s="198" t="s">
        <v>2413</v>
      </c>
      <c r="E1040" s="198" t="s">
        <v>2414</v>
      </c>
      <c r="F1040" s="198" t="s">
        <v>4829</v>
      </c>
      <c r="G1040" s="198" t="s">
        <v>179</v>
      </c>
      <c r="H1040" s="198" t="s">
        <v>2413</v>
      </c>
      <c r="I1040" s="198" t="s">
        <v>2416</v>
      </c>
      <c r="J1040" s="198" t="s">
        <v>4830</v>
      </c>
      <c r="K1040" s="198" t="s">
        <v>179</v>
      </c>
      <c r="L1040" s="66">
        <v>0.2</v>
      </c>
      <c r="M1040" s="65">
        <v>0.23</v>
      </c>
      <c r="N1040" s="92">
        <v>0.15</v>
      </c>
      <c r="O1040" s="92">
        <v>1.0000000000000009E-2</v>
      </c>
      <c r="P1040" s="92">
        <v>0.15</v>
      </c>
      <c r="Q1040" s="92">
        <v>0.15</v>
      </c>
      <c r="R1040" s="92">
        <v>0.17600000000000002</v>
      </c>
    </row>
    <row r="1041" spans="1:18" x14ac:dyDescent="0.25">
      <c r="A1041" s="198">
        <v>3615</v>
      </c>
      <c r="B1041" s="198" t="s">
        <v>2127</v>
      </c>
      <c r="C1041" s="198" t="s">
        <v>978</v>
      </c>
      <c r="D1041" s="198" t="s">
        <v>2413</v>
      </c>
      <c r="E1041" s="198" t="s">
        <v>2414</v>
      </c>
      <c r="F1041" s="198" t="s">
        <v>4831</v>
      </c>
      <c r="G1041" s="198" t="s">
        <v>179</v>
      </c>
      <c r="H1041" s="198" t="s">
        <v>2413</v>
      </c>
      <c r="I1041" s="198" t="s">
        <v>2416</v>
      </c>
      <c r="J1041" s="198" t="s">
        <v>4832</v>
      </c>
      <c r="K1041" s="198" t="s">
        <v>179</v>
      </c>
      <c r="L1041" s="66">
        <v>0.2</v>
      </c>
      <c r="M1041" s="65">
        <v>0.23</v>
      </c>
      <c r="N1041" s="92">
        <v>0.13844117647058815</v>
      </c>
      <c r="O1041" s="92">
        <v>4.1558823529411842E-2</v>
      </c>
      <c r="P1041" s="92">
        <v>0.16999999999999998</v>
      </c>
      <c r="Q1041" s="92">
        <v>0.18</v>
      </c>
      <c r="R1041" s="92">
        <v>0.19800000000000001</v>
      </c>
    </row>
    <row r="1042" spans="1:18" x14ac:dyDescent="0.25">
      <c r="A1042" s="198">
        <v>3617</v>
      </c>
      <c r="B1042" s="198" t="s">
        <v>2127</v>
      </c>
      <c r="C1042" s="198" t="s">
        <v>978</v>
      </c>
      <c r="D1042" s="198" t="s">
        <v>2413</v>
      </c>
      <c r="E1042" s="198" t="s">
        <v>2414</v>
      </c>
      <c r="F1042" s="198" t="s">
        <v>4833</v>
      </c>
      <c r="G1042" s="198" t="s">
        <v>179</v>
      </c>
      <c r="H1042" s="198" t="s">
        <v>2413</v>
      </c>
      <c r="I1042" s="198" t="s">
        <v>2416</v>
      </c>
      <c r="J1042" s="198" t="s">
        <v>4834</v>
      </c>
      <c r="K1042" s="198" t="s">
        <v>179</v>
      </c>
      <c r="L1042" s="66">
        <v>0.2</v>
      </c>
      <c r="M1042" s="65">
        <v>0.23</v>
      </c>
      <c r="N1042" s="92">
        <v>0.15</v>
      </c>
      <c r="O1042" s="92">
        <v>0.03</v>
      </c>
      <c r="P1042" s="92">
        <v>0.16999999999999998</v>
      </c>
      <c r="Q1042" s="92">
        <v>0.18</v>
      </c>
      <c r="R1042" s="92">
        <v>0.19800000000000001</v>
      </c>
    </row>
    <row r="1043" spans="1:18" x14ac:dyDescent="0.25">
      <c r="A1043" s="198">
        <v>3619</v>
      </c>
      <c r="B1043" s="198" t="s">
        <v>2127</v>
      </c>
      <c r="C1043" s="198" t="s">
        <v>978</v>
      </c>
      <c r="D1043" s="198" t="s">
        <v>2413</v>
      </c>
      <c r="E1043" s="198" t="s">
        <v>2414</v>
      </c>
      <c r="F1043" s="198" t="s">
        <v>4835</v>
      </c>
      <c r="G1043" s="198" t="s">
        <v>179</v>
      </c>
      <c r="H1043" s="198" t="s">
        <v>2413</v>
      </c>
      <c r="I1043" s="198" t="s">
        <v>2416</v>
      </c>
      <c r="J1043" s="198" t="s">
        <v>4836</v>
      </c>
      <c r="K1043" s="198" t="s">
        <v>179</v>
      </c>
      <c r="L1043" s="66">
        <v>0.2</v>
      </c>
      <c r="M1043" s="65">
        <v>0.23</v>
      </c>
      <c r="N1043" s="92">
        <v>0.15</v>
      </c>
      <c r="O1043" s="92">
        <v>0.03</v>
      </c>
      <c r="P1043" s="92">
        <v>0.16999999999999998</v>
      </c>
      <c r="Q1043" s="92">
        <v>0.18</v>
      </c>
      <c r="R1043" s="92">
        <v>0.19800000000000001</v>
      </c>
    </row>
    <row r="1044" spans="1:18" x14ac:dyDescent="0.25">
      <c r="A1044" s="198">
        <v>3620</v>
      </c>
      <c r="B1044" s="198" t="s">
        <v>2127</v>
      </c>
      <c r="C1044" s="198" t="s">
        <v>978</v>
      </c>
      <c r="D1044" s="198" t="s">
        <v>2413</v>
      </c>
      <c r="E1044" s="198" t="s">
        <v>2414</v>
      </c>
      <c r="F1044" s="198" t="s">
        <v>4837</v>
      </c>
      <c r="G1044" s="198" t="s">
        <v>179</v>
      </c>
      <c r="H1044" s="198" t="s">
        <v>2413</v>
      </c>
      <c r="I1044" s="198" t="s">
        <v>2416</v>
      </c>
      <c r="J1044" s="198" t="s">
        <v>4838</v>
      </c>
      <c r="K1044" s="198" t="s">
        <v>179</v>
      </c>
      <c r="L1044" s="66">
        <v>0.2</v>
      </c>
      <c r="M1044" s="65">
        <v>0.23</v>
      </c>
      <c r="N1044" s="92">
        <v>0.15</v>
      </c>
      <c r="O1044" s="92">
        <v>0.03</v>
      </c>
      <c r="P1044" s="92">
        <v>0.16999999999999998</v>
      </c>
      <c r="Q1044" s="92">
        <v>0.18</v>
      </c>
      <c r="R1044" s="92">
        <v>0.19800000000000001</v>
      </c>
    </row>
    <row r="1045" spans="1:18" x14ac:dyDescent="0.25">
      <c r="A1045" s="198">
        <v>3622</v>
      </c>
      <c r="B1045" s="198" t="s">
        <v>2127</v>
      </c>
      <c r="C1045" s="198" t="s">
        <v>978</v>
      </c>
      <c r="D1045" s="198" t="s">
        <v>2413</v>
      </c>
      <c r="E1045" s="198" t="s">
        <v>2414</v>
      </c>
      <c r="F1045" s="198" t="s">
        <v>4839</v>
      </c>
      <c r="G1045" s="198" t="s">
        <v>179</v>
      </c>
      <c r="H1045" s="198" t="s">
        <v>2413</v>
      </c>
      <c r="I1045" s="198" t="s">
        <v>2416</v>
      </c>
      <c r="J1045" s="198" t="s">
        <v>4840</v>
      </c>
      <c r="K1045" s="198" t="s">
        <v>179</v>
      </c>
      <c r="L1045" s="66">
        <v>0.2</v>
      </c>
      <c r="M1045" s="65">
        <v>0.23</v>
      </c>
      <c r="N1045" s="92">
        <v>0.15</v>
      </c>
      <c r="O1045" s="92">
        <v>1.0000000000000009E-2</v>
      </c>
      <c r="P1045" s="92">
        <v>0.15</v>
      </c>
      <c r="Q1045" s="92">
        <v>0.15</v>
      </c>
      <c r="R1045" s="92">
        <v>0.17600000000000002</v>
      </c>
    </row>
    <row r="1046" spans="1:18" x14ac:dyDescent="0.25">
      <c r="A1046" s="198">
        <v>3623</v>
      </c>
      <c r="B1046" s="198" t="s">
        <v>2127</v>
      </c>
      <c r="C1046" s="198" t="s">
        <v>978</v>
      </c>
      <c r="D1046" s="198" t="s">
        <v>2413</v>
      </c>
      <c r="E1046" s="198" t="s">
        <v>2414</v>
      </c>
      <c r="F1046" s="198" t="s">
        <v>4841</v>
      </c>
      <c r="G1046" s="198" t="s">
        <v>179</v>
      </c>
      <c r="H1046" s="198" t="s">
        <v>2413</v>
      </c>
      <c r="I1046" s="198" t="s">
        <v>2416</v>
      </c>
      <c r="J1046" s="198" t="s">
        <v>4842</v>
      </c>
      <c r="K1046" s="198" t="s">
        <v>179</v>
      </c>
      <c r="L1046" s="66">
        <v>0.2</v>
      </c>
      <c r="M1046" s="65">
        <v>0.23</v>
      </c>
      <c r="N1046" s="92">
        <v>0.15</v>
      </c>
      <c r="O1046" s="92">
        <v>1.0000000000000009E-2</v>
      </c>
      <c r="P1046" s="92">
        <v>0.15</v>
      </c>
      <c r="Q1046" s="92">
        <v>0.15</v>
      </c>
      <c r="R1046" s="92">
        <v>0.17600000000000002</v>
      </c>
    </row>
    <row r="1047" spans="1:18" x14ac:dyDescent="0.25">
      <c r="A1047" s="198">
        <v>3624</v>
      </c>
      <c r="B1047" s="198" t="s">
        <v>2127</v>
      </c>
      <c r="C1047" s="198" t="s">
        <v>978</v>
      </c>
      <c r="D1047" s="198" t="s">
        <v>2413</v>
      </c>
      <c r="E1047" s="198" t="s">
        <v>2414</v>
      </c>
      <c r="F1047" s="198" t="s">
        <v>4843</v>
      </c>
      <c r="G1047" s="198" t="s">
        <v>179</v>
      </c>
      <c r="H1047" s="198" t="s">
        <v>2413</v>
      </c>
      <c r="I1047" s="198" t="s">
        <v>2416</v>
      </c>
      <c r="J1047" s="198" t="s">
        <v>4844</v>
      </c>
      <c r="K1047" s="198" t="s">
        <v>179</v>
      </c>
      <c r="L1047" s="66">
        <v>0.2</v>
      </c>
      <c r="M1047" s="65">
        <v>0.23</v>
      </c>
      <c r="N1047" s="92">
        <v>0.13844117647058815</v>
      </c>
      <c r="O1047" s="92">
        <v>2.1558823529411852E-2</v>
      </c>
      <c r="P1047" s="92">
        <v>0.15</v>
      </c>
      <c r="Q1047" s="92">
        <v>0.16</v>
      </c>
      <c r="R1047" s="92">
        <v>0.17600000000000002</v>
      </c>
    </row>
    <row r="1048" spans="1:18" x14ac:dyDescent="0.25">
      <c r="A1048" s="198">
        <v>3626</v>
      </c>
      <c r="B1048" s="198" t="s">
        <v>2127</v>
      </c>
      <c r="C1048" s="198" t="s">
        <v>978</v>
      </c>
      <c r="D1048" s="198" t="s">
        <v>2413</v>
      </c>
      <c r="E1048" s="198" t="s">
        <v>2434</v>
      </c>
      <c r="F1048" s="198" t="s">
        <v>4845</v>
      </c>
      <c r="G1048" s="198" t="s">
        <v>179</v>
      </c>
      <c r="H1048" s="198" t="s">
        <v>2413</v>
      </c>
      <c r="I1048" s="198" t="s">
        <v>2436</v>
      </c>
      <c r="J1048" s="198" t="s">
        <v>4846</v>
      </c>
      <c r="K1048" s="198" t="s">
        <v>179</v>
      </c>
      <c r="L1048" s="66">
        <v>0.2</v>
      </c>
      <c r="M1048" s="65">
        <v>0.23</v>
      </c>
      <c r="N1048" s="92">
        <v>0.15</v>
      </c>
      <c r="O1048" s="92">
        <v>0.03</v>
      </c>
      <c r="P1048" s="92">
        <v>0.16999999999999998</v>
      </c>
      <c r="Q1048" s="92">
        <v>0.18</v>
      </c>
      <c r="R1048" s="92">
        <v>0.19800000000000001</v>
      </c>
    </row>
    <row r="1049" spans="1:18" x14ac:dyDescent="0.25">
      <c r="A1049" s="198">
        <v>3627</v>
      </c>
      <c r="B1049" s="198" t="s">
        <v>2127</v>
      </c>
      <c r="C1049" s="198" t="s">
        <v>978</v>
      </c>
      <c r="D1049" s="198" t="s">
        <v>2413</v>
      </c>
      <c r="E1049" s="198" t="s">
        <v>2434</v>
      </c>
      <c r="F1049" s="198" t="s">
        <v>4847</v>
      </c>
      <c r="G1049" s="198" t="s">
        <v>179</v>
      </c>
      <c r="H1049" s="198" t="s">
        <v>2413</v>
      </c>
      <c r="I1049" s="198" t="s">
        <v>2436</v>
      </c>
      <c r="J1049" s="198" t="s">
        <v>4848</v>
      </c>
      <c r="K1049" s="198" t="s">
        <v>179</v>
      </c>
      <c r="L1049" s="66">
        <v>0.2</v>
      </c>
      <c r="M1049" s="65">
        <v>0.23</v>
      </c>
      <c r="N1049" s="92">
        <v>0.15</v>
      </c>
      <c r="O1049" s="92">
        <v>1.0000000000000009E-2</v>
      </c>
      <c r="P1049" s="92">
        <v>0.15</v>
      </c>
      <c r="Q1049" s="92">
        <v>0.15</v>
      </c>
      <c r="R1049" s="92">
        <v>0.17600000000000002</v>
      </c>
    </row>
    <row r="1050" spans="1:18" x14ac:dyDescent="0.25">
      <c r="A1050" s="198">
        <v>3628</v>
      </c>
      <c r="B1050" s="198" t="s">
        <v>2127</v>
      </c>
      <c r="C1050" s="198" t="s">
        <v>978</v>
      </c>
      <c r="D1050" s="198" t="s">
        <v>2413</v>
      </c>
      <c r="E1050" s="198" t="s">
        <v>2434</v>
      </c>
      <c r="F1050" s="198" t="s">
        <v>4849</v>
      </c>
      <c r="G1050" s="198" t="s">
        <v>179</v>
      </c>
      <c r="H1050" s="198" t="s">
        <v>2413</v>
      </c>
      <c r="I1050" s="198" t="s">
        <v>2436</v>
      </c>
      <c r="J1050" s="198" t="s">
        <v>4850</v>
      </c>
      <c r="K1050" s="198" t="s">
        <v>179</v>
      </c>
      <c r="L1050" s="66">
        <v>0.2</v>
      </c>
      <c r="M1050" s="65">
        <v>0.23</v>
      </c>
      <c r="N1050" s="92">
        <v>0.13844117647058815</v>
      </c>
      <c r="O1050" s="92">
        <v>2.1558823529411852E-2</v>
      </c>
      <c r="P1050" s="92">
        <v>0.15</v>
      </c>
      <c r="Q1050" s="92">
        <v>0.16</v>
      </c>
      <c r="R1050" s="92">
        <v>0.17600000000000002</v>
      </c>
    </row>
    <row r="1051" spans="1:18" x14ac:dyDescent="0.25">
      <c r="A1051" s="198">
        <v>3629</v>
      </c>
      <c r="B1051" s="198" t="s">
        <v>2127</v>
      </c>
      <c r="C1051" s="198" t="s">
        <v>978</v>
      </c>
      <c r="D1051" s="198" t="s">
        <v>2413</v>
      </c>
      <c r="E1051" s="198" t="s">
        <v>2434</v>
      </c>
      <c r="F1051" s="198" t="s">
        <v>4851</v>
      </c>
      <c r="G1051" s="198" t="s">
        <v>179</v>
      </c>
      <c r="H1051" s="198" t="s">
        <v>2413</v>
      </c>
      <c r="I1051" s="198" t="s">
        <v>2436</v>
      </c>
      <c r="J1051" s="198" t="s">
        <v>4852</v>
      </c>
      <c r="K1051" s="198" t="s">
        <v>179</v>
      </c>
      <c r="L1051" s="66">
        <v>0.2</v>
      </c>
      <c r="M1051" s="65">
        <v>0.23</v>
      </c>
      <c r="N1051" s="92">
        <v>0.15</v>
      </c>
      <c r="O1051" s="92" t="s">
        <v>121</v>
      </c>
      <c r="P1051" s="92">
        <v>0.15</v>
      </c>
      <c r="Q1051" s="92">
        <v>0.15</v>
      </c>
      <c r="R1051" s="92">
        <v>0.15</v>
      </c>
    </row>
    <row r="1052" spans="1:18" x14ac:dyDescent="0.25">
      <c r="A1052" s="198">
        <v>3630</v>
      </c>
      <c r="B1052" s="198" t="s">
        <v>2127</v>
      </c>
      <c r="C1052" s="198" t="s">
        <v>978</v>
      </c>
      <c r="D1052" s="198" t="s">
        <v>2413</v>
      </c>
      <c r="E1052" s="198" t="s">
        <v>2434</v>
      </c>
      <c r="F1052" s="198" t="s">
        <v>4853</v>
      </c>
      <c r="G1052" s="198" t="s">
        <v>179</v>
      </c>
      <c r="H1052" s="198" t="s">
        <v>2413</v>
      </c>
      <c r="I1052" s="198" t="s">
        <v>2436</v>
      </c>
      <c r="J1052" s="198" t="s">
        <v>4854</v>
      </c>
      <c r="K1052" s="198" t="s">
        <v>179</v>
      </c>
      <c r="L1052" s="66">
        <v>0.2</v>
      </c>
      <c r="M1052" s="65">
        <v>0.23</v>
      </c>
      <c r="N1052" s="92">
        <v>0.13844117647058815</v>
      </c>
      <c r="O1052" s="92">
        <v>2.1558823529411852E-2</v>
      </c>
      <c r="P1052" s="92">
        <v>0.15</v>
      </c>
      <c r="Q1052" s="92">
        <v>0.16</v>
      </c>
      <c r="R1052" s="92">
        <v>0.17600000000000002</v>
      </c>
    </row>
    <row r="1053" spans="1:18" x14ac:dyDescent="0.25">
      <c r="A1053" s="198">
        <v>3631</v>
      </c>
      <c r="B1053" s="198" t="s">
        <v>2127</v>
      </c>
      <c r="C1053" s="198" t="s">
        <v>978</v>
      </c>
      <c r="D1053" s="198" t="s">
        <v>2413</v>
      </c>
      <c r="E1053" s="198" t="s">
        <v>2434</v>
      </c>
      <c r="F1053" s="198" t="s">
        <v>4855</v>
      </c>
      <c r="G1053" s="198" t="s">
        <v>179</v>
      </c>
      <c r="H1053" s="198" t="s">
        <v>2413</v>
      </c>
      <c r="I1053" s="198" t="s">
        <v>2436</v>
      </c>
      <c r="J1053" s="198" t="s">
        <v>4856</v>
      </c>
      <c r="K1053" s="198" t="s">
        <v>179</v>
      </c>
      <c r="L1053" s="66">
        <v>0.2</v>
      </c>
      <c r="M1053" s="65">
        <v>0.23</v>
      </c>
      <c r="N1053" s="92">
        <v>0.15</v>
      </c>
      <c r="O1053" s="92">
        <v>1.0000000000000009E-2</v>
      </c>
      <c r="P1053" s="92">
        <v>0.15</v>
      </c>
      <c r="Q1053" s="92">
        <v>0.15</v>
      </c>
      <c r="R1053" s="92">
        <v>0.17600000000000002</v>
      </c>
    </row>
    <row r="1054" spans="1:18" x14ac:dyDescent="0.25">
      <c r="A1054" s="198">
        <v>3632</v>
      </c>
      <c r="B1054" s="198" t="s">
        <v>2127</v>
      </c>
      <c r="C1054" s="198" t="s">
        <v>978</v>
      </c>
      <c r="D1054" s="198" t="s">
        <v>2413</v>
      </c>
      <c r="E1054" s="198" t="s">
        <v>2434</v>
      </c>
      <c r="F1054" s="198" t="s">
        <v>4857</v>
      </c>
      <c r="G1054" s="198" t="s">
        <v>179</v>
      </c>
      <c r="H1054" s="198" t="s">
        <v>2413</v>
      </c>
      <c r="I1054" s="198" t="s">
        <v>2436</v>
      </c>
      <c r="J1054" s="198" t="s">
        <v>4858</v>
      </c>
      <c r="K1054" s="198" t="s">
        <v>179</v>
      </c>
      <c r="L1054" s="66">
        <v>0.2</v>
      </c>
      <c r="M1054" s="65">
        <v>0.23</v>
      </c>
      <c r="N1054" s="92">
        <v>0.15</v>
      </c>
      <c r="O1054" s="92">
        <v>1.0000000000000009E-2</v>
      </c>
      <c r="P1054" s="92">
        <v>0.15</v>
      </c>
      <c r="Q1054" s="92">
        <v>0.15</v>
      </c>
      <c r="R1054" s="92">
        <v>0.17600000000000002</v>
      </c>
    </row>
    <row r="1055" spans="1:18" x14ac:dyDescent="0.25">
      <c r="A1055" s="198">
        <v>3633</v>
      </c>
      <c r="B1055" s="198" t="s">
        <v>2127</v>
      </c>
      <c r="C1055" s="198" t="s">
        <v>978</v>
      </c>
      <c r="D1055" s="198" t="s">
        <v>2413</v>
      </c>
      <c r="E1055" s="198" t="s">
        <v>2434</v>
      </c>
      <c r="F1055" s="198" t="s">
        <v>4859</v>
      </c>
      <c r="G1055" s="198" t="s">
        <v>179</v>
      </c>
      <c r="H1055" s="198" t="s">
        <v>2413</v>
      </c>
      <c r="I1055" s="198" t="s">
        <v>2436</v>
      </c>
      <c r="J1055" s="198" t="s">
        <v>4860</v>
      </c>
      <c r="K1055" s="198" t="s">
        <v>179</v>
      </c>
      <c r="L1055" s="66">
        <v>0.2</v>
      </c>
      <c r="M1055" s="65">
        <v>0.23</v>
      </c>
      <c r="N1055" s="92">
        <v>0.15</v>
      </c>
      <c r="O1055" s="92">
        <v>5.0000000000000017E-2</v>
      </c>
      <c r="P1055" s="92">
        <v>0.19</v>
      </c>
      <c r="Q1055" s="92">
        <v>0.2</v>
      </c>
      <c r="R1055" s="92">
        <v>0.22000000000000003</v>
      </c>
    </row>
    <row r="1056" spans="1:18" x14ac:dyDescent="0.25">
      <c r="A1056" s="198">
        <v>3634</v>
      </c>
      <c r="B1056" s="198" t="s">
        <v>2127</v>
      </c>
      <c r="C1056" s="198" t="s">
        <v>978</v>
      </c>
      <c r="D1056" s="198" t="s">
        <v>2413</v>
      </c>
      <c r="E1056" s="198" t="s">
        <v>2428</v>
      </c>
      <c r="F1056" s="198" t="s">
        <v>4861</v>
      </c>
      <c r="G1056" s="198" t="s">
        <v>179</v>
      </c>
      <c r="H1056" s="198" t="s">
        <v>2413</v>
      </c>
      <c r="I1056" s="198" t="s">
        <v>2430</v>
      </c>
      <c r="J1056" s="198" t="s">
        <v>4862</v>
      </c>
      <c r="K1056" s="198" t="s">
        <v>179</v>
      </c>
      <c r="L1056" s="66">
        <v>0.2</v>
      </c>
      <c r="M1056" s="65">
        <v>0.23</v>
      </c>
      <c r="N1056" s="92">
        <v>0.13</v>
      </c>
      <c r="O1056" s="92">
        <v>0.03</v>
      </c>
      <c r="P1056" s="92">
        <v>0.15</v>
      </c>
      <c r="Q1056" s="92">
        <v>0.16</v>
      </c>
      <c r="R1056" s="92">
        <v>0.17600000000000002</v>
      </c>
    </row>
    <row r="1057" spans="1:18" x14ac:dyDescent="0.25">
      <c r="A1057" s="198">
        <v>3635</v>
      </c>
      <c r="B1057" s="198" t="s">
        <v>2127</v>
      </c>
      <c r="C1057" s="198" t="s">
        <v>978</v>
      </c>
      <c r="D1057" s="198" t="s">
        <v>2413</v>
      </c>
      <c r="E1057" s="198" t="s">
        <v>2428</v>
      </c>
      <c r="F1057" s="198" t="s">
        <v>4863</v>
      </c>
      <c r="G1057" s="198" t="s">
        <v>179</v>
      </c>
      <c r="H1057" s="198" t="s">
        <v>2413</v>
      </c>
      <c r="I1057" s="198" t="s">
        <v>2430</v>
      </c>
      <c r="J1057" s="198" t="s">
        <v>4864</v>
      </c>
      <c r="K1057" s="198" t="s">
        <v>179</v>
      </c>
      <c r="L1057" s="66">
        <v>0.2</v>
      </c>
      <c r="M1057" s="65">
        <v>0.23</v>
      </c>
      <c r="N1057" s="92">
        <v>0.13844117647058815</v>
      </c>
      <c r="O1057" s="92">
        <v>6.155882352941186E-2</v>
      </c>
      <c r="P1057" s="92">
        <v>0.19</v>
      </c>
      <c r="Q1057" s="92">
        <v>0.2</v>
      </c>
      <c r="R1057" s="92">
        <v>0.22000000000000003</v>
      </c>
    </row>
    <row r="1058" spans="1:18" x14ac:dyDescent="0.25">
      <c r="A1058" s="198">
        <v>3636</v>
      </c>
      <c r="B1058" s="198" t="s">
        <v>2127</v>
      </c>
      <c r="C1058" s="198" t="s">
        <v>978</v>
      </c>
      <c r="D1058" s="198" t="s">
        <v>2413</v>
      </c>
      <c r="E1058" s="198" t="s">
        <v>2428</v>
      </c>
      <c r="F1058" s="198" t="s">
        <v>4865</v>
      </c>
      <c r="G1058" s="198" t="s">
        <v>179</v>
      </c>
      <c r="H1058" s="198" t="s">
        <v>2413</v>
      </c>
      <c r="I1058" s="198" t="s">
        <v>2430</v>
      </c>
      <c r="J1058" s="198" t="s">
        <v>4866</v>
      </c>
      <c r="K1058" s="198" t="s">
        <v>179</v>
      </c>
      <c r="L1058" s="66">
        <v>0.2</v>
      </c>
      <c r="M1058" s="65">
        <v>0.23</v>
      </c>
      <c r="N1058" s="92">
        <v>0.15</v>
      </c>
      <c r="O1058" s="92">
        <v>1.0000000000000009E-2</v>
      </c>
      <c r="P1058" s="92">
        <v>0.15</v>
      </c>
      <c r="Q1058" s="92">
        <v>0.15</v>
      </c>
      <c r="R1058" s="92">
        <v>0.17600000000000002</v>
      </c>
    </row>
    <row r="1059" spans="1:18" x14ac:dyDescent="0.25">
      <c r="A1059" s="198">
        <v>3638</v>
      </c>
      <c r="B1059" s="198" t="s">
        <v>2127</v>
      </c>
      <c r="C1059" s="198" t="s">
        <v>978</v>
      </c>
      <c r="D1059" s="198" t="s">
        <v>2413</v>
      </c>
      <c r="E1059" s="198" t="s">
        <v>2428</v>
      </c>
      <c r="F1059" s="198" t="s">
        <v>4867</v>
      </c>
      <c r="G1059" s="198" t="s">
        <v>179</v>
      </c>
      <c r="H1059" s="198" t="s">
        <v>2413</v>
      </c>
      <c r="I1059" s="198" t="s">
        <v>2430</v>
      </c>
      <c r="J1059" s="198" t="s">
        <v>4868</v>
      </c>
      <c r="K1059" s="198" t="s">
        <v>179</v>
      </c>
      <c r="L1059" s="66">
        <v>0.2</v>
      </c>
      <c r="M1059" s="65">
        <v>0.23</v>
      </c>
      <c r="N1059" s="92">
        <v>0.15</v>
      </c>
      <c r="O1059" s="92">
        <v>5.0000000000000017E-2</v>
      </c>
      <c r="P1059" s="92">
        <v>0.19</v>
      </c>
      <c r="Q1059" s="92">
        <v>0.2</v>
      </c>
      <c r="R1059" s="92">
        <v>0.22000000000000003</v>
      </c>
    </row>
    <row r="1060" spans="1:18" x14ac:dyDescent="0.25">
      <c r="A1060" s="198">
        <v>3639</v>
      </c>
      <c r="B1060" s="198" t="s">
        <v>2127</v>
      </c>
      <c r="C1060" s="198" t="s">
        <v>978</v>
      </c>
      <c r="D1060" s="198" t="s">
        <v>2413</v>
      </c>
      <c r="E1060" s="198" t="s">
        <v>2428</v>
      </c>
      <c r="F1060" s="198" t="s">
        <v>4869</v>
      </c>
      <c r="G1060" s="198" t="s">
        <v>179</v>
      </c>
      <c r="H1060" s="198" t="s">
        <v>2413</v>
      </c>
      <c r="I1060" s="198" t="s">
        <v>2430</v>
      </c>
      <c r="J1060" s="198" t="s">
        <v>4870</v>
      </c>
      <c r="K1060" s="198" t="s">
        <v>179</v>
      </c>
      <c r="L1060" s="66">
        <v>0.2</v>
      </c>
      <c r="M1060" s="65">
        <v>0.23</v>
      </c>
      <c r="N1060" s="92">
        <v>0.15</v>
      </c>
      <c r="O1060" s="92">
        <v>0.03</v>
      </c>
      <c r="P1060" s="92">
        <v>0.16999999999999998</v>
      </c>
      <c r="Q1060" s="92">
        <v>0.18</v>
      </c>
      <c r="R1060" s="92">
        <v>0.19800000000000001</v>
      </c>
    </row>
    <row r="1061" spans="1:18" x14ac:dyDescent="0.25">
      <c r="A1061" s="198">
        <v>3640</v>
      </c>
      <c r="B1061" s="198" t="s">
        <v>2127</v>
      </c>
      <c r="C1061" s="198" t="s">
        <v>978</v>
      </c>
      <c r="D1061" s="198" t="s">
        <v>2413</v>
      </c>
      <c r="E1061" s="198" t="s">
        <v>2428</v>
      </c>
      <c r="F1061" s="198" t="s">
        <v>4871</v>
      </c>
      <c r="G1061" s="198" t="s">
        <v>179</v>
      </c>
      <c r="H1061" s="198" t="s">
        <v>2413</v>
      </c>
      <c r="I1061" s="198" t="s">
        <v>2430</v>
      </c>
      <c r="J1061" s="198" t="s">
        <v>4872</v>
      </c>
      <c r="K1061" s="198" t="s">
        <v>179</v>
      </c>
      <c r="L1061" s="66">
        <v>0.2</v>
      </c>
      <c r="M1061" s="65">
        <v>0.23</v>
      </c>
      <c r="N1061" s="92">
        <v>0.15</v>
      </c>
      <c r="O1061" s="92">
        <v>5.0000000000000017E-2</v>
      </c>
      <c r="P1061" s="92">
        <v>0.19</v>
      </c>
      <c r="Q1061" s="92">
        <v>0.2</v>
      </c>
      <c r="R1061" s="92">
        <v>0.22000000000000003</v>
      </c>
    </row>
    <row r="1062" spans="1:18" x14ac:dyDescent="0.25">
      <c r="A1062" s="198">
        <v>1665</v>
      </c>
      <c r="B1062" s="198" t="s">
        <v>2127</v>
      </c>
      <c r="C1062" s="198" t="s">
        <v>2444</v>
      </c>
      <c r="D1062" s="198" t="s">
        <v>2445</v>
      </c>
      <c r="E1062" s="198" t="s">
        <v>4345</v>
      </c>
      <c r="F1062" s="198" t="s">
        <v>2499</v>
      </c>
      <c r="G1062" s="198" t="s">
        <v>179</v>
      </c>
      <c r="H1062" s="198" t="s">
        <v>2447</v>
      </c>
      <c r="I1062" s="198" t="s">
        <v>4346</v>
      </c>
      <c r="J1062" s="198" t="s">
        <v>2500</v>
      </c>
      <c r="K1062" s="198" t="s">
        <v>179</v>
      </c>
      <c r="L1062" s="66">
        <v>0.18</v>
      </c>
      <c r="M1062" s="65">
        <v>0.21</v>
      </c>
      <c r="N1062" s="92">
        <v>0.15</v>
      </c>
      <c r="O1062" s="92">
        <v>5.0000000000000017E-2</v>
      </c>
      <c r="P1062" s="92">
        <v>0.19</v>
      </c>
      <c r="Q1062" s="92">
        <v>0.2</v>
      </c>
      <c r="R1062" s="92">
        <v>0.22000000000000003</v>
      </c>
    </row>
    <row r="1063" spans="1:18" x14ac:dyDescent="0.25">
      <c r="A1063" s="198">
        <v>1669</v>
      </c>
      <c r="B1063" s="198" t="s">
        <v>2127</v>
      </c>
      <c r="C1063" s="198" t="s">
        <v>2444</v>
      </c>
      <c r="D1063" s="198" t="s">
        <v>2445</v>
      </c>
      <c r="E1063" s="198" t="s">
        <v>4345</v>
      </c>
      <c r="F1063" s="198" t="s">
        <v>2461</v>
      </c>
      <c r="G1063" s="198" t="s">
        <v>179</v>
      </c>
      <c r="H1063" s="198" t="s">
        <v>2447</v>
      </c>
      <c r="I1063" s="198" t="s">
        <v>4346</v>
      </c>
      <c r="J1063" s="198" t="s">
        <v>2462</v>
      </c>
      <c r="K1063" s="198" t="s">
        <v>179</v>
      </c>
      <c r="L1063" s="66">
        <v>0.16</v>
      </c>
      <c r="M1063" s="65">
        <v>0.18</v>
      </c>
      <c r="N1063" s="92">
        <v>0.13844117647058815</v>
      </c>
      <c r="O1063" s="92">
        <v>2.1558823529411852E-2</v>
      </c>
      <c r="P1063" s="92">
        <v>0.15</v>
      </c>
      <c r="Q1063" s="92">
        <v>0.16</v>
      </c>
      <c r="R1063" s="92">
        <v>0.17600000000000002</v>
      </c>
    </row>
    <row r="1064" spans="1:18" x14ac:dyDescent="0.25">
      <c r="A1064" s="198">
        <v>1670</v>
      </c>
      <c r="B1064" s="198" t="s">
        <v>2127</v>
      </c>
      <c r="C1064" s="198" t="s">
        <v>2444</v>
      </c>
      <c r="D1064" s="198" t="s">
        <v>2445</v>
      </c>
      <c r="E1064" s="198" t="s">
        <v>4873</v>
      </c>
      <c r="F1064" s="198" t="s">
        <v>2503</v>
      </c>
      <c r="G1064" s="198" t="s">
        <v>179</v>
      </c>
      <c r="H1064" s="198" t="s">
        <v>2447</v>
      </c>
      <c r="I1064" s="198" t="s">
        <v>4874</v>
      </c>
      <c r="J1064" s="198" t="s">
        <v>2504</v>
      </c>
      <c r="K1064" s="198" t="s">
        <v>179</v>
      </c>
      <c r="L1064" s="66">
        <v>0.16</v>
      </c>
      <c r="M1064" s="65">
        <v>0.18</v>
      </c>
      <c r="N1064" s="92">
        <v>0.15</v>
      </c>
      <c r="O1064" s="92">
        <v>5.0000000000000017E-2</v>
      </c>
      <c r="P1064" s="92">
        <v>0.19</v>
      </c>
      <c r="Q1064" s="92">
        <v>0.2</v>
      </c>
      <c r="R1064" s="92">
        <v>0.22000000000000003</v>
      </c>
    </row>
    <row r="1065" spans="1:18" x14ac:dyDescent="0.25">
      <c r="A1065" s="198">
        <v>1671</v>
      </c>
      <c r="B1065" s="198" t="s">
        <v>2127</v>
      </c>
      <c r="C1065" s="198" t="s">
        <v>2444</v>
      </c>
      <c r="D1065" s="198" t="s">
        <v>2445</v>
      </c>
      <c r="E1065" s="198" t="s">
        <v>4345</v>
      </c>
      <c r="F1065" s="198" t="s">
        <v>2507</v>
      </c>
      <c r="G1065" s="198" t="s">
        <v>179</v>
      </c>
      <c r="H1065" s="198" t="s">
        <v>2447</v>
      </c>
      <c r="I1065" s="198" t="s">
        <v>4346</v>
      </c>
      <c r="J1065" s="198" t="s">
        <v>2508</v>
      </c>
      <c r="K1065" s="198" t="s">
        <v>179</v>
      </c>
      <c r="L1065" s="66">
        <v>0.18</v>
      </c>
      <c r="M1065" s="65">
        <v>0.21</v>
      </c>
      <c r="N1065" s="92">
        <v>0.15</v>
      </c>
      <c r="O1065" s="92">
        <v>1.0000000000000009E-2</v>
      </c>
      <c r="P1065" s="92">
        <v>0.15</v>
      </c>
      <c r="Q1065" s="92">
        <v>0.15</v>
      </c>
      <c r="R1065" s="92">
        <v>0.17600000000000002</v>
      </c>
    </row>
    <row r="1066" spans="1:18" x14ac:dyDescent="0.25">
      <c r="A1066" s="198">
        <v>1672</v>
      </c>
      <c r="B1066" s="198" t="s">
        <v>2127</v>
      </c>
      <c r="C1066" s="198" t="s">
        <v>2444</v>
      </c>
      <c r="D1066" s="198" t="s">
        <v>2445</v>
      </c>
      <c r="E1066" s="198" t="s">
        <v>4873</v>
      </c>
      <c r="F1066" s="198" t="s">
        <v>2501</v>
      </c>
      <c r="G1066" s="198" t="s">
        <v>179</v>
      </c>
      <c r="H1066" s="198" t="s">
        <v>2447</v>
      </c>
      <c r="I1066" s="198" t="s">
        <v>4874</v>
      </c>
      <c r="J1066" s="198" t="s">
        <v>2502</v>
      </c>
      <c r="K1066" s="198" t="s">
        <v>179</v>
      </c>
      <c r="L1066" s="66">
        <v>0.18</v>
      </c>
      <c r="M1066" s="65">
        <v>0.21</v>
      </c>
      <c r="N1066" s="92">
        <v>0.13844117647058815</v>
      </c>
      <c r="O1066" s="92">
        <v>6.155882352941186E-2</v>
      </c>
      <c r="P1066" s="92">
        <v>0.19</v>
      </c>
      <c r="Q1066" s="92">
        <v>0.2</v>
      </c>
      <c r="R1066" s="92">
        <v>0.22000000000000003</v>
      </c>
    </row>
    <row r="1067" spans="1:18" x14ac:dyDescent="0.25">
      <c r="A1067" s="198">
        <v>1674</v>
      </c>
      <c r="B1067" s="198" t="s">
        <v>2127</v>
      </c>
      <c r="C1067" s="198" t="s">
        <v>2444</v>
      </c>
      <c r="D1067" s="198" t="s">
        <v>2445</v>
      </c>
      <c r="E1067" s="198" t="s">
        <v>4345</v>
      </c>
      <c r="F1067" s="198" t="s">
        <v>2515</v>
      </c>
      <c r="G1067" s="198" t="s">
        <v>179</v>
      </c>
      <c r="H1067" s="198" t="s">
        <v>2447</v>
      </c>
      <c r="I1067" s="198" t="s">
        <v>4346</v>
      </c>
      <c r="J1067" s="198" t="s">
        <v>2516</v>
      </c>
      <c r="K1067" s="198" t="s">
        <v>179</v>
      </c>
      <c r="L1067" s="66">
        <v>0.16</v>
      </c>
      <c r="M1067" s="65">
        <v>0.18</v>
      </c>
      <c r="N1067" s="92">
        <v>0.15</v>
      </c>
      <c r="O1067" s="92">
        <v>1.0000000000000009E-2</v>
      </c>
      <c r="P1067" s="92">
        <v>0.15</v>
      </c>
      <c r="Q1067" s="92">
        <v>0.15</v>
      </c>
      <c r="R1067" s="92">
        <v>0.17600000000000002</v>
      </c>
    </row>
    <row r="1068" spans="1:18" x14ac:dyDescent="0.25">
      <c r="A1068" s="198">
        <v>1675</v>
      </c>
      <c r="B1068" s="198" t="s">
        <v>2127</v>
      </c>
      <c r="C1068" s="198" t="s">
        <v>2444</v>
      </c>
      <c r="D1068" s="198" t="s">
        <v>2445</v>
      </c>
      <c r="E1068" s="198" t="s">
        <v>4345</v>
      </c>
      <c r="F1068" s="198" t="s">
        <v>2517</v>
      </c>
      <c r="G1068" s="198" t="s">
        <v>179</v>
      </c>
      <c r="H1068" s="198" t="s">
        <v>2447</v>
      </c>
      <c r="I1068" s="198" t="s">
        <v>4346</v>
      </c>
      <c r="J1068" s="198" t="s">
        <v>2518</v>
      </c>
      <c r="K1068" s="198" t="s">
        <v>179</v>
      </c>
      <c r="L1068" s="66">
        <v>0.16</v>
      </c>
      <c r="M1068" s="65">
        <v>0.18</v>
      </c>
      <c r="N1068" s="92">
        <v>0</v>
      </c>
      <c r="O1068" s="92">
        <v>0.16</v>
      </c>
      <c r="P1068" s="92">
        <v>0.15</v>
      </c>
      <c r="Q1068" s="92">
        <v>0.16</v>
      </c>
      <c r="R1068" s="92">
        <v>0.17600000000000002</v>
      </c>
    </row>
    <row r="1069" spans="1:18" x14ac:dyDescent="0.25">
      <c r="A1069" s="198">
        <v>1683</v>
      </c>
      <c r="B1069" s="198" t="s">
        <v>2127</v>
      </c>
      <c r="C1069" s="198" t="s">
        <v>2444</v>
      </c>
      <c r="D1069" s="198" t="s">
        <v>2445</v>
      </c>
      <c r="E1069" s="198" t="s">
        <v>4345</v>
      </c>
      <c r="F1069" s="198" t="s">
        <v>2477</v>
      </c>
      <c r="G1069" s="198" t="s">
        <v>179</v>
      </c>
      <c r="H1069" s="198" t="s">
        <v>2447</v>
      </c>
      <c r="I1069" s="198" t="s">
        <v>4346</v>
      </c>
      <c r="J1069" s="198" t="s">
        <v>2478</v>
      </c>
      <c r="K1069" s="198" t="s">
        <v>179</v>
      </c>
      <c r="L1069" s="66">
        <v>0.18</v>
      </c>
      <c r="M1069" s="65">
        <v>0.21</v>
      </c>
      <c r="N1069" s="92">
        <v>0.15</v>
      </c>
      <c r="O1069" s="92">
        <v>1.0000000000000009E-2</v>
      </c>
      <c r="P1069" s="92">
        <v>0.15</v>
      </c>
      <c r="Q1069" s="92">
        <v>0.15</v>
      </c>
      <c r="R1069" s="92">
        <v>0.17600000000000002</v>
      </c>
    </row>
    <row r="1070" spans="1:18" x14ac:dyDescent="0.25">
      <c r="A1070" s="198">
        <v>1685</v>
      </c>
      <c r="B1070" s="198" t="s">
        <v>2127</v>
      </c>
      <c r="C1070" s="198" t="s">
        <v>2444</v>
      </c>
      <c r="D1070" s="198" t="s">
        <v>2445</v>
      </c>
      <c r="E1070" s="198" t="s">
        <v>4345</v>
      </c>
      <c r="F1070" s="198" t="s">
        <v>2495</v>
      </c>
      <c r="G1070" s="198" t="s">
        <v>179</v>
      </c>
      <c r="H1070" s="198" t="s">
        <v>2447</v>
      </c>
      <c r="I1070" s="198" t="s">
        <v>4346</v>
      </c>
      <c r="J1070" s="198" t="s">
        <v>2496</v>
      </c>
      <c r="K1070" s="198" t="s">
        <v>179</v>
      </c>
      <c r="L1070" s="66">
        <v>0.18</v>
      </c>
      <c r="M1070" s="65">
        <v>0.21</v>
      </c>
      <c r="N1070" s="92">
        <v>0.15</v>
      </c>
      <c r="O1070" s="92">
        <v>1.0000000000000009E-2</v>
      </c>
      <c r="P1070" s="92">
        <v>0.15</v>
      </c>
      <c r="Q1070" s="92">
        <v>0.15</v>
      </c>
      <c r="R1070" s="92">
        <v>0.17600000000000002</v>
      </c>
    </row>
    <row r="1071" spans="1:18" x14ac:dyDescent="0.25">
      <c r="A1071" s="198">
        <v>1686</v>
      </c>
      <c r="B1071" s="198" t="s">
        <v>2127</v>
      </c>
      <c r="C1071" s="198" t="s">
        <v>2444</v>
      </c>
      <c r="D1071" s="198" t="s">
        <v>2445</v>
      </c>
      <c r="E1071" s="198" t="s">
        <v>4345</v>
      </c>
      <c r="F1071" s="198" t="s">
        <v>2479</v>
      </c>
      <c r="G1071" s="198" t="s">
        <v>179</v>
      </c>
      <c r="H1071" s="198" t="s">
        <v>2447</v>
      </c>
      <c r="I1071" s="198" t="s">
        <v>4346</v>
      </c>
      <c r="J1071" s="198" t="s">
        <v>2480</v>
      </c>
      <c r="K1071" s="198" t="s">
        <v>179</v>
      </c>
      <c r="L1071" s="66">
        <v>0.18</v>
      </c>
      <c r="M1071" s="65">
        <v>0.21</v>
      </c>
      <c r="N1071" s="92">
        <v>0.13844117647058815</v>
      </c>
      <c r="O1071" s="92">
        <v>2.1558823529411852E-2</v>
      </c>
      <c r="P1071" s="92">
        <v>0.15</v>
      </c>
      <c r="Q1071" s="92">
        <v>0.16</v>
      </c>
      <c r="R1071" s="92">
        <v>0.17600000000000002</v>
      </c>
    </row>
    <row r="1072" spans="1:18" x14ac:dyDescent="0.25">
      <c r="A1072" s="198">
        <v>1690</v>
      </c>
      <c r="B1072" s="198" t="s">
        <v>2127</v>
      </c>
      <c r="C1072" s="198" t="s">
        <v>2444</v>
      </c>
      <c r="D1072" s="198" t="s">
        <v>2445</v>
      </c>
      <c r="E1072" s="198" t="s">
        <v>4345</v>
      </c>
      <c r="F1072" s="198" t="s">
        <v>2525</v>
      </c>
      <c r="G1072" s="198" t="s">
        <v>179</v>
      </c>
      <c r="H1072" s="198" t="s">
        <v>2447</v>
      </c>
      <c r="I1072" s="198" t="s">
        <v>4346</v>
      </c>
      <c r="J1072" s="198" t="s">
        <v>2526</v>
      </c>
      <c r="K1072" s="198" t="s">
        <v>179</v>
      </c>
      <c r="L1072" s="66">
        <v>0.16</v>
      </c>
      <c r="M1072" s="65">
        <v>0.18</v>
      </c>
      <c r="N1072" s="92">
        <v>0.15</v>
      </c>
      <c r="O1072" s="92">
        <v>1.0000000000000009E-2</v>
      </c>
      <c r="P1072" s="92">
        <v>0.15</v>
      </c>
      <c r="Q1072" s="92">
        <v>0.15</v>
      </c>
      <c r="R1072" s="92">
        <v>0.17600000000000002</v>
      </c>
    </row>
    <row r="1073" spans="1:18" x14ac:dyDescent="0.25">
      <c r="A1073" s="198">
        <v>1691</v>
      </c>
      <c r="B1073" s="198" t="s">
        <v>2127</v>
      </c>
      <c r="C1073" s="198" t="s">
        <v>2444</v>
      </c>
      <c r="D1073" s="198" t="s">
        <v>2445</v>
      </c>
      <c r="E1073" s="198" t="s">
        <v>4345</v>
      </c>
      <c r="F1073" s="198" t="s">
        <v>2529</v>
      </c>
      <c r="G1073" s="198" t="s">
        <v>179</v>
      </c>
      <c r="H1073" s="198" t="s">
        <v>2447</v>
      </c>
      <c r="I1073" s="198" t="s">
        <v>4346</v>
      </c>
      <c r="J1073" s="198" t="s">
        <v>2530</v>
      </c>
      <c r="K1073" s="198" t="s">
        <v>179</v>
      </c>
      <c r="L1073" s="66">
        <v>0.16</v>
      </c>
      <c r="M1073" s="65">
        <v>0.18</v>
      </c>
      <c r="N1073" s="92">
        <v>0.15</v>
      </c>
      <c r="O1073" s="92">
        <v>0.03</v>
      </c>
      <c r="P1073" s="92">
        <v>0.16999999999999998</v>
      </c>
      <c r="Q1073" s="92">
        <v>0.18</v>
      </c>
      <c r="R1073" s="92">
        <v>0.19800000000000001</v>
      </c>
    </row>
    <row r="1074" spans="1:18" x14ac:dyDescent="0.25">
      <c r="A1074" s="198">
        <v>1694</v>
      </c>
      <c r="B1074" s="198" t="s">
        <v>2127</v>
      </c>
      <c r="C1074" s="198" t="s">
        <v>2444</v>
      </c>
      <c r="D1074" s="198" t="s">
        <v>2445</v>
      </c>
      <c r="E1074" s="198" t="s">
        <v>4345</v>
      </c>
      <c r="F1074" s="198" t="s">
        <v>2511</v>
      </c>
      <c r="G1074" s="198" t="s">
        <v>179</v>
      </c>
      <c r="H1074" s="198" t="s">
        <v>2447</v>
      </c>
      <c r="I1074" s="198" t="s">
        <v>4346</v>
      </c>
      <c r="J1074" s="198" t="s">
        <v>2512</v>
      </c>
      <c r="K1074" s="198" t="s">
        <v>179</v>
      </c>
      <c r="L1074" s="66">
        <v>0.18</v>
      </c>
      <c r="M1074" s="65">
        <v>0.21</v>
      </c>
      <c r="N1074" s="92">
        <v>0.15</v>
      </c>
      <c r="O1074" s="92">
        <v>0.03</v>
      </c>
      <c r="P1074" s="92">
        <v>0.16999999999999998</v>
      </c>
      <c r="Q1074" s="92">
        <v>0.18</v>
      </c>
      <c r="R1074" s="92">
        <v>0.19800000000000001</v>
      </c>
    </row>
    <row r="1075" spans="1:18" x14ac:dyDescent="0.25">
      <c r="A1075" s="198">
        <v>1696</v>
      </c>
      <c r="B1075" s="198" t="s">
        <v>2127</v>
      </c>
      <c r="C1075" s="198" t="s">
        <v>2444</v>
      </c>
      <c r="D1075" s="198" t="s">
        <v>2445</v>
      </c>
      <c r="E1075" s="198" t="s">
        <v>4345</v>
      </c>
      <c r="F1075" s="198" t="s">
        <v>2523</v>
      </c>
      <c r="G1075" s="198" t="s">
        <v>179</v>
      </c>
      <c r="H1075" s="198" t="s">
        <v>2447</v>
      </c>
      <c r="I1075" s="198" t="s">
        <v>4346</v>
      </c>
      <c r="J1075" s="198" t="s">
        <v>2524</v>
      </c>
      <c r="K1075" s="198" t="s">
        <v>179</v>
      </c>
      <c r="L1075" s="66">
        <v>0.16</v>
      </c>
      <c r="M1075" s="65">
        <v>0.18</v>
      </c>
      <c r="N1075" s="92">
        <v>0.15</v>
      </c>
      <c r="O1075" s="92">
        <v>5.0000000000000017E-2</v>
      </c>
      <c r="P1075" s="92">
        <v>0.19</v>
      </c>
      <c r="Q1075" s="92">
        <v>0.2</v>
      </c>
      <c r="R1075" s="92">
        <v>0.22000000000000003</v>
      </c>
    </row>
    <row r="1076" spans="1:18" x14ac:dyDescent="0.25">
      <c r="A1076" s="198">
        <v>1705</v>
      </c>
      <c r="B1076" s="198" t="s">
        <v>2127</v>
      </c>
      <c r="C1076" s="198" t="s">
        <v>2444</v>
      </c>
      <c r="D1076" s="198" t="s">
        <v>2445</v>
      </c>
      <c r="E1076" s="198" t="s">
        <v>4873</v>
      </c>
      <c r="F1076" s="198" t="s">
        <v>2465</v>
      </c>
      <c r="G1076" s="198" t="s">
        <v>179</v>
      </c>
      <c r="H1076" s="198" t="s">
        <v>2447</v>
      </c>
      <c r="I1076" s="198" t="s">
        <v>4874</v>
      </c>
      <c r="J1076" s="198" t="s">
        <v>2466</v>
      </c>
      <c r="K1076" s="198" t="s">
        <v>179</v>
      </c>
      <c r="L1076" s="66">
        <v>0.16</v>
      </c>
      <c r="M1076" s="65">
        <v>0.18</v>
      </c>
      <c r="N1076" s="92">
        <v>0.13844117647058815</v>
      </c>
      <c r="O1076" s="92">
        <v>4.1558823529411842E-2</v>
      </c>
      <c r="P1076" s="92">
        <v>0.16999999999999998</v>
      </c>
      <c r="Q1076" s="92">
        <v>0.18</v>
      </c>
      <c r="R1076" s="92">
        <v>0.19800000000000001</v>
      </c>
    </row>
    <row r="1077" spans="1:18" x14ac:dyDescent="0.25">
      <c r="A1077" s="198">
        <v>1751</v>
      </c>
      <c r="B1077" s="198" t="s">
        <v>2127</v>
      </c>
      <c r="C1077" s="198" t="s">
        <v>2444</v>
      </c>
      <c r="D1077" s="198" t="s">
        <v>2445</v>
      </c>
      <c r="E1077" s="198" t="s">
        <v>2527</v>
      </c>
      <c r="F1077" s="198" t="s">
        <v>179</v>
      </c>
      <c r="G1077" s="198" t="s">
        <v>179</v>
      </c>
      <c r="H1077" s="198" t="s">
        <v>2447</v>
      </c>
      <c r="I1077" s="198" t="s">
        <v>2528</v>
      </c>
      <c r="J1077" s="198" t="s">
        <v>179</v>
      </c>
      <c r="K1077" s="198" t="s">
        <v>179</v>
      </c>
      <c r="L1077" s="66">
        <v>0.14000000000000001</v>
      </c>
      <c r="M1077" s="65">
        <v>0.16</v>
      </c>
      <c r="N1077" s="92">
        <v>0.15</v>
      </c>
      <c r="O1077" s="92">
        <v>0.03</v>
      </c>
      <c r="P1077" s="92">
        <v>0.16999999999999998</v>
      </c>
      <c r="Q1077" s="92">
        <v>0.18</v>
      </c>
      <c r="R1077" s="92">
        <v>0.19800000000000001</v>
      </c>
    </row>
    <row r="1078" spans="1:18" x14ac:dyDescent="0.25">
      <c r="A1078" s="198">
        <v>1752</v>
      </c>
      <c r="B1078" s="198" t="s">
        <v>2127</v>
      </c>
      <c r="C1078" s="198" t="s">
        <v>2444</v>
      </c>
      <c r="D1078" s="198" t="s">
        <v>2445</v>
      </c>
      <c r="E1078" s="198" t="s">
        <v>4345</v>
      </c>
      <c r="F1078" s="198" t="s">
        <v>2513</v>
      </c>
      <c r="G1078" s="198" t="s">
        <v>179</v>
      </c>
      <c r="H1078" s="198" t="s">
        <v>2447</v>
      </c>
      <c r="I1078" s="198" t="s">
        <v>4346</v>
      </c>
      <c r="J1078" s="198" t="s">
        <v>2514</v>
      </c>
      <c r="K1078" s="198" t="s">
        <v>179</v>
      </c>
      <c r="L1078" s="66">
        <v>0.18</v>
      </c>
      <c r="M1078" s="65">
        <v>0.21</v>
      </c>
      <c r="N1078" s="92">
        <v>0.15</v>
      </c>
      <c r="O1078" s="92">
        <v>1.0000000000000009E-2</v>
      </c>
      <c r="P1078" s="92">
        <v>0.15</v>
      </c>
      <c r="Q1078" s="92">
        <v>0.15</v>
      </c>
      <c r="R1078" s="92">
        <v>0.17600000000000002</v>
      </c>
    </row>
    <row r="1079" spans="1:18" x14ac:dyDescent="0.25">
      <c r="A1079" s="198">
        <v>1753</v>
      </c>
      <c r="B1079" s="198" t="s">
        <v>2127</v>
      </c>
      <c r="C1079" s="198" t="s">
        <v>2444</v>
      </c>
      <c r="D1079" s="198" t="s">
        <v>2445</v>
      </c>
      <c r="E1079" s="198" t="s">
        <v>4873</v>
      </c>
      <c r="F1079" s="198" t="s">
        <v>2497</v>
      </c>
      <c r="G1079" s="198" t="s">
        <v>179</v>
      </c>
      <c r="H1079" s="198" t="s">
        <v>2447</v>
      </c>
      <c r="I1079" s="198" t="s">
        <v>4874</v>
      </c>
      <c r="J1079" s="198" t="s">
        <v>2498</v>
      </c>
      <c r="K1079" s="198" t="s">
        <v>179</v>
      </c>
      <c r="L1079" s="66">
        <v>0.14000000000000001</v>
      </c>
      <c r="M1079" s="65">
        <v>0.16</v>
      </c>
      <c r="N1079" s="92">
        <v>0.15</v>
      </c>
      <c r="O1079" s="92">
        <v>1.0000000000000009E-2</v>
      </c>
      <c r="P1079" s="92">
        <v>0.15</v>
      </c>
      <c r="Q1079" s="92">
        <v>0.15</v>
      </c>
      <c r="R1079" s="92">
        <v>0.17600000000000002</v>
      </c>
    </row>
    <row r="1080" spans="1:18" x14ac:dyDescent="0.25">
      <c r="A1080" s="198">
        <v>1755</v>
      </c>
      <c r="B1080" s="198" t="s">
        <v>2127</v>
      </c>
      <c r="C1080" s="198" t="s">
        <v>2444</v>
      </c>
      <c r="D1080" s="198" t="s">
        <v>2445</v>
      </c>
      <c r="E1080" s="198" t="s">
        <v>4873</v>
      </c>
      <c r="F1080" s="198" t="s">
        <v>2457</v>
      </c>
      <c r="G1080" s="198" t="s">
        <v>179</v>
      </c>
      <c r="H1080" s="198" t="s">
        <v>2447</v>
      </c>
      <c r="I1080" s="198" t="s">
        <v>4874</v>
      </c>
      <c r="J1080" s="198" t="s">
        <v>2458</v>
      </c>
      <c r="K1080" s="198" t="s">
        <v>179</v>
      </c>
      <c r="L1080" s="66">
        <v>0.16</v>
      </c>
      <c r="M1080" s="65">
        <v>0.18</v>
      </c>
      <c r="N1080" s="92">
        <v>0.15</v>
      </c>
      <c r="O1080" s="92">
        <v>1.0000000000000009E-2</v>
      </c>
      <c r="P1080" s="92">
        <v>0.15</v>
      </c>
      <c r="Q1080" s="92">
        <v>0.15</v>
      </c>
      <c r="R1080" s="92">
        <v>0.17600000000000002</v>
      </c>
    </row>
    <row r="1081" spans="1:18" x14ac:dyDescent="0.25">
      <c r="A1081" s="198">
        <v>1756</v>
      </c>
      <c r="B1081" s="198" t="s">
        <v>2127</v>
      </c>
      <c r="C1081" s="198" t="s">
        <v>2444</v>
      </c>
      <c r="D1081" s="198" t="s">
        <v>2445</v>
      </c>
      <c r="E1081" s="198" t="s">
        <v>4372</v>
      </c>
      <c r="F1081" s="198" t="s">
        <v>179</v>
      </c>
      <c r="G1081" s="198" t="s">
        <v>179</v>
      </c>
      <c r="H1081" s="198" t="s">
        <v>2447</v>
      </c>
      <c r="I1081" s="198" t="s">
        <v>4373</v>
      </c>
      <c r="J1081" s="198" t="s">
        <v>179</v>
      </c>
      <c r="K1081" s="198" t="s">
        <v>179</v>
      </c>
      <c r="L1081" s="66">
        <v>0.14000000000000001</v>
      </c>
      <c r="M1081" s="65">
        <v>0.16</v>
      </c>
      <c r="N1081" s="92">
        <v>0.1421428571428571</v>
      </c>
      <c r="O1081" s="92">
        <v>3.7857142857142895E-2</v>
      </c>
      <c r="P1081" s="92">
        <v>0.16999999999999998</v>
      </c>
      <c r="Q1081" s="92">
        <v>0.18</v>
      </c>
      <c r="R1081" s="92">
        <v>0.19800000000000001</v>
      </c>
    </row>
    <row r="1082" spans="1:18" x14ac:dyDescent="0.25">
      <c r="A1082" s="198">
        <v>1757</v>
      </c>
      <c r="B1082" s="198" t="s">
        <v>2127</v>
      </c>
      <c r="C1082" s="198" t="s">
        <v>2444</v>
      </c>
      <c r="D1082" s="198" t="s">
        <v>2445</v>
      </c>
      <c r="E1082" s="198" t="s">
        <v>4873</v>
      </c>
      <c r="F1082" s="198" t="s">
        <v>2469</v>
      </c>
      <c r="G1082" s="198" t="s">
        <v>179</v>
      </c>
      <c r="H1082" s="198" t="s">
        <v>2447</v>
      </c>
      <c r="I1082" s="198" t="s">
        <v>4874</v>
      </c>
      <c r="J1082" s="198" t="s">
        <v>2470</v>
      </c>
      <c r="K1082" s="198" t="s">
        <v>179</v>
      </c>
      <c r="L1082" s="66">
        <v>0.16</v>
      </c>
      <c r="M1082" s="65">
        <v>0.18</v>
      </c>
      <c r="N1082" s="92">
        <v>0.1421428571428571</v>
      </c>
      <c r="O1082" s="92">
        <v>3.7857142857142895E-2</v>
      </c>
      <c r="P1082" s="92">
        <v>0.16999999999999998</v>
      </c>
      <c r="Q1082" s="92">
        <v>0.18</v>
      </c>
      <c r="R1082" s="92">
        <v>0.19800000000000001</v>
      </c>
    </row>
    <row r="1083" spans="1:18" x14ac:dyDescent="0.25">
      <c r="A1083" s="198">
        <v>1759</v>
      </c>
      <c r="B1083" s="198" t="s">
        <v>2127</v>
      </c>
      <c r="C1083" s="198" t="s">
        <v>2444</v>
      </c>
      <c r="D1083" s="198" t="s">
        <v>2445</v>
      </c>
      <c r="E1083" s="198" t="s">
        <v>4873</v>
      </c>
      <c r="F1083" s="198" t="s">
        <v>2475</v>
      </c>
      <c r="G1083" s="198" t="s">
        <v>179</v>
      </c>
      <c r="H1083" s="198" t="s">
        <v>2447</v>
      </c>
      <c r="I1083" s="198" t="s">
        <v>4874</v>
      </c>
      <c r="J1083" s="198" t="s">
        <v>2476</v>
      </c>
      <c r="K1083" s="198" t="s">
        <v>179</v>
      </c>
      <c r="L1083" s="66">
        <v>0.16</v>
      </c>
      <c r="M1083" s="65">
        <v>0.18</v>
      </c>
      <c r="N1083" s="92">
        <v>0.15</v>
      </c>
      <c r="O1083" s="92">
        <v>0.03</v>
      </c>
      <c r="P1083" s="92">
        <v>0.16999999999999998</v>
      </c>
      <c r="Q1083" s="92">
        <v>0.18</v>
      </c>
      <c r="R1083" s="92">
        <v>0.19800000000000001</v>
      </c>
    </row>
    <row r="1084" spans="1:18" x14ac:dyDescent="0.25">
      <c r="A1084" s="198">
        <v>1760</v>
      </c>
      <c r="B1084" s="198" t="s">
        <v>2127</v>
      </c>
      <c r="C1084" s="198" t="s">
        <v>2444</v>
      </c>
      <c r="D1084" s="198" t="s">
        <v>2445</v>
      </c>
      <c r="E1084" s="198" t="s">
        <v>4873</v>
      </c>
      <c r="F1084" s="198" t="s">
        <v>2451</v>
      </c>
      <c r="G1084" s="198" t="s">
        <v>179</v>
      </c>
      <c r="H1084" s="198" t="s">
        <v>2447</v>
      </c>
      <c r="I1084" s="198" t="s">
        <v>4874</v>
      </c>
      <c r="J1084" s="198" t="s">
        <v>2452</v>
      </c>
      <c r="K1084" s="198" t="s">
        <v>179</v>
      </c>
      <c r="L1084" s="66">
        <v>0.16</v>
      </c>
      <c r="M1084" s="65">
        <v>0.18</v>
      </c>
      <c r="N1084" s="92">
        <v>0.15</v>
      </c>
      <c r="O1084" s="92">
        <v>5.0000000000000017E-2</v>
      </c>
      <c r="P1084" s="92">
        <v>0.19</v>
      </c>
      <c r="Q1084" s="92">
        <v>0.2</v>
      </c>
      <c r="R1084" s="92">
        <v>0.22000000000000003</v>
      </c>
    </row>
    <row r="1085" spans="1:18" x14ac:dyDescent="0.25">
      <c r="A1085" s="198">
        <v>1762</v>
      </c>
      <c r="B1085" s="198" t="s">
        <v>2127</v>
      </c>
      <c r="C1085" s="198" t="s">
        <v>2444</v>
      </c>
      <c r="D1085" s="198" t="s">
        <v>2445</v>
      </c>
      <c r="E1085" s="198" t="s">
        <v>4873</v>
      </c>
      <c r="F1085" s="198" t="s">
        <v>2489</v>
      </c>
      <c r="G1085" s="198" t="s">
        <v>179</v>
      </c>
      <c r="H1085" s="198" t="s">
        <v>2447</v>
      </c>
      <c r="I1085" s="198" t="s">
        <v>4874</v>
      </c>
      <c r="J1085" s="198" t="s">
        <v>2490</v>
      </c>
      <c r="K1085" s="198" t="s">
        <v>179</v>
      </c>
      <c r="L1085" s="66">
        <v>0.16</v>
      </c>
      <c r="M1085" s="65">
        <v>0.18</v>
      </c>
      <c r="N1085" s="92">
        <v>0.12</v>
      </c>
      <c r="O1085" s="92">
        <v>8.0000000000000016E-2</v>
      </c>
      <c r="P1085" s="92">
        <v>0.19</v>
      </c>
      <c r="Q1085" s="92">
        <v>0.2</v>
      </c>
      <c r="R1085" s="92">
        <v>0.22000000000000003</v>
      </c>
    </row>
    <row r="1086" spans="1:18" x14ac:dyDescent="0.25">
      <c r="A1086" s="198">
        <v>1763</v>
      </c>
      <c r="B1086" s="198" t="s">
        <v>2127</v>
      </c>
      <c r="C1086" s="198" t="s">
        <v>2444</v>
      </c>
      <c r="D1086" s="198" t="s">
        <v>2445</v>
      </c>
      <c r="E1086" s="198" t="s">
        <v>4345</v>
      </c>
      <c r="F1086" s="198" t="s">
        <v>2487</v>
      </c>
      <c r="G1086" s="198" t="s">
        <v>179</v>
      </c>
      <c r="H1086" s="198" t="s">
        <v>2447</v>
      </c>
      <c r="I1086" s="198" t="s">
        <v>4346</v>
      </c>
      <c r="J1086" s="198" t="s">
        <v>2488</v>
      </c>
      <c r="K1086" s="198" t="s">
        <v>179</v>
      </c>
      <c r="L1086" s="66">
        <v>0.18</v>
      </c>
      <c r="M1086" s="65">
        <v>0.21</v>
      </c>
      <c r="N1086" s="92">
        <v>0.15</v>
      </c>
      <c r="O1086" s="92">
        <v>5.0000000000000017E-2</v>
      </c>
      <c r="P1086" s="92">
        <v>0.19</v>
      </c>
      <c r="Q1086" s="92">
        <v>0.2</v>
      </c>
      <c r="R1086" s="92">
        <v>0.22000000000000003</v>
      </c>
    </row>
    <row r="1087" spans="1:18" x14ac:dyDescent="0.25">
      <c r="A1087" s="198">
        <v>1787</v>
      </c>
      <c r="B1087" s="198" t="s">
        <v>2127</v>
      </c>
      <c r="C1087" s="198" t="s">
        <v>2444</v>
      </c>
      <c r="D1087" s="198" t="s">
        <v>2445</v>
      </c>
      <c r="E1087" s="198" t="s">
        <v>4873</v>
      </c>
      <c r="F1087" s="198" t="s">
        <v>2455</v>
      </c>
      <c r="G1087" s="198" t="s">
        <v>179</v>
      </c>
      <c r="H1087" s="198" t="s">
        <v>2447</v>
      </c>
      <c r="I1087" s="198" t="s">
        <v>4874</v>
      </c>
      <c r="J1087" s="198" t="s">
        <v>2456</v>
      </c>
      <c r="K1087" s="198" t="s">
        <v>179</v>
      </c>
      <c r="L1087" s="66">
        <v>0.16</v>
      </c>
      <c r="M1087" s="65">
        <v>0.18</v>
      </c>
      <c r="N1087" s="92">
        <v>0.1421428571428571</v>
      </c>
      <c r="O1087" s="92" t="s">
        <v>121</v>
      </c>
      <c r="P1087" s="92">
        <v>0.1421428571428571</v>
      </c>
      <c r="Q1087" s="92">
        <v>0.1421428571428571</v>
      </c>
      <c r="R1087" s="92">
        <v>0.1421428571428571</v>
      </c>
    </row>
    <row r="1088" spans="1:18" x14ac:dyDescent="0.25">
      <c r="A1088" s="198">
        <v>1948</v>
      </c>
      <c r="B1088" s="198" t="s">
        <v>2127</v>
      </c>
      <c r="C1088" s="198" t="s">
        <v>2444</v>
      </c>
      <c r="D1088" s="198" t="s">
        <v>2445</v>
      </c>
      <c r="E1088" s="198" t="s">
        <v>4873</v>
      </c>
      <c r="F1088" s="198" t="s">
        <v>2473</v>
      </c>
      <c r="G1088" s="198" t="s">
        <v>179</v>
      </c>
      <c r="H1088" s="198" t="s">
        <v>2447</v>
      </c>
      <c r="I1088" s="198" t="s">
        <v>4874</v>
      </c>
      <c r="J1088" s="198" t="s">
        <v>2474</v>
      </c>
      <c r="K1088" s="198" t="s">
        <v>179</v>
      </c>
      <c r="L1088" s="66">
        <v>0.16</v>
      </c>
      <c r="M1088" s="65">
        <v>0.18</v>
      </c>
      <c r="N1088" s="92">
        <v>7.0000000000000007E-2</v>
      </c>
      <c r="O1088" s="92">
        <v>0.13</v>
      </c>
      <c r="P1088" s="92">
        <v>0.19</v>
      </c>
      <c r="Q1088" s="92">
        <v>0.2</v>
      </c>
      <c r="R1088" s="92">
        <v>0.22000000000000003</v>
      </c>
    </row>
    <row r="1089" spans="1:18" x14ac:dyDescent="0.25">
      <c r="A1089" s="198">
        <v>2076</v>
      </c>
      <c r="B1089" s="198" t="s">
        <v>2127</v>
      </c>
      <c r="C1089" s="198" t="s">
        <v>2444</v>
      </c>
      <c r="D1089" s="198" t="s">
        <v>2445</v>
      </c>
      <c r="E1089" s="198" t="s">
        <v>4345</v>
      </c>
      <c r="F1089" s="198" t="s">
        <v>2509</v>
      </c>
      <c r="G1089" s="198" t="s">
        <v>179</v>
      </c>
      <c r="H1089" s="198" t="s">
        <v>2447</v>
      </c>
      <c r="I1089" s="198" t="s">
        <v>4346</v>
      </c>
      <c r="J1089" s="198" t="s">
        <v>2510</v>
      </c>
      <c r="K1089" s="198" t="s">
        <v>179</v>
      </c>
      <c r="L1089" s="66">
        <v>0.18</v>
      </c>
      <c r="M1089" s="65">
        <v>0.21</v>
      </c>
      <c r="N1089" s="92">
        <v>0.15</v>
      </c>
      <c r="O1089" s="92">
        <v>5.0000000000000017E-2</v>
      </c>
      <c r="P1089" s="92">
        <v>0.19</v>
      </c>
      <c r="Q1089" s="92">
        <v>0.2</v>
      </c>
      <c r="R1089" s="92">
        <v>0.22000000000000003</v>
      </c>
    </row>
    <row r="1090" spans="1:18" x14ac:dyDescent="0.25">
      <c r="A1090" s="198">
        <v>2121</v>
      </c>
      <c r="B1090" s="198" t="s">
        <v>2127</v>
      </c>
      <c r="C1090" s="198" t="s">
        <v>2444</v>
      </c>
      <c r="D1090" s="198" t="s">
        <v>2445</v>
      </c>
      <c r="E1090" s="198" t="s">
        <v>4873</v>
      </c>
      <c r="F1090" s="198" t="s">
        <v>2446</v>
      </c>
      <c r="G1090" s="198" t="s">
        <v>179</v>
      </c>
      <c r="H1090" s="198" t="s">
        <v>2447</v>
      </c>
      <c r="I1090" s="198" t="s">
        <v>4874</v>
      </c>
      <c r="J1090" s="198" t="s">
        <v>2448</v>
      </c>
      <c r="K1090" s="198" t="s">
        <v>179</v>
      </c>
      <c r="L1090" s="66">
        <v>0.16</v>
      </c>
      <c r="M1090" s="65">
        <v>0.18</v>
      </c>
      <c r="N1090" s="92">
        <v>0.15</v>
      </c>
      <c r="O1090" s="92">
        <v>0.03</v>
      </c>
      <c r="P1090" s="92">
        <v>0.16999999999999998</v>
      </c>
      <c r="Q1090" s="92">
        <v>0.18</v>
      </c>
      <c r="R1090" s="92">
        <v>0.19800000000000001</v>
      </c>
    </row>
    <row r="1091" spans="1:18" x14ac:dyDescent="0.25">
      <c r="A1091" s="198">
        <v>2126</v>
      </c>
      <c r="B1091" s="198" t="s">
        <v>2127</v>
      </c>
      <c r="C1091" s="198" t="s">
        <v>2444</v>
      </c>
      <c r="D1091" s="198" t="s">
        <v>2445</v>
      </c>
      <c r="E1091" s="198" t="s">
        <v>4873</v>
      </c>
      <c r="F1091" s="198" t="s">
        <v>2449</v>
      </c>
      <c r="G1091" s="198" t="s">
        <v>179</v>
      </c>
      <c r="H1091" s="198" t="s">
        <v>2447</v>
      </c>
      <c r="I1091" s="198" t="s">
        <v>4874</v>
      </c>
      <c r="J1091" s="198" t="s">
        <v>2450</v>
      </c>
      <c r="K1091" s="198" t="s">
        <v>179</v>
      </c>
      <c r="L1091" s="66">
        <v>0.16</v>
      </c>
      <c r="M1091" s="65">
        <v>0.18</v>
      </c>
      <c r="N1091" s="92">
        <v>0.15</v>
      </c>
      <c r="O1091" s="92">
        <v>1.0000000000000009E-2</v>
      </c>
      <c r="P1091" s="92">
        <v>0.15</v>
      </c>
      <c r="Q1091" s="92">
        <v>0.15</v>
      </c>
      <c r="R1091" s="92">
        <v>0.17600000000000002</v>
      </c>
    </row>
    <row r="1092" spans="1:18" x14ac:dyDescent="0.25">
      <c r="A1092" s="198">
        <v>2129</v>
      </c>
      <c r="B1092" s="198" t="s">
        <v>2127</v>
      </c>
      <c r="C1092" s="198" t="s">
        <v>2444</v>
      </c>
      <c r="D1092" s="198" t="s">
        <v>2445</v>
      </c>
      <c r="E1092" s="198" t="s">
        <v>4873</v>
      </c>
      <c r="F1092" s="198" t="s">
        <v>2463</v>
      </c>
      <c r="G1092" s="198" t="s">
        <v>179</v>
      </c>
      <c r="H1092" s="198" t="s">
        <v>2447</v>
      </c>
      <c r="I1092" s="198" t="s">
        <v>4874</v>
      </c>
      <c r="J1092" s="198" t="s">
        <v>2464</v>
      </c>
      <c r="K1092" s="198" t="s">
        <v>179</v>
      </c>
      <c r="L1092" s="66">
        <v>0.16</v>
      </c>
      <c r="M1092" s="65">
        <v>0.18</v>
      </c>
      <c r="N1092" s="92">
        <v>0.1421428571428571</v>
      </c>
      <c r="O1092" s="92">
        <v>3.7857142857142895E-2</v>
      </c>
      <c r="P1092" s="92">
        <v>0.16999999999999998</v>
      </c>
      <c r="Q1092" s="92">
        <v>0.18</v>
      </c>
      <c r="R1092" s="92">
        <v>0.19800000000000001</v>
      </c>
    </row>
    <row r="1093" spans="1:18" x14ac:dyDescent="0.25">
      <c r="A1093" s="198">
        <v>2133</v>
      </c>
      <c r="B1093" s="198" t="s">
        <v>2127</v>
      </c>
      <c r="C1093" s="198" t="s">
        <v>2444</v>
      </c>
      <c r="D1093" s="198" t="s">
        <v>2445</v>
      </c>
      <c r="E1093" s="198" t="s">
        <v>4873</v>
      </c>
      <c r="F1093" s="198" t="s">
        <v>2485</v>
      </c>
      <c r="G1093" s="198" t="s">
        <v>179</v>
      </c>
      <c r="H1093" s="198" t="s">
        <v>2447</v>
      </c>
      <c r="I1093" s="198" t="s">
        <v>4874</v>
      </c>
      <c r="J1093" s="198" t="s">
        <v>2486</v>
      </c>
      <c r="K1093" s="198" t="s">
        <v>179</v>
      </c>
      <c r="L1093" s="66">
        <v>0.16</v>
      </c>
      <c r="M1093" s="65">
        <v>0.18</v>
      </c>
      <c r="N1093" s="92">
        <v>0.15</v>
      </c>
      <c r="O1093" s="92">
        <v>0.03</v>
      </c>
      <c r="P1093" s="92">
        <v>0.16999999999999998</v>
      </c>
      <c r="Q1093" s="92">
        <v>0.18</v>
      </c>
      <c r="R1093" s="92">
        <v>0.19800000000000001</v>
      </c>
    </row>
    <row r="1094" spans="1:18" x14ac:dyDescent="0.25">
      <c r="A1094" s="198">
        <v>2134</v>
      </c>
      <c r="B1094" s="198" t="s">
        <v>2127</v>
      </c>
      <c r="C1094" s="198" t="s">
        <v>2444</v>
      </c>
      <c r="D1094" s="198" t="s">
        <v>2445</v>
      </c>
      <c r="E1094" s="198" t="s">
        <v>4873</v>
      </c>
      <c r="F1094" s="198" t="s">
        <v>2453</v>
      </c>
      <c r="G1094" s="198" t="s">
        <v>179</v>
      </c>
      <c r="H1094" s="198" t="s">
        <v>2447</v>
      </c>
      <c r="I1094" s="198" t="s">
        <v>4874</v>
      </c>
      <c r="J1094" s="198" t="s">
        <v>2454</v>
      </c>
      <c r="K1094" s="198" t="s">
        <v>179</v>
      </c>
      <c r="L1094" s="66">
        <v>0.16</v>
      </c>
      <c r="M1094" s="65">
        <v>0.18</v>
      </c>
      <c r="N1094" s="92">
        <v>0.15</v>
      </c>
      <c r="O1094" s="92">
        <v>0.03</v>
      </c>
      <c r="P1094" s="92">
        <v>0.16999999999999998</v>
      </c>
      <c r="Q1094" s="92">
        <v>0.18</v>
      </c>
      <c r="R1094" s="92">
        <v>0.19800000000000001</v>
      </c>
    </row>
    <row r="1095" spans="1:18" x14ac:dyDescent="0.25">
      <c r="A1095" s="198">
        <v>2136</v>
      </c>
      <c r="B1095" s="198" t="s">
        <v>2127</v>
      </c>
      <c r="C1095" s="198" t="s">
        <v>2444</v>
      </c>
      <c r="D1095" s="198" t="s">
        <v>2445</v>
      </c>
      <c r="E1095" s="198" t="s">
        <v>4873</v>
      </c>
      <c r="F1095" s="198" t="s">
        <v>2467</v>
      </c>
      <c r="G1095" s="198" t="s">
        <v>179</v>
      </c>
      <c r="H1095" s="198" t="s">
        <v>2447</v>
      </c>
      <c r="I1095" s="198" t="s">
        <v>4874</v>
      </c>
      <c r="J1095" s="198" t="s">
        <v>2468</v>
      </c>
      <c r="K1095" s="198" t="s">
        <v>179</v>
      </c>
      <c r="L1095" s="66">
        <v>0.16</v>
      </c>
      <c r="M1095" s="65">
        <v>0.18</v>
      </c>
      <c r="N1095" s="92">
        <v>0.15</v>
      </c>
      <c r="O1095" s="92">
        <v>0.03</v>
      </c>
      <c r="P1095" s="92">
        <v>0.16999999999999998</v>
      </c>
      <c r="Q1095" s="92">
        <v>0.18</v>
      </c>
      <c r="R1095" s="92">
        <v>0.19800000000000001</v>
      </c>
    </row>
    <row r="1096" spans="1:18" x14ac:dyDescent="0.25">
      <c r="A1096" s="198">
        <v>2137</v>
      </c>
      <c r="B1096" s="198" t="s">
        <v>2127</v>
      </c>
      <c r="C1096" s="198" t="s">
        <v>2444</v>
      </c>
      <c r="D1096" s="198" t="s">
        <v>2445</v>
      </c>
      <c r="E1096" s="198" t="s">
        <v>4345</v>
      </c>
      <c r="F1096" s="198" t="s">
        <v>2483</v>
      </c>
      <c r="G1096" s="198" t="s">
        <v>179</v>
      </c>
      <c r="H1096" s="198" t="s">
        <v>2447</v>
      </c>
      <c r="I1096" s="198" t="s">
        <v>4346</v>
      </c>
      <c r="J1096" s="198" t="s">
        <v>2484</v>
      </c>
      <c r="K1096" s="198" t="s">
        <v>179</v>
      </c>
      <c r="L1096" s="66">
        <v>0.16</v>
      </c>
      <c r="M1096" s="65">
        <v>0.18</v>
      </c>
      <c r="N1096" s="92">
        <v>0.15</v>
      </c>
      <c r="O1096" s="92" t="s">
        <v>121</v>
      </c>
      <c r="P1096" s="92">
        <v>0.15</v>
      </c>
      <c r="Q1096" s="92">
        <v>0.15</v>
      </c>
      <c r="R1096" s="92">
        <v>0.15</v>
      </c>
    </row>
    <row r="1097" spans="1:18" x14ac:dyDescent="0.25">
      <c r="A1097" s="198">
        <v>2140</v>
      </c>
      <c r="B1097" s="198" t="s">
        <v>2127</v>
      </c>
      <c r="C1097" s="198" t="s">
        <v>2444</v>
      </c>
      <c r="D1097" s="198" t="s">
        <v>2445</v>
      </c>
      <c r="E1097" s="198" t="s">
        <v>4873</v>
      </c>
      <c r="F1097" s="198" t="s">
        <v>2533</v>
      </c>
      <c r="G1097" s="198" t="s">
        <v>179</v>
      </c>
      <c r="H1097" s="198" t="s">
        <v>2447</v>
      </c>
      <c r="I1097" s="198" t="s">
        <v>4874</v>
      </c>
      <c r="J1097" s="198" t="s">
        <v>2534</v>
      </c>
      <c r="K1097" s="198" t="s">
        <v>179</v>
      </c>
      <c r="L1097" s="66">
        <v>0.16</v>
      </c>
      <c r="M1097" s="65">
        <v>0.18</v>
      </c>
      <c r="N1097" s="92">
        <v>0.1421428571428571</v>
      </c>
      <c r="O1097" s="92">
        <v>3.7857142857142895E-2</v>
      </c>
      <c r="P1097" s="92">
        <v>0.16999999999999998</v>
      </c>
      <c r="Q1097" s="92">
        <v>0.18</v>
      </c>
      <c r="R1097" s="92">
        <v>0.19800000000000001</v>
      </c>
    </row>
    <row r="1098" spans="1:18" x14ac:dyDescent="0.25">
      <c r="A1098" s="198">
        <v>2141</v>
      </c>
      <c r="B1098" s="198" t="s">
        <v>2127</v>
      </c>
      <c r="C1098" s="198" t="s">
        <v>2444</v>
      </c>
      <c r="D1098" s="198" t="s">
        <v>2445</v>
      </c>
      <c r="E1098" s="198" t="s">
        <v>4873</v>
      </c>
      <c r="F1098" s="198" t="s">
        <v>2505</v>
      </c>
      <c r="G1098" s="198" t="s">
        <v>179</v>
      </c>
      <c r="H1098" s="198" t="s">
        <v>2447</v>
      </c>
      <c r="I1098" s="198" t="s">
        <v>4874</v>
      </c>
      <c r="J1098" s="198" t="s">
        <v>2506</v>
      </c>
      <c r="K1098" s="198" t="s">
        <v>179</v>
      </c>
      <c r="L1098" s="66">
        <v>0.16</v>
      </c>
      <c r="M1098" s="65">
        <v>0.18</v>
      </c>
      <c r="N1098" s="92">
        <v>0.15</v>
      </c>
      <c r="O1098" s="92">
        <v>1.0000000000000009E-2</v>
      </c>
      <c r="P1098" s="92">
        <v>0.15</v>
      </c>
      <c r="Q1098" s="92">
        <v>0.15</v>
      </c>
      <c r="R1098" s="92">
        <v>0.17600000000000002</v>
      </c>
    </row>
    <row r="1099" spans="1:18" x14ac:dyDescent="0.25">
      <c r="A1099" s="198">
        <v>2142</v>
      </c>
      <c r="B1099" s="198" t="s">
        <v>2127</v>
      </c>
      <c r="C1099" s="198" t="s">
        <v>2444</v>
      </c>
      <c r="D1099" s="198" t="s">
        <v>2445</v>
      </c>
      <c r="E1099" s="198" t="s">
        <v>4873</v>
      </c>
      <c r="F1099" s="198" t="s">
        <v>2459</v>
      </c>
      <c r="G1099" s="198" t="s">
        <v>179</v>
      </c>
      <c r="H1099" s="198" t="s">
        <v>2447</v>
      </c>
      <c r="I1099" s="198" t="s">
        <v>4874</v>
      </c>
      <c r="J1099" s="198" t="s">
        <v>2460</v>
      </c>
      <c r="K1099" s="198" t="s">
        <v>179</v>
      </c>
      <c r="L1099" s="66">
        <v>0.16</v>
      </c>
      <c r="M1099" s="65">
        <v>0.18</v>
      </c>
      <c r="N1099" s="92">
        <v>0.15</v>
      </c>
      <c r="O1099" s="92">
        <v>1.0000000000000009E-2</v>
      </c>
      <c r="P1099" s="92">
        <v>0.15</v>
      </c>
      <c r="Q1099" s="92">
        <v>0.15</v>
      </c>
      <c r="R1099" s="92">
        <v>0.17600000000000002</v>
      </c>
    </row>
    <row r="1100" spans="1:18" x14ac:dyDescent="0.25">
      <c r="A1100" s="198">
        <v>2144</v>
      </c>
      <c r="B1100" s="198" t="s">
        <v>2127</v>
      </c>
      <c r="C1100" s="198" t="s">
        <v>2444</v>
      </c>
      <c r="D1100" s="198" t="s">
        <v>2445</v>
      </c>
      <c r="E1100" s="198" t="s">
        <v>4873</v>
      </c>
      <c r="F1100" s="198" t="s">
        <v>2493</v>
      </c>
      <c r="G1100" s="198" t="s">
        <v>179</v>
      </c>
      <c r="H1100" s="198" t="s">
        <v>2447</v>
      </c>
      <c r="I1100" s="198" t="s">
        <v>4874</v>
      </c>
      <c r="J1100" s="198" t="s">
        <v>2494</v>
      </c>
      <c r="K1100" s="198" t="s">
        <v>179</v>
      </c>
      <c r="L1100" s="66">
        <v>0.16</v>
      </c>
      <c r="M1100" s="65">
        <v>0.18</v>
      </c>
      <c r="N1100" s="92">
        <v>0.15</v>
      </c>
      <c r="O1100" s="92">
        <v>1.0000000000000009E-2</v>
      </c>
      <c r="P1100" s="92">
        <v>0.15</v>
      </c>
      <c r="Q1100" s="92">
        <v>0.15</v>
      </c>
      <c r="R1100" s="92">
        <v>0.17600000000000002</v>
      </c>
    </row>
    <row r="1101" spans="1:18" x14ac:dyDescent="0.25">
      <c r="A1101" s="198">
        <v>2145</v>
      </c>
      <c r="B1101" s="198" t="s">
        <v>2127</v>
      </c>
      <c r="C1101" s="198" t="s">
        <v>2444</v>
      </c>
      <c r="D1101" s="198" t="s">
        <v>2445</v>
      </c>
      <c r="E1101" s="198" t="s">
        <v>4873</v>
      </c>
      <c r="F1101" s="198" t="s">
        <v>2491</v>
      </c>
      <c r="G1101" s="198" t="s">
        <v>179</v>
      </c>
      <c r="H1101" s="198" t="s">
        <v>2447</v>
      </c>
      <c r="I1101" s="198" t="s">
        <v>4874</v>
      </c>
      <c r="J1101" s="198" t="s">
        <v>2492</v>
      </c>
      <c r="K1101" s="198" t="s">
        <v>179</v>
      </c>
      <c r="L1101" s="66">
        <v>0.16</v>
      </c>
      <c r="M1101" s="65">
        <v>0.18</v>
      </c>
      <c r="N1101" s="92">
        <v>0.15</v>
      </c>
      <c r="O1101" s="92">
        <v>1.0000000000000009E-2</v>
      </c>
      <c r="P1101" s="92">
        <v>0.15</v>
      </c>
      <c r="Q1101" s="92">
        <v>0.15</v>
      </c>
      <c r="R1101" s="92">
        <v>0.17600000000000002</v>
      </c>
    </row>
    <row r="1102" spans="1:18" x14ac:dyDescent="0.25">
      <c r="A1102" s="198">
        <v>2207</v>
      </c>
      <c r="B1102" s="198" t="s">
        <v>2127</v>
      </c>
      <c r="C1102" s="198" t="s">
        <v>2444</v>
      </c>
      <c r="D1102" s="198" t="s">
        <v>2445</v>
      </c>
      <c r="E1102" s="198" t="s">
        <v>4345</v>
      </c>
      <c r="F1102" s="198" t="s">
        <v>2521</v>
      </c>
      <c r="G1102" s="198" t="s">
        <v>179</v>
      </c>
      <c r="H1102" s="198" t="s">
        <v>2447</v>
      </c>
      <c r="I1102" s="198" t="s">
        <v>4346</v>
      </c>
      <c r="J1102" s="198" t="s">
        <v>2522</v>
      </c>
      <c r="K1102" s="198" t="s">
        <v>179</v>
      </c>
      <c r="L1102" s="66">
        <v>0.18</v>
      </c>
      <c r="M1102" s="65">
        <v>0.21</v>
      </c>
      <c r="N1102" s="92">
        <v>0.15</v>
      </c>
      <c r="O1102" s="92">
        <v>5.0000000000000017E-2</v>
      </c>
      <c r="P1102" s="92">
        <v>0.19</v>
      </c>
      <c r="Q1102" s="92">
        <v>0.2</v>
      </c>
      <c r="R1102" s="92">
        <v>0.22000000000000003</v>
      </c>
    </row>
    <row r="1103" spans="1:18" x14ac:dyDescent="0.25">
      <c r="A1103" s="198">
        <v>2240</v>
      </c>
      <c r="B1103" s="198" t="s">
        <v>2127</v>
      </c>
      <c r="C1103" s="198" t="s">
        <v>2444</v>
      </c>
      <c r="D1103" s="198" t="s">
        <v>2445</v>
      </c>
      <c r="E1103" s="198" t="s">
        <v>4345</v>
      </c>
      <c r="F1103" s="198" t="s">
        <v>2481</v>
      </c>
      <c r="G1103" s="198" t="s">
        <v>179</v>
      </c>
      <c r="H1103" s="198" t="s">
        <v>2447</v>
      </c>
      <c r="I1103" s="198" t="s">
        <v>4346</v>
      </c>
      <c r="J1103" s="198" t="s">
        <v>2482</v>
      </c>
      <c r="K1103" s="198" t="s">
        <v>179</v>
      </c>
      <c r="L1103" s="66">
        <v>0.18</v>
      </c>
      <c r="M1103" s="65">
        <v>0.21</v>
      </c>
      <c r="N1103" s="92">
        <v>0.14999999999999997</v>
      </c>
      <c r="O1103" s="92">
        <v>1.0000000000000037E-2</v>
      </c>
      <c r="P1103" s="92">
        <v>0.14999999999999997</v>
      </c>
      <c r="Q1103" s="92">
        <v>0.14999999999999997</v>
      </c>
      <c r="R1103" s="92">
        <v>0.17600000000000002</v>
      </c>
    </row>
    <row r="1104" spans="1:18" x14ac:dyDescent="0.25">
      <c r="A1104" s="198">
        <v>3389</v>
      </c>
      <c r="B1104" s="198" t="s">
        <v>2127</v>
      </c>
      <c r="C1104" s="198" t="s">
        <v>2444</v>
      </c>
      <c r="D1104" s="198" t="s">
        <v>2445</v>
      </c>
      <c r="E1104" s="198" t="s">
        <v>4345</v>
      </c>
      <c r="F1104" s="198" t="s">
        <v>2471</v>
      </c>
      <c r="G1104" s="198" t="s">
        <v>179</v>
      </c>
      <c r="H1104" s="198" t="s">
        <v>2447</v>
      </c>
      <c r="I1104" s="198" t="s">
        <v>4346</v>
      </c>
      <c r="J1104" s="198" t="s">
        <v>2472</v>
      </c>
      <c r="K1104" s="198" t="s">
        <v>179</v>
      </c>
      <c r="L1104" s="66">
        <v>0.14000000000000001</v>
      </c>
      <c r="M1104" s="65">
        <v>0.16</v>
      </c>
      <c r="N1104" s="92">
        <v>0.15</v>
      </c>
      <c r="O1104" s="92">
        <v>1.0000000000000009E-2</v>
      </c>
      <c r="P1104" s="92">
        <v>0.15</v>
      </c>
      <c r="Q1104" s="92">
        <v>0.15</v>
      </c>
      <c r="R1104" s="92">
        <v>0.17600000000000002</v>
      </c>
    </row>
    <row r="1105" spans="1:18" x14ac:dyDescent="0.25">
      <c r="A1105" s="198">
        <v>3410</v>
      </c>
      <c r="B1105" s="198" t="s">
        <v>2127</v>
      </c>
      <c r="C1105" s="198" t="s">
        <v>2444</v>
      </c>
      <c r="D1105" s="198" t="s">
        <v>2445</v>
      </c>
      <c r="E1105" s="198" t="s">
        <v>4873</v>
      </c>
      <c r="F1105" s="198" t="s">
        <v>2531</v>
      </c>
      <c r="G1105" s="198" t="s">
        <v>179</v>
      </c>
      <c r="H1105" s="198" t="s">
        <v>2447</v>
      </c>
      <c r="I1105" s="198" t="s">
        <v>4874</v>
      </c>
      <c r="J1105" s="198" t="s">
        <v>2532</v>
      </c>
      <c r="K1105" s="198" t="s">
        <v>179</v>
      </c>
      <c r="L1105" s="66">
        <v>0.16</v>
      </c>
      <c r="M1105" s="65">
        <v>0.18</v>
      </c>
      <c r="N1105" s="92">
        <v>0.15</v>
      </c>
      <c r="O1105" s="92">
        <v>1.0000000000000009E-2</v>
      </c>
      <c r="P1105" s="92">
        <v>0.15</v>
      </c>
      <c r="Q1105" s="92">
        <v>0.15</v>
      </c>
      <c r="R1105" s="92">
        <v>0.17600000000000002</v>
      </c>
    </row>
    <row r="1106" spans="1:18" x14ac:dyDescent="0.25">
      <c r="A1106" s="198">
        <v>3411</v>
      </c>
      <c r="B1106" s="198" t="s">
        <v>2127</v>
      </c>
      <c r="C1106" s="198" t="s">
        <v>2444</v>
      </c>
      <c r="D1106" s="198" t="s">
        <v>2445</v>
      </c>
      <c r="E1106" s="198" t="s">
        <v>4873</v>
      </c>
      <c r="F1106" s="198" t="s">
        <v>2519</v>
      </c>
      <c r="G1106" s="198" t="s">
        <v>179</v>
      </c>
      <c r="H1106" s="198" t="s">
        <v>2447</v>
      </c>
      <c r="I1106" s="198" t="s">
        <v>4874</v>
      </c>
      <c r="J1106" s="198" t="s">
        <v>2520</v>
      </c>
      <c r="K1106" s="198" t="s">
        <v>179</v>
      </c>
      <c r="L1106" s="66">
        <v>0.16</v>
      </c>
      <c r="M1106" s="65">
        <v>0.18</v>
      </c>
      <c r="N1106" s="92">
        <v>0.15</v>
      </c>
      <c r="O1106" s="92">
        <v>1.0000000000000009E-2</v>
      </c>
      <c r="P1106" s="92">
        <v>0.15</v>
      </c>
      <c r="Q1106" s="92">
        <v>0.15</v>
      </c>
      <c r="R1106" s="92">
        <v>0.17600000000000002</v>
      </c>
    </row>
    <row r="1107" spans="1:18" x14ac:dyDescent="0.25">
      <c r="A1107" s="198">
        <v>3889</v>
      </c>
      <c r="B1107" s="198" t="s">
        <v>2127</v>
      </c>
      <c r="C1107" s="198" t="s">
        <v>2444</v>
      </c>
      <c r="D1107" s="198" t="s">
        <v>2445</v>
      </c>
      <c r="E1107" s="198" t="s">
        <v>4875</v>
      </c>
      <c r="F1107" s="198" t="s">
        <v>179</v>
      </c>
      <c r="G1107" s="198" t="s">
        <v>179</v>
      </c>
      <c r="H1107" s="198" t="s">
        <v>2447</v>
      </c>
      <c r="I1107" s="198" t="s">
        <v>4876</v>
      </c>
      <c r="J1107" s="198" t="s">
        <v>179</v>
      </c>
      <c r="K1107" s="198" t="s">
        <v>179</v>
      </c>
      <c r="L1107" s="66">
        <v>0.12</v>
      </c>
      <c r="M1107" s="65">
        <v>0.14000000000000001</v>
      </c>
      <c r="N1107" s="92">
        <v>0.15</v>
      </c>
      <c r="O1107" s="92">
        <v>1.0000000000000009E-2</v>
      </c>
      <c r="P1107" s="92">
        <v>0.15</v>
      </c>
      <c r="Q1107" s="92">
        <v>0.15</v>
      </c>
      <c r="R1107" s="92">
        <v>0.17600000000000002</v>
      </c>
    </row>
    <row r="1108" spans="1:18" x14ac:dyDescent="0.25">
      <c r="A1108" s="198">
        <v>1701</v>
      </c>
      <c r="B1108" s="198" t="s">
        <v>2127</v>
      </c>
      <c r="C1108" s="198" t="s">
        <v>2444</v>
      </c>
      <c r="D1108" s="198" t="s">
        <v>2535</v>
      </c>
      <c r="E1108" s="198" t="s">
        <v>2555</v>
      </c>
      <c r="F1108" s="198" t="s">
        <v>179</v>
      </c>
      <c r="G1108" s="198" t="s">
        <v>179</v>
      </c>
      <c r="H1108" s="198" t="s">
        <v>2537</v>
      </c>
      <c r="I1108" s="198" t="s">
        <v>2556</v>
      </c>
      <c r="J1108" s="198" t="s">
        <v>179</v>
      </c>
      <c r="K1108" s="198" t="s">
        <v>179</v>
      </c>
      <c r="L1108" s="66">
        <v>0.2</v>
      </c>
      <c r="M1108" s="65">
        <v>0.23</v>
      </c>
      <c r="N1108" s="92">
        <v>0.14999999999999997</v>
      </c>
      <c r="O1108" s="92">
        <v>5.0000000000000044E-2</v>
      </c>
      <c r="P1108" s="92">
        <v>0.19</v>
      </c>
      <c r="Q1108" s="92">
        <v>0.2</v>
      </c>
      <c r="R1108" s="92">
        <v>0.22000000000000003</v>
      </c>
    </row>
    <row r="1109" spans="1:18" x14ac:dyDescent="0.25">
      <c r="A1109" s="198">
        <v>1706</v>
      </c>
      <c r="B1109" s="198" t="s">
        <v>2127</v>
      </c>
      <c r="C1109" s="198" t="s">
        <v>2444</v>
      </c>
      <c r="D1109" s="198" t="s">
        <v>2535</v>
      </c>
      <c r="E1109" s="198" t="s">
        <v>2549</v>
      </c>
      <c r="F1109" s="198" t="s">
        <v>179</v>
      </c>
      <c r="G1109" s="198" t="s">
        <v>179</v>
      </c>
      <c r="H1109" s="198" t="s">
        <v>2537</v>
      </c>
      <c r="I1109" s="198" t="s">
        <v>2550</v>
      </c>
      <c r="J1109" s="198" t="s">
        <v>179</v>
      </c>
      <c r="K1109" s="198" t="s">
        <v>179</v>
      </c>
      <c r="L1109" s="66">
        <v>0.2</v>
      </c>
      <c r="M1109" s="65">
        <v>0.23</v>
      </c>
      <c r="N1109" s="92">
        <v>0.15</v>
      </c>
      <c r="O1109" s="92">
        <v>1.0000000000000009E-2</v>
      </c>
      <c r="P1109" s="92">
        <v>0.15</v>
      </c>
      <c r="Q1109" s="92">
        <v>0.15</v>
      </c>
      <c r="R1109" s="92">
        <v>0.17600000000000002</v>
      </c>
    </row>
    <row r="1110" spans="1:18" x14ac:dyDescent="0.25">
      <c r="A1110" s="198">
        <v>1749</v>
      </c>
      <c r="B1110" s="198" t="s">
        <v>2127</v>
      </c>
      <c r="C1110" s="198" t="s">
        <v>2444</v>
      </c>
      <c r="D1110" s="198" t="s">
        <v>2535</v>
      </c>
      <c r="E1110" s="198" t="s">
        <v>2551</v>
      </c>
      <c r="F1110" s="198" t="s">
        <v>179</v>
      </c>
      <c r="G1110" s="198" t="s">
        <v>179</v>
      </c>
      <c r="H1110" s="198" t="s">
        <v>2537</v>
      </c>
      <c r="I1110" s="198" t="s">
        <v>2552</v>
      </c>
      <c r="J1110" s="198" t="s">
        <v>179</v>
      </c>
      <c r="K1110" s="198" t="s">
        <v>179</v>
      </c>
      <c r="L1110" s="66">
        <v>0.2</v>
      </c>
      <c r="M1110" s="65">
        <v>0.23</v>
      </c>
      <c r="N1110" s="92">
        <v>0.15</v>
      </c>
      <c r="O1110" s="92">
        <v>5.0000000000000017E-2</v>
      </c>
      <c r="P1110" s="92">
        <v>0.19</v>
      </c>
      <c r="Q1110" s="92">
        <v>0.2</v>
      </c>
      <c r="R1110" s="92">
        <v>0.22000000000000003</v>
      </c>
    </row>
    <row r="1111" spans="1:18" x14ac:dyDescent="0.25">
      <c r="A1111" s="198">
        <v>1767</v>
      </c>
      <c r="B1111" s="198" t="s">
        <v>2127</v>
      </c>
      <c r="C1111" s="198" t="s">
        <v>2444</v>
      </c>
      <c r="D1111" s="198" t="s">
        <v>2535</v>
      </c>
      <c r="E1111" s="198" t="s">
        <v>2543</v>
      </c>
      <c r="F1111" s="198" t="s">
        <v>179</v>
      </c>
      <c r="G1111" s="198" t="s">
        <v>179</v>
      </c>
      <c r="H1111" s="198" t="s">
        <v>2537</v>
      </c>
      <c r="I1111" s="198" t="s">
        <v>2544</v>
      </c>
      <c r="J1111" s="198" t="s">
        <v>179</v>
      </c>
      <c r="K1111" s="198" t="s">
        <v>179</v>
      </c>
      <c r="L1111" s="66">
        <v>0.16</v>
      </c>
      <c r="M1111" s="65">
        <v>0.18</v>
      </c>
      <c r="N1111" s="92">
        <v>0.15</v>
      </c>
      <c r="O1111" s="92">
        <v>1.0000000000000009E-2</v>
      </c>
      <c r="P1111" s="92">
        <v>0.15</v>
      </c>
      <c r="Q1111" s="92">
        <v>0.15</v>
      </c>
      <c r="R1111" s="92">
        <v>0.17600000000000002</v>
      </c>
    </row>
    <row r="1112" spans="1:18" x14ac:dyDescent="0.25">
      <c r="A1112" s="198">
        <v>1771</v>
      </c>
      <c r="B1112" s="198" t="s">
        <v>2127</v>
      </c>
      <c r="C1112" s="198" t="s">
        <v>2444</v>
      </c>
      <c r="D1112" s="198" t="s">
        <v>2535</v>
      </c>
      <c r="E1112" s="198" t="s">
        <v>2563</v>
      </c>
      <c r="F1112" s="198" t="s">
        <v>179</v>
      </c>
      <c r="G1112" s="198" t="s">
        <v>179</v>
      </c>
      <c r="H1112" s="198" t="s">
        <v>2537</v>
      </c>
      <c r="I1112" s="198" t="s">
        <v>2564</v>
      </c>
      <c r="J1112" s="198" t="s">
        <v>179</v>
      </c>
      <c r="K1112" s="198" t="s">
        <v>179</v>
      </c>
      <c r="L1112" s="66">
        <v>0.16</v>
      </c>
      <c r="M1112" s="65">
        <v>0.18</v>
      </c>
      <c r="N1112" s="92">
        <v>0.15</v>
      </c>
      <c r="O1112" s="92">
        <v>1.0000000000000009E-2</v>
      </c>
      <c r="P1112" s="92">
        <v>0.15</v>
      </c>
      <c r="Q1112" s="92">
        <v>0.15</v>
      </c>
      <c r="R1112" s="92">
        <v>0.17600000000000002</v>
      </c>
    </row>
    <row r="1113" spans="1:18" x14ac:dyDescent="0.25">
      <c r="A1113" s="198">
        <v>1780</v>
      </c>
      <c r="B1113" s="198" t="s">
        <v>2127</v>
      </c>
      <c r="C1113" s="198" t="s">
        <v>2444</v>
      </c>
      <c r="D1113" s="198" t="s">
        <v>2535</v>
      </c>
      <c r="E1113" s="198" t="s">
        <v>2536</v>
      </c>
      <c r="F1113" s="198" t="s">
        <v>179</v>
      </c>
      <c r="G1113" s="198" t="s">
        <v>179</v>
      </c>
      <c r="H1113" s="198" t="s">
        <v>2537</v>
      </c>
      <c r="I1113" s="198" t="s">
        <v>2538</v>
      </c>
      <c r="J1113" s="198" t="s">
        <v>179</v>
      </c>
      <c r="K1113" s="198" t="s">
        <v>179</v>
      </c>
      <c r="L1113" s="66">
        <v>0.2</v>
      </c>
      <c r="M1113" s="65">
        <v>0.23</v>
      </c>
      <c r="N1113" s="92">
        <v>0.14999999999999997</v>
      </c>
      <c r="O1113" s="92">
        <v>1.0000000000000037E-2</v>
      </c>
      <c r="P1113" s="92">
        <v>0.14999999999999997</v>
      </c>
      <c r="Q1113" s="92">
        <v>0.14999999999999997</v>
      </c>
      <c r="R1113" s="92">
        <v>0.17600000000000002</v>
      </c>
    </row>
    <row r="1114" spans="1:18" x14ac:dyDescent="0.25">
      <c r="A1114" s="198">
        <v>1788</v>
      </c>
      <c r="B1114" s="198" t="s">
        <v>2127</v>
      </c>
      <c r="C1114" s="198" t="s">
        <v>2444</v>
      </c>
      <c r="D1114" s="198" t="s">
        <v>2535</v>
      </c>
      <c r="E1114" s="198" t="s">
        <v>2567</v>
      </c>
      <c r="F1114" s="198" t="s">
        <v>179</v>
      </c>
      <c r="G1114" s="198" t="s">
        <v>179</v>
      </c>
      <c r="H1114" s="198" t="s">
        <v>2537</v>
      </c>
      <c r="I1114" s="198" t="s">
        <v>2568</v>
      </c>
      <c r="J1114" s="198" t="s">
        <v>179</v>
      </c>
      <c r="K1114" s="198" t="s">
        <v>179</v>
      </c>
      <c r="L1114" s="66">
        <v>0.16</v>
      </c>
      <c r="M1114" s="65">
        <v>0.18</v>
      </c>
      <c r="N1114" s="92">
        <v>0.14999999999999997</v>
      </c>
      <c r="O1114" s="92">
        <v>1.0000000000000037E-2</v>
      </c>
      <c r="P1114" s="92">
        <v>0.14999999999999997</v>
      </c>
      <c r="Q1114" s="92">
        <v>0.14999999999999997</v>
      </c>
      <c r="R1114" s="92">
        <v>0.17600000000000002</v>
      </c>
    </row>
    <row r="1115" spans="1:18" x14ac:dyDescent="0.25">
      <c r="A1115" s="198">
        <v>1796</v>
      </c>
      <c r="B1115" s="198" t="s">
        <v>2127</v>
      </c>
      <c r="C1115" s="198" t="s">
        <v>2444</v>
      </c>
      <c r="D1115" s="198" t="s">
        <v>2535</v>
      </c>
      <c r="E1115" s="198" t="s">
        <v>2569</v>
      </c>
      <c r="F1115" s="198" t="s">
        <v>179</v>
      </c>
      <c r="G1115" s="198" t="s">
        <v>179</v>
      </c>
      <c r="H1115" s="198" t="s">
        <v>2537</v>
      </c>
      <c r="I1115" s="198" t="s">
        <v>2570</v>
      </c>
      <c r="J1115" s="198" t="s">
        <v>179</v>
      </c>
      <c r="K1115" s="198" t="s">
        <v>179</v>
      </c>
      <c r="L1115" s="66">
        <v>0.16</v>
      </c>
      <c r="M1115" s="65">
        <v>0.18</v>
      </c>
      <c r="N1115" s="92">
        <v>0.15</v>
      </c>
      <c r="O1115" s="92">
        <v>1.0000000000000009E-2</v>
      </c>
      <c r="P1115" s="92">
        <v>0.15</v>
      </c>
      <c r="Q1115" s="92">
        <v>0.15</v>
      </c>
      <c r="R1115" s="92">
        <v>0.17600000000000002</v>
      </c>
    </row>
    <row r="1116" spans="1:18" x14ac:dyDescent="0.25">
      <c r="A1116" s="198">
        <v>1813</v>
      </c>
      <c r="B1116" s="198" t="s">
        <v>2127</v>
      </c>
      <c r="C1116" s="198" t="s">
        <v>2444</v>
      </c>
      <c r="D1116" s="198" t="s">
        <v>2535</v>
      </c>
      <c r="E1116" s="198" t="s">
        <v>2557</v>
      </c>
      <c r="F1116" s="198" t="s">
        <v>179</v>
      </c>
      <c r="G1116" s="198" t="s">
        <v>179</v>
      </c>
      <c r="H1116" s="198" t="s">
        <v>2537</v>
      </c>
      <c r="I1116" s="198" t="s">
        <v>2558</v>
      </c>
      <c r="J1116" s="198" t="s">
        <v>179</v>
      </c>
      <c r="K1116" s="198" t="s">
        <v>179</v>
      </c>
      <c r="L1116" s="66">
        <v>0.16</v>
      </c>
      <c r="M1116" s="65">
        <v>0.18</v>
      </c>
      <c r="N1116" s="92">
        <v>0.15</v>
      </c>
      <c r="O1116" s="92">
        <v>1.0000000000000009E-2</v>
      </c>
      <c r="P1116" s="92">
        <v>0.15</v>
      </c>
      <c r="Q1116" s="92">
        <v>0.15</v>
      </c>
      <c r="R1116" s="92">
        <v>0.17600000000000002</v>
      </c>
    </row>
    <row r="1117" spans="1:18" x14ac:dyDescent="0.25">
      <c r="A1117" s="198">
        <v>1931</v>
      </c>
      <c r="B1117" s="198" t="s">
        <v>2127</v>
      </c>
      <c r="C1117" s="198" t="s">
        <v>2444</v>
      </c>
      <c r="D1117" s="198" t="s">
        <v>2535</v>
      </c>
      <c r="E1117" s="198" t="s">
        <v>2539</v>
      </c>
      <c r="F1117" s="198" t="s">
        <v>179</v>
      </c>
      <c r="G1117" s="198" t="s">
        <v>179</v>
      </c>
      <c r="H1117" s="198" t="s">
        <v>2537</v>
      </c>
      <c r="I1117" s="198" t="s">
        <v>2540</v>
      </c>
      <c r="J1117" s="198" t="s">
        <v>179</v>
      </c>
      <c r="K1117" s="198" t="s">
        <v>179</v>
      </c>
      <c r="L1117" s="66">
        <v>0.16</v>
      </c>
      <c r="M1117" s="65">
        <v>0.18</v>
      </c>
      <c r="N1117" s="92">
        <v>0.15</v>
      </c>
      <c r="O1117" s="92">
        <v>1.0000000000000009E-2</v>
      </c>
      <c r="P1117" s="92">
        <v>0.15</v>
      </c>
      <c r="Q1117" s="92">
        <v>0.15</v>
      </c>
      <c r="R1117" s="92">
        <v>0.17600000000000002</v>
      </c>
    </row>
    <row r="1118" spans="1:18" x14ac:dyDescent="0.25">
      <c r="A1118" s="198">
        <v>2072</v>
      </c>
      <c r="B1118" s="198" t="s">
        <v>2127</v>
      </c>
      <c r="C1118" s="198" t="s">
        <v>2444</v>
      </c>
      <c r="D1118" s="198" t="s">
        <v>2535</v>
      </c>
      <c r="E1118" s="198" t="s">
        <v>2545</v>
      </c>
      <c r="F1118" s="198" t="s">
        <v>179</v>
      </c>
      <c r="G1118" s="198" t="s">
        <v>179</v>
      </c>
      <c r="H1118" s="198" t="s">
        <v>2537</v>
      </c>
      <c r="I1118" s="198" t="s">
        <v>2546</v>
      </c>
      <c r="J1118" s="198" t="s">
        <v>179</v>
      </c>
      <c r="K1118" s="198" t="s">
        <v>179</v>
      </c>
      <c r="L1118" s="66">
        <v>0.2</v>
      </c>
      <c r="M1118" s="65">
        <v>0.23</v>
      </c>
      <c r="N1118" s="92">
        <v>0.15</v>
      </c>
      <c r="O1118" s="92">
        <v>1.0000000000000009E-2</v>
      </c>
      <c r="P1118" s="92">
        <v>0.15</v>
      </c>
      <c r="Q1118" s="92">
        <v>0.15</v>
      </c>
      <c r="R1118" s="92">
        <v>0.17600000000000002</v>
      </c>
    </row>
    <row r="1119" spans="1:18" x14ac:dyDescent="0.25">
      <c r="A1119" s="198">
        <v>2095</v>
      </c>
      <c r="B1119" s="198" t="s">
        <v>2127</v>
      </c>
      <c r="C1119" s="198" t="s">
        <v>2444</v>
      </c>
      <c r="D1119" s="198" t="s">
        <v>2535</v>
      </c>
      <c r="E1119" s="198" t="s">
        <v>2565</v>
      </c>
      <c r="F1119" s="198" t="s">
        <v>179</v>
      </c>
      <c r="G1119" s="198" t="s">
        <v>179</v>
      </c>
      <c r="H1119" s="198" t="s">
        <v>2537</v>
      </c>
      <c r="I1119" s="198" t="s">
        <v>2566</v>
      </c>
      <c r="J1119" s="198" t="s">
        <v>179</v>
      </c>
      <c r="K1119" s="198" t="s">
        <v>179</v>
      </c>
      <c r="L1119" s="66">
        <v>0.16</v>
      </c>
      <c r="M1119" s="65">
        <v>0.18</v>
      </c>
      <c r="N1119" s="92">
        <v>0.15</v>
      </c>
      <c r="O1119" s="92">
        <v>1.0000000000000009E-2</v>
      </c>
      <c r="P1119" s="92">
        <v>0.15</v>
      </c>
      <c r="Q1119" s="92">
        <v>0.15</v>
      </c>
      <c r="R1119" s="92">
        <v>0.17600000000000002</v>
      </c>
    </row>
    <row r="1120" spans="1:18" x14ac:dyDescent="0.25">
      <c r="A1120" s="198">
        <v>2101</v>
      </c>
      <c r="B1120" s="198" t="s">
        <v>2127</v>
      </c>
      <c r="C1120" s="198" t="s">
        <v>2444</v>
      </c>
      <c r="D1120" s="198" t="s">
        <v>2535</v>
      </c>
      <c r="E1120" s="198" t="s">
        <v>2561</v>
      </c>
      <c r="F1120" s="198" t="s">
        <v>179</v>
      </c>
      <c r="G1120" s="198" t="s">
        <v>179</v>
      </c>
      <c r="H1120" s="198" t="s">
        <v>2537</v>
      </c>
      <c r="I1120" s="198" t="s">
        <v>2562</v>
      </c>
      <c r="J1120" s="198" t="s">
        <v>179</v>
      </c>
      <c r="K1120" s="198" t="s">
        <v>179</v>
      </c>
      <c r="L1120" s="66">
        <v>0.16</v>
      </c>
      <c r="M1120" s="65">
        <v>0.18</v>
      </c>
      <c r="N1120" s="92">
        <v>0.14999999999999997</v>
      </c>
      <c r="O1120" s="92">
        <v>1.0000000000000037E-2</v>
      </c>
      <c r="P1120" s="92">
        <v>0.14999999999999997</v>
      </c>
      <c r="Q1120" s="92">
        <v>0.14999999999999997</v>
      </c>
      <c r="R1120" s="92">
        <v>0.17600000000000002</v>
      </c>
    </row>
    <row r="1121" spans="1:18" x14ac:dyDescent="0.25">
      <c r="A1121" s="198">
        <v>2149</v>
      </c>
      <c r="B1121" s="198" t="s">
        <v>2127</v>
      </c>
      <c r="C1121" s="198" t="s">
        <v>2444</v>
      </c>
      <c r="D1121" s="198" t="s">
        <v>2535</v>
      </c>
      <c r="E1121" s="198" t="s">
        <v>2547</v>
      </c>
      <c r="F1121" s="198" t="s">
        <v>179</v>
      </c>
      <c r="G1121" s="198" t="s">
        <v>179</v>
      </c>
      <c r="H1121" s="198" t="s">
        <v>2537</v>
      </c>
      <c r="I1121" s="198" t="s">
        <v>2548</v>
      </c>
      <c r="J1121" s="198" t="s">
        <v>179</v>
      </c>
      <c r="K1121" s="198" t="s">
        <v>179</v>
      </c>
      <c r="L1121" s="66">
        <v>0.18</v>
      </c>
      <c r="M1121" s="65">
        <v>0.21</v>
      </c>
      <c r="N1121" s="92">
        <v>0.15</v>
      </c>
      <c r="O1121" s="92">
        <v>5.0000000000000017E-2</v>
      </c>
      <c r="P1121" s="92">
        <v>0.19</v>
      </c>
      <c r="Q1121" s="92">
        <v>0.2</v>
      </c>
      <c r="R1121" s="92">
        <v>0.22000000000000003</v>
      </c>
    </row>
    <row r="1122" spans="1:18" x14ac:dyDescent="0.25">
      <c r="A1122" s="198">
        <v>2190</v>
      </c>
      <c r="B1122" s="198" t="s">
        <v>2127</v>
      </c>
      <c r="C1122" s="198" t="s">
        <v>2444</v>
      </c>
      <c r="D1122" s="198" t="s">
        <v>2535</v>
      </c>
      <c r="E1122" s="198" t="s">
        <v>2571</v>
      </c>
      <c r="F1122" s="198" t="s">
        <v>179</v>
      </c>
      <c r="G1122" s="198" t="s">
        <v>179</v>
      </c>
      <c r="H1122" s="198" t="s">
        <v>2537</v>
      </c>
      <c r="I1122" s="198" t="s">
        <v>2572</v>
      </c>
      <c r="J1122" s="198" t="s">
        <v>179</v>
      </c>
      <c r="K1122" s="198" t="s">
        <v>179</v>
      </c>
      <c r="L1122" s="66">
        <v>0.16</v>
      </c>
      <c r="M1122" s="65">
        <v>0.18</v>
      </c>
      <c r="N1122" s="92">
        <v>0.15</v>
      </c>
      <c r="O1122" s="92">
        <v>5.0000000000000017E-2</v>
      </c>
      <c r="P1122" s="92">
        <v>0.19</v>
      </c>
      <c r="Q1122" s="92">
        <v>0.2</v>
      </c>
      <c r="R1122" s="92">
        <v>0.22000000000000003</v>
      </c>
    </row>
    <row r="1123" spans="1:18" x14ac:dyDescent="0.25">
      <c r="A1123" s="198">
        <v>2226</v>
      </c>
      <c r="B1123" s="198" t="s">
        <v>2127</v>
      </c>
      <c r="C1123" s="198" t="s">
        <v>2444</v>
      </c>
      <c r="D1123" s="198" t="s">
        <v>2535</v>
      </c>
      <c r="E1123" s="198" t="s">
        <v>2576</v>
      </c>
      <c r="F1123" s="198" t="s">
        <v>179</v>
      </c>
      <c r="G1123" s="198" t="s">
        <v>179</v>
      </c>
      <c r="H1123" s="198" t="s">
        <v>2537</v>
      </c>
      <c r="I1123" s="198" t="s">
        <v>2577</v>
      </c>
      <c r="J1123" s="198" t="s">
        <v>179</v>
      </c>
      <c r="K1123" s="198" t="s">
        <v>179</v>
      </c>
      <c r="L1123" s="66">
        <v>0.18</v>
      </c>
      <c r="M1123" s="65">
        <v>0.21</v>
      </c>
      <c r="N1123" s="92">
        <v>0.15</v>
      </c>
      <c r="O1123" s="92">
        <v>0.03</v>
      </c>
      <c r="P1123" s="92">
        <v>0.16999999999999998</v>
      </c>
      <c r="Q1123" s="92">
        <v>0.18</v>
      </c>
      <c r="R1123" s="92">
        <v>0.19800000000000001</v>
      </c>
    </row>
    <row r="1124" spans="1:18" x14ac:dyDescent="0.25">
      <c r="A1124" s="198">
        <v>2239</v>
      </c>
      <c r="B1124" s="198" t="s">
        <v>2127</v>
      </c>
      <c r="C1124" s="198" t="s">
        <v>2444</v>
      </c>
      <c r="D1124" s="198" t="s">
        <v>2535</v>
      </c>
      <c r="E1124" s="198" t="s">
        <v>2541</v>
      </c>
      <c r="F1124" s="198" t="s">
        <v>179</v>
      </c>
      <c r="G1124" s="198" t="s">
        <v>179</v>
      </c>
      <c r="H1124" s="198" t="s">
        <v>2537</v>
      </c>
      <c r="I1124" s="198" t="s">
        <v>2542</v>
      </c>
      <c r="J1124" s="198" t="s">
        <v>179</v>
      </c>
      <c r="K1124" s="198" t="s">
        <v>179</v>
      </c>
      <c r="L1124" s="66">
        <v>0.2</v>
      </c>
      <c r="M1124" s="65">
        <v>0.23</v>
      </c>
      <c r="N1124" s="92">
        <v>0.15</v>
      </c>
      <c r="O1124" s="92">
        <v>0.03</v>
      </c>
      <c r="P1124" s="92">
        <v>0.16999999999999998</v>
      </c>
      <c r="Q1124" s="92">
        <v>0.18</v>
      </c>
      <c r="R1124" s="92">
        <v>0.19800000000000001</v>
      </c>
    </row>
    <row r="1125" spans="1:18" x14ac:dyDescent="0.25">
      <c r="A1125" s="198">
        <v>3412</v>
      </c>
      <c r="B1125" s="198" t="s">
        <v>2127</v>
      </c>
      <c r="C1125" s="198" t="s">
        <v>2444</v>
      </c>
      <c r="D1125" s="198" t="s">
        <v>2535</v>
      </c>
      <c r="E1125" s="198" t="s">
        <v>2553</v>
      </c>
      <c r="F1125" s="198" t="s">
        <v>179</v>
      </c>
      <c r="G1125" s="198" t="s">
        <v>179</v>
      </c>
      <c r="H1125" s="198" t="s">
        <v>2537</v>
      </c>
      <c r="I1125" s="198" t="s">
        <v>2554</v>
      </c>
      <c r="J1125" s="198" t="s">
        <v>179</v>
      </c>
      <c r="K1125" s="198" t="s">
        <v>179</v>
      </c>
      <c r="L1125" s="66">
        <v>0.16</v>
      </c>
      <c r="M1125" s="65">
        <v>0.18</v>
      </c>
      <c r="N1125" s="92">
        <v>0.15</v>
      </c>
      <c r="O1125" s="92">
        <v>0.03</v>
      </c>
      <c r="P1125" s="92">
        <v>0.16999999999999998</v>
      </c>
      <c r="Q1125" s="92">
        <v>0.18</v>
      </c>
      <c r="R1125" s="92">
        <v>0.19800000000000001</v>
      </c>
    </row>
    <row r="1126" spans="1:18" x14ac:dyDescent="0.25">
      <c r="A1126" s="198">
        <v>3447</v>
      </c>
      <c r="B1126" s="198" t="s">
        <v>2127</v>
      </c>
      <c r="C1126" s="198" t="s">
        <v>2444</v>
      </c>
      <c r="D1126" s="198" t="s">
        <v>2535</v>
      </c>
      <c r="E1126" s="198" t="s">
        <v>2559</v>
      </c>
      <c r="F1126" s="198" t="s">
        <v>179</v>
      </c>
      <c r="G1126" s="198" t="s">
        <v>179</v>
      </c>
      <c r="H1126" s="198" t="s">
        <v>2537</v>
      </c>
      <c r="I1126" s="198" t="s">
        <v>2560</v>
      </c>
      <c r="J1126" s="198" t="s">
        <v>179</v>
      </c>
      <c r="K1126" s="198" t="s">
        <v>179</v>
      </c>
      <c r="L1126" s="66">
        <v>0.2</v>
      </c>
      <c r="M1126" s="65">
        <v>0.23</v>
      </c>
      <c r="N1126" s="92">
        <v>0.15</v>
      </c>
      <c r="O1126" s="92">
        <v>0.03</v>
      </c>
      <c r="P1126" s="92">
        <v>0.16999999999999998</v>
      </c>
      <c r="Q1126" s="92">
        <v>0.18</v>
      </c>
      <c r="R1126" s="92">
        <v>0.19800000000000001</v>
      </c>
    </row>
    <row r="1127" spans="1:18" x14ac:dyDescent="0.25">
      <c r="A1127" s="198">
        <v>1680</v>
      </c>
      <c r="B1127" s="198" t="s">
        <v>2127</v>
      </c>
      <c r="C1127" s="198" t="s">
        <v>2444</v>
      </c>
      <c r="D1127" s="198" t="s">
        <v>2586</v>
      </c>
      <c r="E1127" s="198" t="s">
        <v>2574</v>
      </c>
      <c r="F1127" s="198" t="s">
        <v>179</v>
      </c>
      <c r="G1127" s="198" t="s">
        <v>179</v>
      </c>
      <c r="H1127" s="198" t="s">
        <v>2586</v>
      </c>
      <c r="I1127" s="198" t="s">
        <v>2575</v>
      </c>
      <c r="J1127" s="198" t="s">
        <v>179</v>
      </c>
      <c r="K1127" s="198" t="s">
        <v>179</v>
      </c>
      <c r="L1127" s="66">
        <v>0.18</v>
      </c>
      <c r="M1127" s="65">
        <v>0.21</v>
      </c>
      <c r="N1127" s="92">
        <v>0.15</v>
      </c>
      <c r="O1127" s="92">
        <v>0.03</v>
      </c>
      <c r="P1127" s="92">
        <v>0.16999999999999998</v>
      </c>
      <c r="Q1127" s="92">
        <v>0.18</v>
      </c>
      <c r="R1127" s="92">
        <v>0.19800000000000001</v>
      </c>
    </row>
    <row r="1128" spans="1:18" x14ac:dyDescent="0.25">
      <c r="A1128" s="198">
        <v>1703</v>
      </c>
      <c r="B1128" s="198" t="s">
        <v>2127</v>
      </c>
      <c r="C1128" s="198" t="s">
        <v>2444</v>
      </c>
      <c r="D1128" s="198" t="s">
        <v>2586</v>
      </c>
      <c r="E1128" s="198" t="s">
        <v>2587</v>
      </c>
      <c r="F1128" s="198" t="s">
        <v>2618</v>
      </c>
      <c r="G1128" s="198" t="s">
        <v>179</v>
      </c>
      <c r="H1128" s="198" t="s">
        <v>2586</v>
      </c>
      <c r="I1128" s="198" t="s">
        <v>2589</v>
      </c>
      <c r="J1128" s="198" t="s">
        <v>2619</v>
      </c>
      <c r="K1128" s="198" t="s">
        <v>179</v>
      </c>
      <c r="L1128" s="66">
        <v>0.18</v>
      </c>
      <c r="M1128" s="65">
        <v>0.21</v>
      </c>
      <c r="N1128" s="92">
        <v>0.15</v>
      </c>
      <c r="O1128" s="92" t="s">
        <v>121</v>
      </c>
      <c r="P1128" s="92">
        <v>0.15</v>
      </c>
      <c r="Q1128" s="92">
        <v>0.15</v>
      </c>
      <c r="R1128" s="92">
        <v>0.15</v>
      </c>
    </row>
    <row r="1129" spans="1:18" x14ac:dyDescent="0.25">
      <c r="A1129" s="198">
        <v>1711</v>
      </c>
      <c r="B1129" s="198" t="s">
        <v>2127</v>
      </c>
      <c r="C1129" s="198" t="s">
        <v>2444</v>
      </c>
      <c r="D1129" s="198" t="s">
        <v>2586</v>
      </c>
      <c r="E1129" s="198" t="s">
        <v>2791</v>
      </c>
      <c r="F1129" s="198" t="s">
        <v>2792</v>
      </c>
      <c r="G1129" s="198" t="s">
        <v>179</v>
      </c>
      <c r="H1129" s="198" t="s">
        <v>2586</v>
      </c>
      <c r="I1129" s="198" t="s">
        <v>2793</v>
      </c>
      <c r="J1129" s="198" t="s">
        <v>2794</v>
      </c>
      <c r="K1129" s="198" t="s">
        <v>179</v>
      </c>
      <c r="L1129" s="66">
        <v>0.18</v>
      </c>
      <c r="M1129" s="65">
        <v>0.21</v>
      </c>
      <c r="N1129" s="92">
        <v>0.15</v>
      </c>
      <c r="O1129" s="92">
        <v>0.03</v>
      </c>
      <c r="P1129" s="92">
        <v>0.16999999999999998</v>
      </c>
      <c r="Q1129" s="92">
        <v>0.18</v>
      </c>
      <c r="R1129" s="92">
        <v>0.19800000000000001</v>
      </c>
    </row>
    <row r="1130" spans="1:18" x14ac:dyDescent="0.25">
      <c r="A1130" s="198">
        <v>1712</v>
      </c>
      <c r="B1130" s="198" t="s">
        <v>2127</v>
      </c>
      <c r="C1130" s="198" t="s">
        <v>2444</v>
      </c>
      <c r="D1130" s="198" t="s">
        <v>2586</v>
      </c>
      <c r="E1130" s="198" t="s">
        <v>2791</v>
      </c>
      <c r="F1130" s="198" t="s">
        <v>2795</v>
      </c>
      <c r="G1130" s="198" t="s">
        <v>179</v>
      </c>
      <c r="H1130" s="198" t="s">
        <v>2586</v>
      </c>
      <c r="I1130" s="198" t="s">
        <v>2793</v>
      </c>
      <c r="J1130" s="198" t="s">
        <v>2796</v>
      </c>
      <c r="K1130" s="198" t="s">
        <v>179</v>
      </c>
      <c r="L1130" s="66">
        <v>0.18</v>
      </c>
      <c r="M1130" s="65">
        <v>0.21</v>
      </c>
      <c r="N1130" s="92">
        <v>0.15</v>
      </c>
      <c r="O1130" s="92">
        <v>0.03</v>
      </c>
      <c r="P1130" s="92">
        <v>0.16999999999999998</v>
      </c>
      <c r="Q1130" s="92">
        <v>0.18</v>
      </c>
      <c r="R1130" s="92">
        <v>0.19800000000000001</v>
      </c>
    </row>
    <row r="1131" spans="1:18" x14ac:dyDescent="0.25">
      <c r="A1131" s="198">
        <v>1733</v>
      </c>
      <c r="B1131" s="198" t="s">
        <v>2127</v>
      </c>
      <c r="C1131" s="198" t="s">
        <v>2444</v>
      </c>
      <c r="D1131" s="198" t="s">
        <v>2586</v>
      </c>
      <c r="E1131" s="198" t="s">
        <v>2743</v>
      </c>
      <c r="F1131" s="198" t="s">
        <v>2751</v>
      </c>
      <c r="G1131" s="198" t="s">
        <v>179</v>
      </c>
      <c r="H1131" s="198" t="s">
        <v>2586</v>
      </c>
      <c r="I1131" s="198" t="s">
        <v>2745</v>
      </c>
      <c r="J1131" s="198" t="s">
        <v>2752</v>
      </c>
      <c r="K1131" s="198" t="s">
        <v>179</v>
      </c>
      <c r="L1131" s="66">
        <v>0.16</v>
      </c>
      <c r="M1131" s="65">
        <v>0.18</v>
      </c>
      <c r="N1131" s="92">
        <v>0.15</v>
      </c>
      <c r="O1131" s="92">
        <v>0.03</v>
      </c>
      <c r="P1131" s="92">
        <v>0.16999999999999998</v>
      </c>
      <c r="Q1131" s="92">
        <v>0.18</v>
      </c>
      <c r="R1131" s="92">
        <v>0.19800000000000001</v>
      </c>
    </row>
    <row r="1132" spans="1:18" x14ac:dyDescent="0.25">
      <c r="A1132" s="198">
        <v>1735</v>
      </c>
      <c r="B1132" s="198" t="s">
        <v>2127</v>
      </c>
      <c r="C1132" s="198" t="s">
        <v>2444</v>
      </c>
      <c r="D1132" s="198" t="s">
        <v>2586</v>
      </c>
      <c r="E1132" s="198" t="s">
        <v>2829</v>
      </c>
      <c r="F1132" s="198" t="s">
        <v>2849</v>
      </c>
      <c r="G1132" s="198" t="s">
        <v>179</v>
      </c>
      <c r="H1132" s="198" t="s">
        <v>2586</v>
      </c>
      <c r="I1132" s="198" t="s">
        <v>2831</v>
      </c>
      <c r="J1132" s="198" t="s">
        <v>2850</v>
      </c>
      <c r="K1132" s="198" t="s">
        <v>179</v>
      </c>
      <c r="L1132" s="66">
        <v>0.18</v>
      </c>
      <c r="M1132" s="65">
        <v>0.21</v>
      </c>
      <c r="N1132" s="92">
        <v>0.15</v>
      </c>
      <c r="O1132" s="92">
        <v>0.03</v>
      </c>
      <c r="P1132" s="92">
        <v>0.16999999999999998</v>
      </c>
      <c r="Q1132" s="92">
        <v>0.18</v>
      </c>
      <c r="R1132" s="92">
        <v>0.19800000000000001</v>
      </c>
    </row>
    <row r="1133" spans="1:18" x14ac:dyDescent="0.25">
      <c r="A1133" s="198">
        <v>1736</v>
      </c>
      <c r="B1133" s="198" t="s">
        <v>2127</v>
      </c>
      <c r="C1133" s="198" t="s">
        <v>2444</v>
      </c>
      <c r="D1133" s="198" t="s">
        <v>2586</v>
      </c>
      <c r="E1133" s="198" t="s">
        <v>2773</v>
      </c>
      <c r="F1133" s="198" t="s">
        <v>2781</v>
      </c>
      <c r="G1133" s="198" t="s">
        <v>179</v>
      </c>
      <c r="H1133" s="198" t="s">
        <v>2586</v>
      </c>
      <c r="I1133" s="198" t="s">
        <v>2775</v>
      </c>
      <c r="J1133" s="198" t="s">
        <v>2782</v>
      </c>
      <c r="K1133" s="198" t="s">
        <v>179</v>
      </c>
      <c r="L1133" s="66">
        <v>0.16</v>
      </c>
      <c r="M1133" s="65">
        <v>0.18</v>
      </c>
      <c r="N1133" s="92">
        <v>0.15</v>
      </c>
      <c r="O1133" s="92" t="s">
        <v>121</v>
      </c>
      <c r="P1133" s="92">
        <v>0.15</v>
      </c>
      <c r="Q1133" s="92">
        <v>0.15</v>
      </c>
      <c r="R1133" s="92">
        <v>0.15</v>
      </c>
    </row>
    <row r="1134" spans="1:18" x14ac:dyDescent="0.25">
      <c r="A1134" s="198">
        <v>1737</v>
      </c>
      <c r="B1134" s="198" t="s">
        <v>2127</v>
      </c>
      <c r="C1134" s="198" t="s">
        <v>2444</v>
      </c>
      <c r="D1134" s="198" t="s">
        <v>2586</v>
      </c>
      <c r="E1134" s="198" t="s">
        <v>2773</v>
      </c>
      <c r="F1134" s="198" t="s">
        <v>2783</v>
      </c>
      <c r="G1134" s="198" t="s">
        <v>179</v>
      </c>
      <c r="H1134" s="198" t="s">
        <v>2586</v>
      </c>
      <c r="I1134" s="198" t="s">
        <v>2775</v>
      </c>
      <c r="J1134" s="198" t="s">
        <v>2784</v>
      </c>
      <c r="K1134" s="198" t="s">
        <v>179</v>
      </c>
      <c r="L1134" s="66">
        <v>0.14000000000000001</v>
      </c>
      <c r="M1134" s="65">
        <v>0.16</v>
      </c>
      <c r="N1134" s="92">
        <v>0.15</v>
      </c>
      <c r="O1134" s="92">
        <v>0.03</v>
      </c>
      <c r="P1134" s="92">
        <v>0.16999999999999998</v>
      </c>
      <c r="Q1134" s="92">
        <v>0.18</v>
      </c>
      <c r="R1134" s="92">
        <v>0.19800000000000001</v>
      </c>
    </row>
    <row r="1135" spans="1:18" x14ac:dyDescent="0.25">
      <c r="A1135" s="198">
        <v>1740</v>
      </c>
      <c r="B1135" s="198" t="s">
        <v>2127</v>
      </c>
      <c r="C1135" s="198" t="s">
        <v>2444</v>
      </c>
      <c r="D1135" s="198" t="s">
        <v>2586</v>
      </c>
      <c r="E1135" s="198" t="s">
        <v>2773</v>
      </c>
      <c r="F1135" s="198" t="s">
        <v>2785</v>
      </c>
      <c r="G1135" s="198" t="s">
        <v>179</v>
      </c>
      <c r="H1135" s="198" t="s">
        <v>2586</v>
      </c>
      <c r="I1135" s="198" t="s">
        <v>2775</v>
      </c>
      <c r="J1135" s="198" t="s">
        <v>2786</v>
      </c>
      <c r="K1135" s="198" t="s">
        <v>179</v>
      </c>
      <c r="L1135" s="66">
        <v>0.14000000000000001</v>
      </c>
      <c r="M1135" s="65">
        <v>0.16</v>
      </c>
      <c r="N1135" s="92">
        <v>0.15</v>
      </c>
      <c r="O1135" s="92">
        <v>1.0000000000000009E-2</v>
      </c>
      <c r="P1135" s="92">
        <v>0.15</v>
      </c>
      <c r="Q1135" s="92">
        <v>0.15</v>
      </c>
      <c r="R1135" s="92">
        <v>0.17600000000000002</v>
      </c>
    </row>
    <row r="1136" spans="1:18" x14ac:dyDescent="0.25">
      <c r="A1136" s="198">
        <v>1741</v>
      </c>
      <c r="B1136" s="198" t="s">
        <v>2127</v>
      </c>
      <c r="C1136" s="198" t="s">
        <v>2444</v>
      </c>
      <c r="D1136" s="198" t="s">
        <v>2586</v>
      </c>
      <c r="E1136" s="198" t="s">
        <v>2773</v>
      </c>
      <c r="F1136" s="198" t="s">
        <v>2787</v>
      </c>
      <c r="G1136" s="198" t="s">
        <v>179</v>
      </c>
      <c r="H1136" s="198" t="s">
        <v>2586</v>
      </c>
      <c r="I1136" s="198" t="s">
        <v>2775</v>
      </c>
      <c r="J1136" s="198" t="s">
        <v>2788</v>
      </c>
      <c r="K1136" s="198" t="s">
        <v>179</v>
      </c>
      <c r="L1136" s="66">
        <v>0.16</v>
      </c>
      <c r="M1136" s="65">
        <v>0.18</v>
      </c>
      <c r="N1136" s="92">
        <v>0.15</v>
      </c>
      <c r="O1136" s="92">
        <v>1.0000000000000009E-2</v>
      </c>
      <c r="P1136" s="92">
        <v>0.15</v>
      </c>
      <c r="Q1136" s="92">
        <v>0.15</v>
      </c>
      <c r="R1136" s="92">
        <v>0.17600000000000002</v>
      </c>
    </row>
    <row r="1137" spans="1:18" x14ac:dyDescent="0.25">
      <c r="A1137" s="198">
        <v>1742</v>
      </c>
      <c r="B1137" s="198" t="s">
        <v>2127</v>
      </c>
      <c r="C1137" s="198" t="s">
        <v>2444</v>
      </c>
      <c r="D1137" s="198" t="s">
        <v>2586</v>
      </c>
      <c r="E1137" s="198" t="s">
        <v>2743</v>
      </c>
      <c r="F1137" s="198" t="s">
        <v>2759</v>
      </c>
      <c r="G1137" s="198" t="s">
        <v>179</v>
      </c>
      <c r="H1137" s="198" t="s">
        <v>2586</v>
      </c>
      <c r="I1137" s="198" t="s">
        <v>2745</v>
      </c>
      <c r="J1137" s="198" t="s">
        <v>2760</v>
      </c>
      <c r="K1137" s="198" t="s">
        <v>179</v>
      </c>
      <c r="L1137" s="66">
        <v>0.16</v>
      </c>
      <c r="M1137" s="65">
        <v>0.18</v>
      </c>
      <c r="N1137" s="92">
        <v>0.15</v>
      </c>
      <c r="O1137" s="92">
        <v>1.0000000000000009E-2</v>
      </c>
      <c r="P1137" s="92">
        <v>0.15</v>
      </c>
      <c r="Q1137" s="92">
        <v>0.15</v>
      </c>
      <c r="R1137" s="92">
        <v>0.17600000000000002</v>
      </c>
    </row>
    <row r="1138" spans="1:18" x14ac:dyDescent="0.25">
      <c r="A1138" s="198">
        <v>1743</v>
      </c>
      <c r="B1138" s="198" t="s">
        <v>2127</v>
      </c>
      <c r="C1138" s="198" t="s">
        <v>2444</v>
      </c>
      <c r="D1138" s="198" t="s">
        <v>2586</v>
      </c>
      <c r="E1138" s="198" t="s">
        <v>2761</v>
      </c>
      <c r="F1138" s="198" t="s">
        <v>2762</v>
      </c>
      <c r="G1138" s="198" t="s">
        <v>179</v>
      </c>
      <c r="H1138" s="198" t="s">
        <v>2586</v>
      </c>
      <c r="I1138" s="198" t="s">
        <v>2763</v>
      </c>
      <c r="J1138" s="198" t="s">
        <v>2764</v>
      </c>
      <c r="K1138" s="198" t="s">
        <v>179</v>
      </c>
      <c r="L1138" s="66">
        <v>0.14000000000000001</v>
      </c>
      <c r="M1138" s="65">
        <v>0.16</v>
      </c>
      <c r="N1138" s="92">
        <v>0.15</v>
      </c>
      <c r="O1138" s="92">
        <v>0.03</v>
      </c>
      <c r="P1138" s="92">
        <v>0.16999999999999998</v>
      </c>
      <c r="Q1138" s="92">
        <v>0.18</v>
      </c>
      <c r="R1138" s="92">
        <v>0.19800000000000001</v>
      </c>
    </row>
    <row r="1139" spans="1:18" x14ac:dyDescent="0.25">
      <c r="A1139" s="198">
        <v>1744</v>
      </c>
      <c r="B1139" s="198" t="s">
        <v>2127</v>
      </c>
      <c r="C1139" s="198" t="s">
        <v>2444</v>
      </c>
      <c r="D1139" s="198" t="s">
        <v>2586</v>
      </c>
      <c r="E1139" s="198" t="s">
        <v>2587</v>
      </c>
      <c r="F1139" s="198" t="s">
        <v>2612</v>
      </c>
      <c r="G1139" s="198" t="s">
        <v>179</v>
      </c>
      <c r="H1139" s="198" t="s">
        <v>2586</v>
      </c>
      <c r="I1139" s="198" t="s">
        <v>2589</v>
      </c>
      <c r="J1139" s="198" t="s">
        <v>2613</v>
      </c>
      <c r="K1139" s="198" t="s">
        <v>179</v>
      </c>
      <c r="L1139" s="66">
        <v>0.16</v>
      </c>
      <c r="M1139" s="65">
        <v>0.18</v>
      </c>
      <c r="N1139" s="92">
        <v>0.14999999999999997</v>
      </c>
      <c r="O1139" s="92">
        <v>1.0000000000000037E-2</v>
      </c>
      <c r="P1139" s="92">
        <v>0.14999999999999997</v>
      </c>
      <c r="Q1139" s="92">
        <v>0.14999999999999997</v>
      </c>
      <c r="R1139" s="92">
        <v>0.17600000000000002</v>
      </c>
    </row>
    <row r="1140" spans="1:18" x14ac:dyDescent="0.25">
      <c r="A1140" s="198">
        <v>1745</v>
      </c>
      <c r="B1140" s="198" t="s">
        <v>2127</v>
      </c>
      <c r="C1140" s="198" t="s">
        <v>2444</v>
      </c>
      <c r="D1140" s="198" t="s">
        <v>2586</v>
      </c>
      <c r="E1140" s="198" t="s">
        <v>2587</v>
      </c>
      <c r="F1140" s="198" t="s">
        <v>2614</v>
      </c>
      <c r="G1140" s="198" t="s">
        <v>179</v>
      </c>
      <c r="H1140" s="198" t="s">
        <v>2586</v>
      </c>
      <c r="I1140" s="198" t="s">
        <v>2589</v>
      </c>
      <c r="J1140" s="198" t="s">
        <v>2615</v>
      </c>
      <c r="K1140" s="198" t="s">
        <v>179</v>
      </c>
      <c r="L1140" s="66">
        <v>0.18</v>
      </c>
      <c r="M1140" s="65">
        <v>0.21</v>
      </c>
      <c r="N1140" s="92">
        <v>0.15</v>
      </c>
      <c r="O1140" s="92">
        <v>0.03</v>
      </c>
      <c r="P1140" s="92">
        <v>0.16999999999999998</v>
      </c>
      <c r="Q1140" s="92">
        <v>0.18</v>
      </c>
      <c r="R1140" s="92">
        <v>0.19800000000000001</v>
      </c>
    </row>
    <row r="1141" spans="1:18" x14ac:dyDescent="0.25">
      <c r="A1141" s="198">
        <v>1746</v>
      </c>
      <c r="B1141" s="198" t="s">
        <v>2127</v>
      </c>
      <c r="C1141" s="198" t="s">
        <v>2444</v>
      </c>
      <c r="D1141" s="198" t="s">
        <v>2586</v>
      </c>
      <c r="E1141" s="198" t="s">
        <v>2587</v>
      </c>
      <c r="F1141" s="198" t="s">
        <v>2616</v>
      </c>
      <c r="G1141" s="198" t="s">
        <v>179</v>
      </c>
      <c r="H1141" s="198" t="s">
        <v>2586</v>
      </c>
      <c r="I1141" s="198" t="s">
        <v>2589</v>
      </c>
      <c r="J1141" s="198" t="s">
        <v>2617</v>
      </c>
      <c r="K1141" s="198" t="s">
        <v>179</v>
      </c>
      <c r="L1141" s="66">
        <v>0.18</v>
      </c>
      <c r="M1141" s="65">
        <v>0.21</v>
      </c>
      <c r="N1141" s="92">
        <v>0.15</v>
      </c>
      <c r="O1141" s="92">
        <v>1.0000000000000009E-2</v>
      </c>
      <c r="P1141" s="92">
        <v>0.15</v>
      </c>
      <c r="Q1141" s="92">
        <v>0.15</v>
      </c>
      <c r="R1141" s="92">
        <v>0.17600000000000002</v>
      </c>
    </row>
    <row r="1142" spans="1:18" x14ac:dyDescent="0.25">
      <c r="A1142" s="198">
        <v>1764</v>
      </c>
      <c r="B1142" s="198" t="s">
        <v>2127</v>
      </c>
      <c r="C1142" s="198" t="s">
        <v>2444</v>
      </c>
      <c r="D1142" s="198" t="s">
        <v>2586</v>
      </c>
      <c r="E1142" s="198" t="s">
        <v>2743</v>
      </c>
      <c r="F1142" s="198" t="s">
        <v>2749</v>
      </c>
      <c r="G1142" s="198" t="s">
        <v>179</v>
      </c>
      <c r="H1142" s="198" t="s">
        <v>2586</v>
      </c>
      <c r="I1142" s="198" t="s">
        <v>2745</v>
      </c>
      <c r="J1142" s="198" t="s">
        <v>2750</v>
      </c>
      <c r="K1142" s="198" t="s">
        <v>179</v>
      </c>
      <c r="L1142" s="66">
        <v>0.16</v>
      </c>
      <c r="M1142" s="65">
        <v>0.18</v>
      </c>
      <c r="N1142" s="92">
        <v>0.15</v>
      </c>
      <c r="O1142" s="92">
        <v>0.03</v>
      </c>
      <c r="P1142" s="92">
        <v>0.16999999999999998</v>
      </c>
      <c r="Q1142" s="92">
        <v>0.18</v>
      </c>
      <c r="R1142" s="92">
        <v>0.19800000000000001</v>
      </c>
    </row>
    <row r="1143" spans="1:18" x14ac:dyDescent="0.25">
      <c r="A1143" s="198">
        <v>1766</v>
      </c>
      <c r="B1143" s="198" t="s">
        <v>2127</v>
      </c>
      <c r="C1143" s="198" t="s">
        <v>2444</v>
      </c>
      <c r="D1143" s="198" t="s">
        <v>2586</v>
      </c>
      <c r="E1143" s="198" t="s">
        <v>2626</v>
      </c>
      <c r="F1143" s="198" t="s">
        <v>2632</v>
      </c>
      <c r="G1143" s="198" t="s">
        <v>179</v>
      </c>
      <c r="H1143" s="198" t="s">
        <v>2586</v>
      </c>
      <c r="I1143" s="198" t="s">
        <v>2628</v>
      </c>
      <c r="J1143" s="198" t="s">
        <v>2633</v>
      </c>
      <c r="K1143" s="198" t="s">
        <v>179</v>
      </c>
      <c r="L1143" s="66">
        <v>0.16</v>
      </c>
      <c r="M1143" s="65">
        <v>0.18</v>
      </c>
      <c r="N1143" s="92">
        <v>0.15</v>
      </c>
      <c r="O1143" s="92">
        <v>0.03</v>
      </c>
      <c r="P1143" s="92">
        <v>0.16999999999999998</v>
      </c>
      <c r="Q1143" s="92">
        <v>0.18</v>
      </c>
      <c r="R1143" s="92">
        <v>0.19800000000000001</v>
      </c>
    </row>
    <row r="1144" spans="1:18" x14ac:dyDescent="0.25">
      <c r="A1144" s="198">
        <v>1769</v>
      </c>
      <c r="B1144" s="198" t="s">
        <v>2127</v>
      </c>
      <c r="C1144" s="198" t="s">
        <v>2444</v>
      </c>
      <c r="D1144" s="198" t="s">
        <v>2586</v>
      </c>
      <c r="E1144" s="198" t="s">
        <v>2626</v>
      </c>
      <c r="F1144" s="198" t="s">
        <v>2630</v>
      </c>
      <c r="G1144" s="198" t="s">
        <v>179</v>
      </c>
      <c r="H1144" s="198" t="s">
        <v>2586</v>
      </c>
      <c r="I1144" s="198" t="s">
        <v>2628</v>
      </c>
      <c r="J1144" s="198" t="s">
        <v>2631</v>
      </c>
      <c r="K1144" s="198" t="s">
        <v>179</v>
      </c>
      <c r="L1144" s="66">
        <v>0.16</v>
      </c>
      <c r="M1144" s="65">
        <v>0.18</v>
      </c>
      <c r="N1144" s="92">
        <v>0.14999999999999997</v>
      </c>
      <c r="O1144" s="92">
        <v>1.0000000000000037E-2</v>
      </c>
      <c r="P1144" s="92">
        <v>0.14999999999999997</v>
      </c>
      <c r="Q1144" s="92">
        <v>0.14999999999999997</v>
      </c>
      <c r="R1144" s="92">
        <v>0.17600000000000002</v>
      </c>
    </row>
    <row r="1145" spans="1:18" x14ac:dyDescent="0.25">
      <c r="A1145" s="198">
        <v>1774</v>
      </c>
      <c r="B1145" s="198" t="s">
        <v>2127</v>
      </c>
      <c r="C1145" s="198" t="s">
        <v>2444</v>
      </c>
      <c r="D1145" s="198" t="s">
        <v>2586</v>
      </c>
      <c r="E1145" s="198" t="s">
        <v>2626</v>
      </c>
      <c r="F1145" s="198" t="s">
        <v>2627</v>
      </c>
      <c r="G1145" s="198" t="s">
        <v>179</v>
      </c>
      <c r="H1145" s="198" t="s">
        <v>2586</v>
      </c>
      <c r="I1145" s="198" t="s">
        <v>2628</v>
      </c>
      <c r="J1145" s="198" t="s">
        <v>2629</v>
      </c>
      <c r="K1145" s="198" t="s">
        <v>179</v>
      </c>
      <c r="L1145" s="66">
        <v>0.16</v>
      </c>
      <c r="M1145" s="65">
        <v>0.18</v>
      </c>
      <c r="N1145" s="92">
        <v>0</v>
      </c>
      <c r="O1145" s="92">
        <v>0.16</v>
      </c>
      <c r="P1145" s="92">
        <v>0.15</v>
      </c>
      <c r="Q1145" s="92">
        <v>0.16</v>
      </c>
      <c r="R1145" s="92">
        <v>0.17600000000000002</v>
      </c>
    </row>
    <row r="1146" spans="1:18" x14ac:dyDescent="0.25">
      <c r="A1146" s="198">
        <v>1776</v>
      </c>
      <c r="B1146" s="198" t="s">
        <v>2127</v>
      </c>
      <c r="C1146" s="198" t="s">
        <v>2444</v>
      </c>
      <c r="D1146" s="198" t="s">
        <v>2586</v>
      </c>
      <c r="E1146" s="198" t="s">
        <v>2587</v>
      </c>
      <c r="F1146" s="198" t="s">
        <v>2595</v>
      </c>
      <c r="G1146" s="198" t="s">
        <v>179</v>
      </c>
      <c r="H1146" s="198" t="s">
        <v>2586</v>
      </c>
      <c r="I1146" s="198" t="s">
        <v>2589</v>
      </c>
      <c r="J1146" s="198" t="s">
        <v>2596</v>
      </c>
      <c r="K1146" s="198" t="s">
        <v>179</v>
      </c>
      <c r="L1146" s="66">
        <v>0.18</v>
      </c>
      <c r="M1146" s="65">
        <v>0.21</v>
      </c>
      <c r="N1146" s="92">
        <v>0.14999999999999997</v>
      </c>
      <c r="O1146" s="92">
        <v>3.0000000000000027E-2</v>
      </c>
      <c r="P1146" s="92">
        <v>0.16999999999999998</v>
      </c>
      <c r="Q1146" s="92">
        <v>0.18</v>
      </c>
      <c r="R1146" s="92">
        <v>0.19800000000000001</v>
      </c>
    </row>
    <row r="1147" spans="1:18" x14ac:dyDescent="0.25">
      <c r="A1147" s="198">
        <v>1777</v>
      </c>
      <c r="B1147" s="198" t="s">
        <v>2127</v>
      </c>
      <c r="C1147" s="198" t="s">
        <v>2444</v>
      </c>
      <c r="D1147" s="198" t="s">
        <v>2586</v>
      </c>
      <c r="E1147" s="198" t="s">
        <v>2587</v>
      </c>
      <c r="F1147" s="198" t="s">
        <v>2597</v>
      </c>
      <c r="G1147" s="198" t="s">
        <v>179</v>
      </c>
      <c r="H1147" s="198" t="s">
        <v>2586</v>
      </c>
      <c r="I1147" s="198" t="s">
        <v>2589</v>
      </c>
      <c r="J1147" s="198" t="s">
        <v>2598</v>
      </c>
      <c r="K1147" s="198" t="s">
        <v>179</v>
      </c>
      <c r="L1147" s="66">
        <v>0.18</v>
      </c>
      <c r="M1147" s="65">
        <v>0.21</v>
      </c>
      <c r="N1147" s="92">
        <v>0.15</v>
      </c>
      <c r="O1147" s="92">
        <v>1.0000000000000009E-2</v>
      </c>
      <c r="P1147" s="92">
        <v>0.15</v>
      </c>
      <c r="Q1147" s="92">
        <v>0.15</v>
      </c>
      <c r="R1147" s="92">
        <v>0.17600000000000002</v>
      </c>
    </row>
    <row r="1148" spans="1:18" x14ac:dyDescent="0.25">
      <c r="A1148" s="198">
        <v>1784</v>
      </c>
      <c r="B1148" s="198" t="s">
        <v>2127</v>
      </c>
      <c r="C1148" s="198" t="s">
        <v>2444</v>
      </c>
      <c r="D1148" s="198" t="s">
        <v>2586</v>
      </c>
      <c r="E1148" s="198" t="s">
        <v>2582</v>
      </c>
      <c r="F1148" s="198" t="s">
        <v>179</v>
      </c>
      <c r="G1148" s="198" t="s">
        <v>179</v>
      </c>
      <c r="H1148" s="198" t="s">
        <v>2586</v>
      </c>
      <c r="I1148" s="198" t="s">
        <v>2583</v>
      </c>
      <c r="J1148" s="198" t="s">
        <v>179</v>
      </c>
      <c r="K1148" s="198" t="s">
        <v>179</v>
      </c>
      <c r="L1148" s="66">
        <v>0.18</v>
      </c>
      <c r="M1148" s="65">
        <v>0.21</v>
      </c>
      <c r="N1148" s="92">
        <v>0.15</v>
      </c>
      <c r="O1148" s="92">
        <v>1.0000000000000009E-2</v>
      </c>
      <c r="P1148" s="92">
        <v>0.15</v>
      </c>
      <c r="Q1148" s="92">
        <v>0.15</v>
      </c>
      <c r="R1148" s="92">
        <v>0.17600000000000002</v>
      </c>
    </row>
    <row r="1149" spans="1:18" x14ac:dyDescent="0.25">
      <c r="A1149" s="198">
        <v>1786</v>
      </c>
      <c r="B1149" s="198" t="s">
        <v>2127</v>
      </c>
      <c r="C1149" s="198" t="s">
        <v>2444</v>
      </c>
      <c r="D1149" s="198" t="s">
        <v>2586</v>
      </c>
      <c r="E1149" s="198" t="s">
        <v>2791</v>
      </c>
      <c r="F1149" s="198" t="s">
        <v>2801</v>
      </c>
      <c r="G1149" s="198" t="s">
        <v>179</v>
      </c>
      <c r="H1149" s="198" t="s">
        <v>2586</v>
      </c>
      <c r="I1149" s="198" t="s">
        <v>2793</v>
      </c>
      <c r="J1149" s="198" t="s">
        <v>2802</v>
      </c>
      <c r="K1149" s="198" t="s">
        <v>179</v>
      </c>
      <c r="L1149" s="66">
        <v>0.18</v>
      </c>
      <c r="M1149" s="65">
        <v>0.21</v>
      </c>
      <c r="N1149" s="92">
        <v>0.14999999999999997</v>
      </c>
      <c r="O1149" s="92">
        <v>1.0000000000000037E-2</v>
      </c>
      <c r="P1149" s="92">
        <v>0.14999999999999997</v>
      </c>
      <c r="Q1149" s="92">
        <v>0.14999999999999997</v>
      </c>
      <c r="R1149" s="92">
        <v>0.17600000000000002</v>
      </c>
    </row>
    <row r="1150" spans="1:18" x14ac:dyDescent="0.25">
      <c r="A1150" s="198">
        <v>1799</v>
      </c>
      <c r="B1150" s="198" t="s">
        <v>2127</v>
      </c>
      <c r="C1150" s="198" t="s">
        <v>2444</v>
      </c>
      <c r="D1150" s="198" t="s">
        <v>2586</v>
      </c>
      <c r="E1150" s="198" t="s">
        <v>2791</v>
      </c>
      <c r="F1150" s="198" t="s">
        <v>2803</v>
      </c>
      <c r="G1150" s="198" t="s">
        <v>179</v>
      </c>
      <c r="H1150" s="198" t="s">
        <v>2586</v>
      </c>
      <c r="I1150" s="198" t="s">
        <v>2793</v>
      </c>
      <c r="J1150" s="198" t="s">
        <v>2804</v>
      </c>
      <c r="K1150" s="198" t="s">
        <v>179</v>
      </c>
      <c r="L1150" s="66">
        <v>0.18</v>
      </c>
      <c r="M1150" s="65">
        <v>0.21</v>
      </c>
      <c r="N1150" s="92">
        <v>0.15</v>
      </c>
      <c r="O1150" s="92">
        <v>1.0000000000000009E-2</v>
      </c>
      <c r="P1150" s="92">
        <v>0.15</v>
      </c>
      <c r="Q1150" s="92">
        <v>0.15</v>
      </c>
      <c r="R1150" s="92">
        <v>0.17600000000000002</v>
      </c>
    </row>
    <row r="1151" spans="1:18" x14ac:dyDescent="0.25">
      <c r="A1151" s="198">
        <v>1915</v>
      </c>
      <c r="B1151" s="198" t="s">
        <v>2127</v>
      </c>
      <c r="C1151" s="198" t="s">
        <v>2444</v>
      </c>
      <c r="D1151" s="198" t="s">
        <v>2586</v>
      </c>
      <c r="E1151" s="198" t="s">
        <v>2587</v>
      </c>
      <c r="F1151" s="198" t="s">
        <v>2610</v>
      </c>
      <c r="G1151" s="198" t="s">
        <v>179</v>
      </c>
      <c r="H1151" s="198" t="s">
        <v>2586</v>
      </c>
      <c r="I1151" s="198" t="s">
        <v>2589</v>
      </c>
      <c r="J1151" s="198" t="s">
        <v>2611</v>
      </c>
      <c r="K1151" s="198" t="s">
        <v>179</v>
      </c>
      <c r="L1151" s="66">
        <v>0.18</v>
      </c>
      <c r="M1151" s="65">
        <v>0.21</v>
      </c>
      <c r="N1151" s="92">
        <v>0.15</v>
      </c>
      <c r="O1151" s="92">
        <v>1.0000000000000009E-2</v>
      </c>
      <c r="P1151" s="92">
        <v>0.15</v>
      </c>
      <c r="Q1151" s="92">
        <v>0.15</v>
      </c>
      <c r="R1151" s="92">
        <v>0.17600000000000002</v>
      </c>
    </row>
    <row r="1152" spans="1:18" x14ac:dyDescent="0.25">
      <c r="A1152" s="198">
        <v>1918</v>
      </c>
      <c r="B1152" s="198" t="s">
        <v>2127</v>
      </c>
      <c r="C1152" s="198" t="s">
        <v>2444</v>
      </c>
      <c r="D1152" s="198" t="s">
        <v>2586</v>
      </c>
      <c r="E1152" s="198" t="s">
        <v>2811</v>
      </c>
      <c r="F1152" s="198" t="s">
        <v>2825</v>
      </c>
      <c r="G1152" s="198" t="s">
        <v>179</v>
      </c>
      <c r="H1152" s="198" t="s">
        <v>2586</v>
      </c>
      <c r="I1152" s="198" t="s">
        <v>2813</v>
      </c>
      <c r="J1152" s="198" t="s">
        <v>2826</v>
      </c>
      <c r="K1152" s="198" t="s">
        <v>179</v>
      </c>
      <c r="L1152" s="66">
        <v>0.2</v>
      </c>
      <c r="M1152" s="65">
        <v>0.23</v>
      </c>
      <c r="N1152" s="92">
        <v>0.15</v>
      </c>
      <c r="O1152" s="92">
        <v>0.03</v>
      </c>
      <c r="P1152" s="92">
        <v>0.16999999999999998</v>
      </c>
      <c r="Q1152" s="92">
        <v>0.18</v>
      </c>
      <c r="R1152" s="92">
        <v>0.19800000000000001</v>
      </c>
    </row>
    <row r="1153" spans="1:18" x14ac:dyDescent="0.25">
      <c r="A1153" s="198">
        <v>2059</v>
      </c>
      <c r="B1153" s="198" t="s">
        <v>2127</v>
      </c>
      <c r="C1153" s="198" t="s">
        <v>2444</v>
      </c>
      <c r="D1153" s="198" t="s">
        <v>2586</v>
      </c>
      <c r="E1153" s="198" t="s">
        <v>2811</v>
      </c>
      <c r="F1153" s="198" t="s">
        <v>2827</v>
      </c>
      <c r="G1153" s="198" t="s">
        <v>179</v>
      </c>
      <c r="H1153" s="198" t="s">
        <v>2586</v>
      </c>
      <c r="I1153" s="198" t="s">
        <v>2813</v>
      </c>
      <c r="J1153" s="198" t="s">
        <v>2828</v>
      </c>
      <c r="K1153" s="198" t="s">
        <v>179</v>
      </c>
      <c r="L1153" s="66">
        <v>0.14000000000000001</v>
      </c>
      <c r="M1153" s="65">
        <v>0.16</v>
      </c>
      <c r="N1153" s="92">
        <v>0.15</v>
      </c>
      <c r="O1153" s="92">
        <v>1.0000000000000009E-2</v>
      </c>
      <c r="P1153" s="92">
        <v>0.15</v>
      </c>
      <c r="Q1153" s="92">
        <v>0.15</v>
      </c>
      <c r="R1153" s="92">
        <v>0.17600000000000002</v>
      </c>
    </row>
    <row r="1154" spans="1:18" x14ac:dyDescent="0.25">
      <c r="A1154" s="198">
        <v>2070</v>
      </c>
      <c r="B1154" s="198" t="s">
        <v>2127</v>
      </c>
      <c r="C1154" s="198" t="s">
        <v>2444</v>
      </c>
      <c r="D1154" s="198" t="s">
        <v>2586</v>
      </c>
      <c r="E1154" s="198" t="s">
        <v>2708</v>
      </c>
      <c r="F1154" s="198" t="s">
        <v>2712</v>
      </c>
      <c r="G1154" s="198" t="s">
        <v>179</v>
      </c>
      <c r="H1154" s="198" t="s">
        <v>2586</v>
      </c>
      <c r="I1154" s="198" t="s">
        <v>2710</v>
      </c>
      <c r="J1154" s="198" t="s">
        <v>2713</v>
      </c>
      <c r="K1154" s="198" t="s">
        <v>179</v>
      </c>
      <c r="L1154" s="66">
        <v>0.16</v>
      </c>
      <c r="M1154" s="65">
        <v>0.18</v>
      </c>
      <c r="N1154" s="92">
        <v>0.09</v>
      </c>
      <c r="O1154" s="92">
        <v>5.0000000000000017E-2</v>
      </c>
      <c r="P1154" s="92">
        <v>0.13</v>
      </c>
      <c r="Q1154" s="92">
        <v>0.14000000000000001</v>
      </c>
      <c r="R1154" s="92">
        <v>0.15400000000000003</v>
      </c>
    </row>
    <row r="1155" spans="1:18" x14ac:dyDescent="0.25">
      <c r="A1155" s="198">
        <v>2074</v>
      </c>
      <c r="B1155" s="198" t="s">
        <v>2127</v>
      </c>
      <c r="C1155" s="198" t="s">
        <v>2444</v>
      </c>
      <c r="D1155" s="198" t="s">
        <v>2586</v>
      </c>
      <c r="E1155" s="198" t="s">
        <v>2829</v>
      </c>
      <c r="F1155" s="198" t="s">
        <v>2847</v>
      </c>
      <c r="G1155" s="198" t="s">
        <v>179</v>
      </c>
      <c r="H1155" s="198" t="s">
        <v>2586</v>
      </c>
      <c r="I1155" s="198" t="s">
        <v>2831</v>
      </c>
      <c r="J1155" s="198" t="s">
        <v>2848</v>
      </c>
      <c r="K1155" s="198" t="s">
        <v>179</v>
      </c>
      <c r="L1155" s="66">
        <v>0.18</v>
      </c>
      <c r="M1155" s="65">
        <v>0.21</v>
      </c>
      <c r="N1155" s="92">
        <v>0.14000000000000001</v>
      </c>
      <c r="O1155" s="92">
        <v>1.999999999999999E-2</v>
      </c>
      <c r="P1155" s="92">
        <v>0.15</v>
      </c>
      <c r="Q1155" s="92">
        <v>0.16</v>
      </c>
      <c r="R1155" s="92">
        <v>0.17600000000000002</v>
      </c>
    </row>
    <row r="1156" spans="1:18" x14ac:dyDescent="0.25">
      <c r="A1156" s="198">
        <v>2088</v>
      </c>
      <c r="B1156" s="198" t="s">
        <v>2127</v>
      </c>
      <c r="C1156" s="198" t="s">
        <v>2444</v>
      </c>
      <c r="D1156" s="198" t="s">
        <v>2586</v>
      </c>
      <c r="E1156" s="198" t="s">
        <v>2708</v>
      </c>
      <c r="F1156" s="198" t="s">
        <v>2709</v>
      </c>
      <c r="G1156" s="198" t="s">
        <v>179</v>
      </c>
      <c r="H1156" s="198" t="s">
        <v>2586</v>
      </c>
      <c r="I1156" s="198" t="s">
        <v>2710</v>
      </c>
      <c r="J1156" s="198" t="s">
        <v>2711</v>
      </c>
      <c r="K1156" s="198" t="s">
        <v>179</v>
      </c>
      <c r="L1156" s="66">
        <v>0.16</v>
      </c>
      <c r="M1156" s="65">
        <v>0.18</v>
      </c>
      <c r="N1156" s="92">
        <v>0.15</v>
      </c>
      <c r="O1156" s="92">
        <v>1.0000000000000009E-2</v>
      </c>
      <c r="P1156" s="92">
        <v>0.15</v>
      </c>
      <c r="Q1156" s="92">
        <v>0.15</v>
      </c>
      <c r="R1156" s="92">
        <v>0.17600000000000002</v>
      </c>
    </row>
    <row r="1157" spans="1:18" x14ac:dyDescent="0.25">
      <c r="A1157" s="198">
        <v>2089</v>
      </c>
      <c r="B1157" s="198" t="s">
        <v>2127</v>
      </c>
      <c r="C1157" s="198" t="s">
        <v>2444</v>
      </c>
      <c r="D1157" s="198" t="s">
        <v>2586</v>
      </c>
      <c r="E1157" s="198" t="s">
        <v>2587</v>
      </c>
      <c r="F1157" s="198" t="s">
        <v>2620</v>
      </c>
      <c r="G1157" s="198" t="s">
        <v>179</v>
      </c>
      <c r="H1157" s="198" t="s">
        <v>2586</v>
      </c>
      <c r="I1157" s="198" t="s">
        <v>2589</v>
      </c>
      <c r="J1157" s="198" t="s">
        <v>2621</v>
      </c>
      <c r="K1157" s="198" t="s">
        <v>179</v>
      </c>
      <c r="L1157" s="66">
        <v>0.18</v>
      </c>
      <c r="M1157" s="65">
        <v>0.21</v>
      </c>
      <c r="N1157" s="92">
        <v>0.15</v>
      </c>
      <c r="O1157" s="92" t="s">
        <v>121</v>
      </c>
      <c r="P1157" s="92">
        <v>0.15</v>
      </c>
      <c r="Q1157" s="92">
        <v>0.15</v>
      </c>
      <c r="R1157" s="92">
        <v>0.15</v>
      </c>
    </row>
    <row r="1158" spans="1:18" x14ac:dyDescent="0.25">
      <c r="A1158" s="198">
        <v>2091</v>
      </c>
      <c r="B1158" s="198" t="s">
        <v>2127</v>
      </c>
      <c r="C1158" s="198" t="s">
        <v>2444</v>
      </c>
      <c r="D1158" s="198" t="s">
        <v>2586</v>
      </c>
      <c r="E1158" s="198" t="s">
        <v>2587</v>
      </c>
      <c r="F1158" s="198" t="s">
        <v>2622</v>
      </c>
      <c r="G1158" s="198" t="s">
        <v>179</v>
      </c>
      <c r="H1158" s="198" t="s">
        <v>2586</v>
      </c>
      <c r="I1158" s="198" t="s">
        <v>2589</v>
      </c>
      <c r="J1158" s="198" t="s">
        <v>2623</v>
      </c>
      <c r="K1158" s="198" t="s">
        <v>179</v>
      </c>
      <c r="L1158" s="66">
        <v>0.14000000000000001</v>
      </c>
      <c r="M1158" s="65">
        <v>0.16</v>
      </c>
      <c r="N1158" s="92">
        <v>0.15</v>
      </c>
      <c r="O1158" s="92">
        <v>1.0000000000000009E-2</v>
      </c>
      <c r="P1158" s="92">
        <v>0.15</v>
      </c>
      <c r="Q1158" s="92">
        <v>0.15</v>
      </c>
      <c r="R1158" s="92">
        <v>0.17600000000000002</v>
      </c>
    </row>
    <row r="1159" spans="1:18" x14ac:dyDescent="0.25">
      <c r="A1159" s="198">
        <v>2099</v>
      </c>
      <c r="B1159" s="198" t="s">
        <v>2127</v>
      </c>
      <c r="C1159" s="198" t="s">
        <v>2444</v>
      </c>
      <c r="D1159" s="198" t="s">
        <v>2586</v>
      </c>
      <c r="E1159" s="198" t="s">
        <v>2634</v>
      </c>
      <c r="F1159" s="198" t="s">
        <v>2658</v>
      </c>
      <c r="G1159" s="198" t="s">
        <v>179</v>
      </c>
      <c r="H1159" s="198" t="s">
        <v>2586</v>
      </c>
      <c r="I1159" s="198" t="s">
        <v>2636</v>
      </c>
      <c r="J1159" s="198" t="s">
        <v>2659</v>
      </c>
      <c r="K1159" s="198" t="s">
        <v>179</v>
      </c>
      <c r="L1159" s="66">
        <v>0.16</v>
      </c>
      <c r="M1159" s="65">
        <v>0.18</v>
      </c>
      <c r="N1159" s="92">
        <v>0.15</v>
      </c>
      <c r="O1159" s="92">
        <v>1.0000000000000009E-2</v>
      </c>
      <c r="P1159" s="92">
        <v>0.15</v>
      </c>
      <c r="Q1159" s="92">
        <v>0.15</v>
      </c>
      <c r="R1159" s="92">
        <v>0.17600000000000002</v>
      </c>
    </row>
    <row r="1160" spans="1:18" x14ac:dyDescent="0.25">
      <c r="A1160" s="198">
        <v>2100</v>
      </c>
      <c r="B1160" s="198" t="s">
        <v>2127</v>
      </c>
      <c r="C1160" s="198" t="s">
        <v>2444</v>
      </c>
      <c r="D1160" s="198" t="s">
        <v>2586</v>
      </c>
      <c r="E1160" s="198" t="s">
        <v>2634</v>
      </c>
      <c r="F1160" s="198" t="s">
        <v>2660</v>
      </c>
      <c r="G1160" s="198" t="s">
        <v>179</v>
      </c>
      <c r="H1160" s="198" t="s">
        <v>2586</v>
      </c>
      <c r="I1160" s="198" t="s">
        <v>2636</v>
      </c>
      <c r="J1160" s="198" t="s">
        <v>2661</v>
      </c>
      <c r="K1160" s="198" t="s">
        <v>179</v>
      </c>
      <c r="L1160" s="66">
        <v>0.16</v>
      </c>
      <c r="M1160" s="65">
        <v>0.18</v>
      </c>
      <c r="N1160" s="92">
        <v>0.14000000000000001</v>
      </c>
      <c r="O1160" s="92">
        <v>1.999999999999999E-2</v>
      </c>
      <c r="P1160" s="92">
        <v>0.15</v>
      </c>
      <c r="Q1160" s="92">
        <v>0.16</v>
      </c>
      <c r="R1160" s="92">
        <v>0.17600000000000002</v>
      </c>
    </row>
    <row r="1161" spans="1:18" x14ac:dyDescent="0.25">
      <c r="A1161" s="198">
        <v>2104</v>
      </c>
      <c r="B1161" s="198" t="s">
        <v>2127</v>
      </c>
      <c r="C1161" s="198" t="s">
        <v>2444</v>
      </c>
      <c r="D1161" s="198" t="s">
        <v>2586</v>
      </c>
      <c r="E1161" s="198" t="s">
        <v>2634</v>
      </c>
      <c r="F1161" s="198" t="s">
        <v>2656</v>
      </c>
      <c r="G1161" s="198" t="s">
        <v>179</v>
      </c>
      <c r="H1161" s="198" t="s">
        <v>2586</v>
      </c>
      <c r="I1161" s="198" t="s">
        <v>2636</v>
      </c>
      <c r="J1161" s="198" t="s">
        <v>2657</v>
      </c>
      <c r="K1161" s="198" t="s">
        <v>179</v>
      </c>
      <c r="L1161" s="66">
        <v>0.16</v>
      </c>
      <c r="M1161" s="65">
        <v>0.18</v>
      </c>
      <c r="N1161" s="92">
        <v>0.15</v>
      </c>
      <c r="O1161" s="92" t="s">
        <v>121</v>
      </c>
      <c r="P1161" s="92">
        <v>0.15</v>
      </c>
      <c r="Q1161" s="92">
        <v>0.15</v>
      </c>
      <c r="R1161" s="92">
        <v>0.15</v>
      </c>
    </row>
    <row r="1162" spans="1:18" x14ac:dyDescent="0.25">
      <c r="A1162" s="198">
        <v>2106</v>
      </c>
      <c r="B1162" s="198" t="s">
        <v>2127</v>
      </c>
      <c r="C1162" s="198" t="s">
        <v>2444</v>
      </c>
      <c r="D1162" s="198" t="s">
        <v>2586</v>
      </c>
      <c r="E1162" s="198" t="s">
        <v>2634</v>
      </c>
      <c r="F1162" s="198" t="s">
        <v>2648</v>
      </c>
      <c r="G1162" s="198" t="s">
        <v>179</v>
      </c>
      <c r="H1162" s="198" t="s">
        <v>2586</v>
      </c>
      <c r="I1162" s="198" t="s">
        <v>2636</v>
      </c>
      <c r="J1162" s="198" t="s">
        <v>2649</v>
      </c>
      <c r="K1162" s="198" t="s">
        <v>179</v>
      </c>
      <c r="L1162" s="66">
        <v>0.16</v>
      </c>
      <c r="M1162" s="65">
        <v>0.18</v>
      </c>
      <c r="N1162" s="92">
        <v>0.15</v>
      </c>
      <c r="O1162" s="92">
        <v>0.03</v>
      </c>
      <c r="P1162" s="92">
        <v>0.16999999999999998</v>
      </c>
      <c r="Q1162" s="92">
        <v>0.18</v>
      </c>
      <c r="R1162" s="92">
        <v>0.19800000000000001</v>
      </c>
    </row>
    <row r="1163" spans="1:18" x14ac:dyDescent="0.25">
      <c r="A1163" s="198">
        <v>2107</v>
      </c>
      <c r="B1163" s="198" t="s">
        <v>2127</v>
      </c>
      <c r="C1163" s="198" t="s">
        <v>2444</v>
      </c>
      <c r="D1163" s="198" t="s">
        <v>2586</v>
      </c>
      <c r="E1163" s="198" t="s">
        <v>2634</v>
      </c>
      <c r="F1163" s="198" t="s">
        <v>2650</v>
      </c>
      <c r="G1163" s="198" t="s">
        <v>179</v>
      </c>
      <c r="H1163" s="198" t="s">
        <v>2586</v>
      </c>
      <c r="I1163" s="198" t="s">
        <v>2636</v>
      </c>
      <c r="J1163" s="198" t="s">
        <v>2651</v>
      </c>
      <c r="K1163" s="198" t="s">
        <v>179</v>
      </c>
      <c r="L1163" s="66">
        <v>0.2</v>
      </c>
      <c r="M1163" s="65">
        <v>0.23</v>
      </c>
      <c r="N1163" s="92">
        <v>0.15</v>
      </c>
      <c r="O1163" s="92">
        <v>0.03</v>
      </c>
      <c r="P1163" s="92">
        <v>0.16999999999999998</v>
      </c>
      <c r="Q1163" s="92">
        <v>0.18</v>
      </c>
      <c r="R1163" s="92">
        <v>0.19800000000000001</v>
      </c>
    </row>
    <row r="1164" spans="1:18" x14ac:dyDescent="0.25">
      <c r="A1164" s="198">
        <v>2110</v>
      </c>
      <c r="B1164" s="198" t="s">
        <v>2127</v>
      </c>
      <c r="C1164" s="198" t="s">
        <v>2444</v>
      </c>
      <c r="D1164" s="198" t="s">
        <v>2586</v>
      </c>
      <c r="E1164" s="198" t="s">
        <v>2634</v>
      </c>
      <c r="F1164" s="198" t="s">
        <v>2652</v>
      </c>
      <c r="G1164" s="198" t="s">
        <v>179</v>
      </c>
      <c r="H1164" s="198" t="s">
        <v>2586</v>
      </c>
      <c r="I1164" s="198" t="s">
        <v>2636</v>
      </c>
      <c r="J1164" s="198" t="s">
        <v>2653</v>
      </c>
      <c r="K1164" s="198" t="s">
        <v>179</v>
      </c>
      <c r="L1164" s="66">
        <v>0.16</v>
      </c>
      <c r="M1164" s="65">
        <v>0.18</v>
      </c>
      <c r="N1164" s="92">
        <v>0.15</v>
      </c>
      <c r="O1164" s="92">
        <v>1.0000000000000009E-2</v>
      </c>
      <c r="P1164" s="92">
        <v>0.15</v>
      </c>
      <c r="Q1164" s="92">
        <v>0.15</v>
      </c>
      <c r="R1164" s="92">
        <v>0.17600000000000002</v>
      </c>
    </row>
    <row r="1165" spans="1:18" x14ac:dyDescent="0.25">
      <c r="A1165" s="198">
        <v>2111</v>
      </c>
      <c r="B1165" s="198" t="s">
        <v>2127</v>
      </c>
      <c r="C1165" s="198" t="s">
        <v>2444</v>
      </c>
      <c r="D1165" s="198" t="s">
        <v>2586</v>
      </c>
      <c r="E1165" s="198" t="s">
        <v>2634</v>
      </c>
      <c r="F1165" s="198" t="s">
        <v>2654</v>
      </c>
      <c r="G1165" s="198" t="s">
        <v>179</v>
      </c>
      <c r="H1165" s="198" t="s">
        <v>2586</v>
      </c>
      <c r="I1165" s="198" t="s">
        <v>2636</v>
      </c>
      <c r="J1165" s="198" t="s">
        <v>2655</v>
      </c>
      <c r="K1165" s="198" t="s">
        <v>179</v>
      </c>
      <c r="L1165" s="66">
        <v>0.2</v>
      </c>
      <c r="M1165" s="65">
        <v>0.23</v>
      </c>
      <c r="N1165" s="92">
        <v>0.15</v>
      </c>
      <c r="O1165" s="92">
        <v>0.03</v>
      </c>
      <c r="P1165" s="92">
        <v>0.16999999999999998</v>
      </c>
      <c r="Q1165" s="92">
        <v>0.18</v>
      </c>
      <c r="R1165" s="92">
        <v>0.19800000000000001</v>
      </c>
    </row>
    <row r="1166" spans="1:18" x14ac:dyDescent="0.25">
      <c r="A1166" s="198">
        <v>2113</v>
      </c>
      <c r="B1166" s="198" t="s">
        <v>2127</v>
      </c>
      <c r="C1166" s="198" t="s">
        <v>2444</v>
      </c>
      <c r="D1166" s="198" t="s">
        <v>2586</v>
      </c>
      <c r="E1166" s="198" t="s">
        <v>2634</v>
      </c>
      <c r="F1166" s="198" t="s">
        <v>2662</v>
      </c>
      <c r="G1166" s="198" t="s">
        <v>179</v>
      </c>
      <c r="H1166" s="198" t="s">
        <v>2586</v>
      </c>
      <c r="I1166" s="198" t="s">
        <v>2636</v>
      </c>
      <c r="J1166" s="198" t="s">
        <v>2663</v>
      </c>
      <c r="K1166" s="198" t="s">
        <v>179</v>
      </c>
      <c r="L1166" s="66">
        <v>0.16</v>
      </c>
      <c r="M1166" s="65">
        <v>0.18</v>
      </c>
      <c r="N1166" s="92">
        <v>0.15</v>
      </c>
      <c r="O1166" s="92" t="s">
        <v>121</v>
      </c>
      <c r="P1166" s="92">
        <v>0.15</v>
      </c>
      <c r="Q1166" s="92">
        <v>0.15</v>
      </c>
      <c r="R1166" s="92">
        <v>0.15</v>
      </c>
    </row>
    <row r="1167" spans="1:18" x14ac:dyDescent="0.25">
      <c r="A1167" s="198">
        <v>2114</v>
      </c>
      <c r="B1167" s="198" t="s">
        <v>2127</v>
      </c>
      <c r="C1167" s="198" t="s">
        <v>2444</v>
      </c>
      <c r="D1167" s="198" t="s">
        <v>2586</v>
      </c>
      <c r="E1167" s="198" t="s">
        <v>2634</v>
      </c>
      <c r="F1167" s="198" t="s">
        <v>2664</v>
      </c>
      <c r="G1167" s="198" t="s">
        <v>179</v>
      </c>
      <c r="H1167" s="198" t="s">
        <v>2586</v>
      </c>
      <c r="I1167" s="198" t="s">
        <v>2636</v>
      </c>
      <c r="J1167" s="198" t="s">
        <v>2665</v>
      </c>
      <c r="K1167" s="198" t="s">
        <v>179</v>
      </c>
      <c r="L1167" s="66">
        <v>0.16</v>
      </c>
      <c r="M1167" s="65">
        <v>0.18</v>
      </c>
      <c r="N1167" s="92">
        <v>0.14833333333333334</v>
      </c>
      <c r="O1167" s="92" t="s">
        <v>121</v>
      </c>
      <c r="P1167" s="92">
        <v>0.14833333333333334</v>
      </c>
      <c r="Q1167" s="92">
        <v>0.14833333333333334</v>
      </c>
      <c r="R1167" s="92">
        <v>0.14833333333333334</v>
      </c>
    </row>
    <row r="1168" spans="1:18" x14ac:dyDescent="0.25">
      <c r="A1168" s="198">
        <v>2115</v>
      </c>
      <c r="B1168" s="198" t="s">
        <v>2127</v>
      </c>
      <c r="C1168" s="198" t="s">
        <v>2444</v>
      </c>
      <c r="D1168" s="198" t="s">
        <v>2586</v>
      </c>
      <c r="E1168" s="198" t="s">
        <v>2634</v>
      </c>
      <c r="F1168" s="198" t="s">
        <v>2666</v>
      </c>
      <c r="G1168" s="198" t="s">
        <v>179</v>
      </c>
      <c r="H1168" s="198" t="s">
        <v>2586</v>
      </c>
      <c r="I1168" s="198" t="s">
        <v>2636</v>
      </c>
      <c r="J1168" s="198" t="s">
        <v>2667</v>
      </c>
      <c r="K1168" s="198" t="s">
        <v>179</v>
      </c>
      <c r="L1168" s="66">
        <v>0.16</v>
      </c>
      <c r="M1168" s="65">
        <v>0.18</v>
      </c>
      <c r="N1168" s="92">
        <v>0.15</v>
      </c>
      <c r="O1168" s="92" t="s">
        <v>121</v>
      </c>
      <c r="P1168" s="92">
        <v>0.15</v>
      </c>
      <c r="Q1168" s="92">
        <v>0.15</v>
      </c>
      <c r="R1168" s="92">
        <v>0.15</v>
      </c>
    </row>
    <row r="1169" spans="1:18" x14ac:dyDescent="0.25">
      <c r="A1169" s="198">
        <v>2116</v>
      </c>
      <c r="B1169" s="198" t="s">
        <v>2127</v>
      </c>
      <c r="C1169" s="198" t="s">
        <v>2444</v>
      </c>
      <c r="D1169" s="198" t="s">
        <v>2586</v>
      </c>
      <c r="E1169" s="198" t="s">
        <v>2634</v>
      </c>
      <c r="F1169" s="198" t="s">
        <v>2668</v>
      </c>
      <c r="G1169" s="198" t="s">
        <v>179</v>
      </c>
      <c r="H1169" s="198" t="s">
        <v>2586</v>
      </c>
      <c r="I1169" s="198" t="s">
        <v>2636</v>
      </c>
      <c r="J1169" s="198" t="s">
        <v>2669</v>
      </c>
      <c r="K1169" s="198" t="s">
        <v>179</v>
      </c>
      <c r="L1169" s="66">
        <v>0.16</v>
      </c>
      <c r="M1169" s="65">
        <v>0.18</v>
      </c>
      <c r="N1169" s="92">
        <v>0.15</v>
      </c>
      <c r="O1169" s="92">
        <v>1.0000000000000009E-2</v>
      </c>
      <c r="P1169" s="92">
        <v>0.15</v>
      </c>
      <c r="Q1169" s="92">
        <v>0.15</v>
      </c>
      <c r="R1169" s="92">
        <v>0.17600000000000002</v>
      </c>
    </row>
    <row r="1170" spans="1:18" x14ac:dyDescent="0.25">
      <c r="A1170" s="198">
        <v>2117</v>
      </c>
      <c r="B1170" s="198" t="s">
        <v>2127</v>
      </c>
      <c r="C1170" s="198" t="s">
        <v>2444</v>
      </c>
      <c r="D1170" s="198" t="s">
        <v>2586</v>
      </c>
      <c r="E1170" s="198" t="s">
        <v>2634</v>
      </c>
      <c r="F1170" s="198" t="s">
        <v>2670</v>
      </c>
      <c r="G1170" s="198" t="s">
        <v>179</v>
      </c>
      <c r="H1170" s="198" t="s">
        <v>2586</v>
      </c>
      <c r="I1170" s="198" t="s">
        <v>2636</v>
      </c>
      <c r="J1170" s="198" t="s">
        <v>2671</v>
      </c>
      <c r="K1170" s="198" t="s">
        <v>179</v>
      </c>
      <c r="L1170" s="66">
        <v>0.16</v>
      </c>
      <c r="M1170" s="65">
        <v>0.18</v>
      </c>
      <c r="N1170" s="92">
        <v>0.14000000000000001</v>
      </c>
      <c r="O1170" s="92" t="s">
        <v>121</v>
      </c>
      <c r="P1170" s="92">
        <v>0.14000000000000001</v>
      </c>
      <c r="Q1170" s="92">
        <v>0.14000000000000001</v>
      </c>
      <c r="R1170" s="92">
        <v>0.14000000000000001</v>
      </c>
    </row>
    <row r="1171" spans="1:18" x14ac:dyDescent="0.25">
      <c r="A1171" s="198">
        <v>2118</v>
      </c>
      <c r="B1171" s="198" t="s">
        <v>2127</v>
      </c>
      <c r="C1171" s="198" t="s">
        <v>2444</v>
      </c>
      <c r="D1171" s="198" t="s">
        <v>2586</v>
      </c>
      <c r="E1171" s="198" t="s">
        <v>2634</v>
      </c>
      <c r="F1171" s="198" t="s">
        <v>2672</v>
      </c>
      <c r="G1171" s="198" t="s">
        <v>179</v>
      </c>
      <c r="H1171" s="198" t="s">
        <v>2586</v>
      </c>
      <c r="I1171" s="198" t="s">
        <v>2636</v>
      </c>
      <c r="J1171" s="198" t="s">
        <v>2673</v>
      </c>
      <c r="K1171" s="198" t="s">
        <v>179</v>
      </c>
      <c r="L1171" s="66">
        <v>0.16</v>
      </c>
      <c r="M1171" s="65">
        <v>0.18</v>
      </c>
      <c r="N1171" s="92">
        <v>0.15</v>
      </c>
      <c r="O1171" s="92" t="s">
        <v>121</v>
      </c>
      <c r="P1171" s="92">
        <v>0.15</v>
      </c>
      <c r="Q1171" s="92">
        <v>0.15</v>
      </c>
      <c r="R1171" s="92">
        <v>0.15</v>
      </c>
    </row>
    <row r="1172" spans="1:18" x14ac:dyDescent="0.25">
      <c r="A1172" s="198">
        <v>2119</v>
      </c>
      <c r="B1172" s="198" t="s">
        <v>2127</v>
      </c>
      <c r="C1172" s="198" t="s">
        <v>2444</v>
      </c>
      <c r="D1172" s="198" t="s">
        <v>2586</v>
      </c>
      <c r="E1172" s="198" t="s">
        <v>2634</v>
      </c>
      <c r="F1172" s="198" t="s">
        <v>2674</v>
      </c>
      <c r="G1172" s="198" t="s">
        <v>179</v>
      </c>
      <c r="H1172" s="198" t="s">
        <v>2586</v>
      </c>
      <c r="I1172" s="198" t="s">
        <v>2636</v>
      </c>
      <c r="J1172" s="198" t="s">
        <v>2675</v>
      </c>
      <c r="K1172" s="198" t="s">
        <v>179</v>
      </c>
      <c r="L1172" s="66">
        <v>0.16</v>
      </c>
      <c r="M1172" s="65">
        <v>0.18</v>
      </c>
      <c r="N1172" s="92">
        <v>0.14833333333333334</v>
      </c>
      <c r="O1172" s="92">
        <v>1.1666666666666659E-2</v>
      </c>
      <c r="P1172" s="92">
        <v>0.15</v>
      </c>
      <c r="Q1172" s="92">
        <v>0.16</v>
      </c>
      <c r="R1172" s="92">
        <v>0.17600000000000002</v>
      </c>
    </row>
    <row r="1173" spans="1:18" x14ac:dyDescent="0.25">
      <c r="A1173" s="198">
        <v>2120</v>
      </c>
      <c r="B1173" s="198" t="s">
        <v>2127</v>
      </c>
      <c r="C1173" s="198" t="s">
        <v>2444</v>
      </c>
      <c r="D1173" s="198" t="s">
        <v>2586</v>
      </c>
      <c r="E1173" s="198" t="s">
        <v>2634</v>
      </c>
      <c r="F1173" s="198" t="s">
        <v>2676</v>
      </c>
      <c r="G1173" s="198" t="s">
        <v>179</v>
      </c>
      <c r="H1173" s="198" t="s">
        <v>2586</v>
      </c>
      <c r="I1173" s="198" t="s">
        <v>2636</v>
      </c>
      <c r="J1173" s="198" t="s">
        <v>2677</v>
      </c>
      <c r="K1173" s="198" t="s">
        <v>179</v>
      </c>
      <c r="L1173" s="66">
        <v>0.2</v>
      </c>
      <c r="M1173" s="65">
        <v>0.23</v>
      </c>
      <c r="N1173" s="92">
        <v>0.15</v>
      </c>
      <c r="O1173" s="92">
        <v>0.03</v>
      </c>
      <c r="P1173" s="92">
        <v>0.16999999999999998</v>
      </c>
      <c r="Q1173" s="92">
        <v>0.18</v>
      </c>
      <c r="R1173" s="92">
        <v>0.19800000000000001</v>
      </c>
    </row>
    <row r="1174" spans="1:18" x14ac:dyDescent="0.25">
      <c r="A1174" s="198">
        <v>2150</v>
      </c>
      <c r="B1174" s="198" t="s">
        <v>2127</v>
      </c>
      <c r="C1174" s="198" t="s">
        <v>2444</v>
      </c>
      <c r="D1174" s="198" t="s">
        <v>2586</v>
      </c>
      <c r="E1174" s="198" t="s">
        <v>2708</v>
      </c>
      <c r="F1174" s="198" t="s">
        <v>2732</v>
      </c>
      <c r="G1174" s="198" t="s">
        <v>179</v>
      </c>
      <c r="H1174" s="198" t="s">
        <v>2586</v>
      </c>
      <c r="I1174" s="198" t="s">
        <v>2710</v>
      </c>
      <c r="J1174" s="198" t="s">
        <v>2733</v>
      </c>
      <c r="K1174" s="198" t="s">
        <v>179</v>
      </c>
      <c r="L1174" s="66">
        <v>0.16</v>
      </c>
      <c r="M1174" s="65">
        <v>0.18</v>
      </c>
      <c r="N1174" s="92">
        <v>0.15</v>
      </c>
      <c r="O1174" s="92">
        <v>0.03</v>
      </c>
      <c r="P1174" s="92">
        <v>0.16999999999999998</v>
      </c>
      <c r="Q1174" s="92">
        <v>0.18</v>
      </c>
      <c r="R1174" s="92">
        <v>0.19800000000000001</v>
      </c>
    </row>
    <row r="1175" spans="1:18" x14ac:dyDescent="0.25">
      <c r="A1175" s="198">
        <v>2151</v>
      </c>
      <c r="B1175" s="198" t="s">
        <v>2127</v>
      </c>
      <c r="C1175" s="198" t="s">
        <v>2444</v>
      </c>
      <c r="D1175" s="198" t="s">
        <v>2586</v>
      </c>
      <c r="E1175" s="198" t="s">
        <v>2708</v>
      </c>
      <c r="F1175" s="198" t="s">
        <v>2734</v>
      </c>
      <c r="G1175" s="198" t="s">
        <v>179</v>
      </c>
      <c r="H1175" s="198" t="s">
        <v>2586</v>
      </c>
      <c r="I1175" s="198" t="s">
        <v>2710</v>
      </c>
      <c r="J1175" s="198" t="s">
        <v>2734</v>
      </c>
      <c r="K1175" s="198" t="s">
        <v>179</v>
      </c>
      <c r="L1175" s="66">
        <v>0.16</v>
      </c>
      <c r="M1175" s="65">
        <v>0.18</v>
      </c>
      <c r="N1175" s="92">
        <v>0.15</v>
      </c>
      <c r="O1175" s="92">
        <v>0.03</v>
      </c>
      <c r="P1175" s="92">
        <v>0.16999999999999998</v>
      </c>
      <c r="Q1175" s="92">
        <v>0.18</v>
      </c>
      <c r="R1175" s="92">
        <v>0.19800000000000001</v>
      </c>
    </row>
    <row r="1176" spans="1:18" x14ac:dyDescent="0.25">
      <c r="A1176" s="198">
        <v>2153</v>
      </c>
      <c r="B1176" s="198" t="s">
        <v>2127</v>
      </c>
      <c r="C1176" s="198" t="s">
        <v>2444</v>
      </c>
      <c r="D1176" s="198" t="s">
        <v>2586</v>
      </c>
      <c r="E1176" s="198" t="s">
        <v>2829</v>
      </c>
      <c r="F1176" s="198" t="s">
        <v>2833</v>
      </c>
      <c r="G1176" s="198" t="s">
        <v>179</v>
      </c>
      <c r="H1176" s="198" t="s">
        <v>2586</v>
      </c>
      <c r="I1176" s="198" t="s">
        <v>2831</v>
      </c>
      <c r="J1176" s="198" t="s">
        <v>2834</v>
      </c>
      <c r="K1176" s="198" t="s">
        <v>179</v>
      </c>
      <c r="L1176" s="66">
        <v>0.18</v>
      </c>
      <c r="M1176" s="65">
        <v>0.21</v>
      </c>
      <c r="N1176" s="92">
        <v>0.15</v>
      </c>
      <c r="O1176" s="92">
        <v>0.03</v>
      </c>
      <c r="P1176" s="92">
        <v>0.16999999999999998</v>
      </c>
      <c r="Q1176" s="92">
        <v>0.18</v>
      </c>
      <c r="R1176" s="92">
        <v>0.19800000000000001</v>
      </c>
    </row>
    <row r="1177" spans="1:18" x14ac:dyDescent="0.25">
      <c r="A1177" s="198">
        <v>2154</v>
      </c>
      <c r="B1177" s="198" t="s">
        <v>2127</v>
      </c>
      <c r="C1177" s="198" t="s">
        <v>2444</v>
      </c>
      <c r="D1177" s="198" t="s">
        <v>2586</v>
      </c>
      <c r="E1177" s="198" t="s">
        <v>2829</v>
      </c>
      <c r="F1177" s="198" t="s">
        <v>2835</v>
      </c>
      <c r="G1177" s="198" t="s">
        <v>179</v>
      </c>
      <c r="H1177" s="198" t="s">
        <v>2586</v>
      </c>
      <c r="I1177" s="198" t="s">
        <v>2831</v>
      </c>
      <c r="J1177" s="198" t="s">
        <v>2836</v>
      </c>
      <c r="K1177" s="198" t="s">
        <v>179</v>
      </c>
      <c r="L1177" s="66">
        <v>0.18</v>
      </c>
      <c r="M1177" s="65">
        <v>0.21</v>
      </c>
      <c r="N1177" s="92">
        <v>0.15</v>
      </c>
      <c r="O1177" s="92">
        <v>2.0000000000000018E-2</v>
      </c>
      <c r="P1177" s="92">
        <v>0.16</v>
      </c>
      <c r="Q1177" s="92">
        <v>0.17</v>
      </c>
      <c r="R1177" s="92">
        <v>0.18700000000000003</v>
      </c>
    </row>
    <row r="1178" spans="1:18" x14ac:dyDescent="0.25">
      <c r="A1178" s="198">
        <v>2155</v>
      </c>
      <c r="B1178" s="198" t="s">
        <v>2127</v>
      </c>
      <c r="C1178" s="198" t="s">
        <v>2444</v>
      </c>
      <c r="D1178" s="198" t="s">
        <v>2586</v>
      </c>
      <c r="E1178" s="198" t="s">
        <v>2829</v>
      </c>
      <c r="F1178" s="198" t="s">
        <v>2837</v>
      </c>
      <c r="G1178" s="198" t="s">
        <v>179</v>
      </c>
      <c r="H1178" s="198" t="s">
        <v>2586</v>
      </c>
      <c r="I1178" s="198" t="s">
        <v>2831</v>
      </c>
      <c r="J1178" s="198" t="s">
        <v>2838</v>
      </c>
      <c r="K1178" s="198" t="s">
        <v>179</v>
      </c>
      <c r="L1178" s="66">
        <v>0.18</v>
      </c>
      <c r="M1178" s="65">
        <v>0.21</v>
      </c>
      <c r="N1178" s="92">
        <v>0.15</v>
      </c>
      <c r="O1178" s="92">
        <v>0.03</v>
      </c>
      <c r="P1178" s="92">
        <v>0.16999999999999998</v>
      </c>
      <c r="Q1178" s="92">
        <v>0.18</v>
      </c>
      <c r="R1178" s="92">
        <v>0.19800000000000001</v>
      </c>
    </row>
    <row r="1179" spans="1:18" x14ac:dyDescent="0.25">
      <c r="A1179" s="198">
        <v>2156</v>
      </c>
      <c r="B1179" s="198" t="s">
        <v>2127</v>
      </c>
      <c r="C1179" s="198" t="s">
        <v>2444</v>
      </c>
      <c r="D1179" s="198" t="s">
        <v>2586</v>
      </c>
      <c r="E1179" s="198" t="s">
        <v>2587</v>
      </c>
      <c r="F1179" s="198" t="s">
        <v>2593</v>
      </c>
      <c r="G1179" s="198" t="s">
        <v>179</v>
      </c>
      <c r="H1179" s="198" t="s">
        <v>2586</v>
      </c>
      <c r="I1179" s="198" t="s">
        <v>2589</v>
      </c>
      <c r="J1179" s="198" t="s">
        <v>2594</v>
      </c>
      <c r="K1179" s="198" t="s">
        <v>179</v>
      </c>
      <c r="L1179" s="66">
        <v>0.18</v>
      </c>
      <c r="M1179" s="65">
        <v>0.21</v>
      </c>
      <c r="N1179" s="92">
        <v>0.15</v>
      </c>
      <c r="O1179" s="92">
        <v>0.03</v>
      </c>
      <c r="P1179" s="92">
        <v>0.16999999999999998</v>
      </c>
      <c r="Q1179" s="92">
        <v>0.18</v>
      </c>
      <c r="R1179" s="92">
        <v>0.19800000000000001</v>
      </c>
    </row>
    <row r="1180" spans="1:18" x14ac:dyDescent="0.25">
      <c r="A1180" s="198">
        <v>2162</v>
      </c>
      <c r="B1180" s="198" t="s">
        <v>2127</v>
      </c>
      <c r="C1180" s="198" t="s">
        <v>2444</v>
      </c>
      <c r="D1180" s="198" t="s">
        <v>2586</v>
      </c>
      <c r="E1180" s="198" t="s">
        <v>2761</v>
      </c>
      <c r="F1180" s="198" t="s">
        <v>2765</v>
      </c>
      <c r="G1180" s="198" t="s">
        <v>179</v>
      </c>
      <c r="H1180" s="198" t="s">
        <v>2586</v>
      </c>
      <c r="I1180" s="198" t="s">
        <v>2763</v>
      </c>
      <c r="J1180" s="198" t="s">
        <v>2766</v>
      </c>
      <c r="K1180" s="198" t="s">
        <v>179</v>
      </c>
      <c r="L1180" s="66">
        <v>0.18</v>
      </c>
      <c r="M1180" s="65">
        <v>0.21</v>
      </c>
      <c r="N1180" s="92">
        <v>0.15</v>
      </c>
      <c r="O1180" s="92">
        <v>1.0000000000000009E-2</v>
      </c>
      <c r="P1180" s="92">
        <v>0.15</v>
      </c>
      <c r="Q1180" s="92">
        <v>0.15</v>
      </c>
      <c r="R1180" s="92">
        <v>0.17600000000000002</v>
      </c>
    </row>
    <row r="1181" spans="1:18" x14ac:dyDescent="0.25">
      <c r="A1181" s="198">
        <v>2163</v>
      </c>
      <c r="B1181" s="198" t="s">
        <v>2127</v>
      </c>
      <c r="C1181" s="198" t="s">
        <v>2444</v>
      </c>
      <c r="D1181" s="198" t="s">
        <v>2586</v>
      </c>
      <c r="E1181" s="198" t="s">
        <v>2761</v>
      </c>
      <c r="F1181" s="198" t="s">
        <v>2767</v>
      </c>
      <c r="G1181" s="198" t="s">
        <v>179</v>
      </c>
      <c r="H1181" s="198" t="s">
        <v>2586</v>
      </c>
      <c r="I1181" s="198" t="s">
        <v>2763</v>
      </c>
      <c r="J1181" s="198" t="s">
        <v>2768</v>
      </c>
      <c r="K1181" s="198" t="s">
        <v>179</v>
      </c>
      <c r="L1181" s="66">
        <v>0.18</v>
      </c>
      <c r="M1181" s="65">
        <v>0.21</v>
      </c>
      <c r="N1181" s="92">
        <v>0.15</v>
      </c>
      <c r="O1181" s="92">
        <v>0.03</v>
      </c>
      <c r="P1181" s="92">
        <v>0.16999999999999998</v>
      </c>
      <c r="Q1181" s="92">
        <v>0.18</v>
      </c>
      <c r="R1181" s="92">
        <v>0.19800000000000001</v>
      </c>
    </row>
    <row r="1182" spans="1:18" x14ac:dyDescent="0.25">
      <c r="A1182" s="198">
        <v>2164</v>
      </c>
      <c r="B1182" s="198" t="s">
        <v>2127</v>
      </c>
      <c r="C1182" s="198" t="s">
        <v>2444</v>
      </c>
      <c r="D1182" s="198" t="s">
        <v>2586</v>
      </c>
      <c r="E1182" s="198" t="s">
        <v>2691</v>
      </c>
      <c r="F1182" s="198" t="s">
        <v>2692</v>
      </c>
      <c r="G1182" s="198" t="s">
        <v>179</v>
      </c>
      <c r="H1182" s="198" t="s">
        <v>2586</v>
      </c>
      <c r="I1182" s="198" t="s">
        <v>2693</v>
      </c>
      <c r="J1182" s="198" t="s">
        <v>2694</v>
      </c>
      <c r="K1182" s="198" t="s">
        <v>179</v>
      </c>
      <c r="L1182" s="66">
        <v>0.14000000000000001</v>
      </c>
      <c r="M1182" s="65">
        <v>0.16</v>
      </c>
      <c r="N1182" s="92">
        <v>0.15</v>
      </c>
      <c r="O1182" s="92">
        <v>0.03</v>
      </c>
      <c r="P1182" s="92">
        <v>0.16999999999999998</v>
      </c>
      <c r="Q1182" s="92">
        <v>0.18</v>
      </c>
      <c r="R1182" s="92">
        <v>0.19800000000000001</v>
      </c>
    </row>
    <row r="1183" spans="1:18" x14ac:dyDescent="0.25">
      <c r="A1183" s="198">
        <v>2165</v>
      </c>
      <c r="B1183" s="198" t="s">
        <v>2127</v>
      </c>
      <c r="C1183" s="198" t="s">
        <v>2444</v>
      </c>
      <c r="D1183" s="198" t="s">
        <v>2586</v>
      </c>
      <c r="E1183" s="198" t="s">
        <v>2761</v>
      </c>
      <c r="F1183" s="198" t="s">
        <v>2769</v>
      </c>
      <c r="G1183" s="198" t="s">
        <v>179</v>
      </c>
      <c r="H1183" s="198" t="s">
        <v>2586</v>
      </c>
      <c r="I1183" s="198" t="s">
        <v>2763</v>
      </c>
      <c r="J1183" s="198" t="s">
        <v>2770</v>
      </c>
      <c r="K1183" s="198" t="s">
        <v>179</v>
      </c>
      <c r="L1183" s="66">
        <v>0.16</v>
      </c>
      <c r="M1183" s="65">
        <v>0.18</v>
      </c>
      <c r="N1183" s="92">
        <v>0.15</v>
      </c>
      <c r="O1183" s="92" t="s">
        <v>121</v>
      </c>
      <c r="P1183" s="92">
        <v>0.15</v>
      </c>
      <c r="Q1183" s="92">
        <v>0.15</v>
      </c>
      <c r="R1183" s="92">
        <v>0.15</v>
      </c>
    </row>
    <row r="1184" spans="1:18" x14ac:dyDescent="0.25">
      <c r="A1184" s="198">
        <v>2166</v>
      </c>
      <c r="B1184" s="198" t="s">
        <v>2127</v>
      </c>
      <c r="C1184" s="198" t="s">
        <v>2444</v>
      </c>
      <c r="D1184" s="198" t="s">
        <v>2586</v>
      </c>
      <c r="E1184" s="198" t="s">
        <v>2811</v>
      </c>
      <c r="F1184" s="198" t="s">
        <v>2812</v>
      </c>
      <c r="G1184" s="198" t="s">
        <v>179</v>
      </c>
      <c r="H1184" s="198" t="s">
        <v>2586</v>
      </c>
      <c r="I1184" s="198" t="s">
        <v>2813</v>
      </c>
      <c r="J1184" s="198" t="s">
        <v>2814</v>
      </c>
      <c r="K1184" s="198" t="s">
        <v>179</v>
      </c>
      <c r="L1184" s="66">
        <v>0.18</v>
      </c>
      <c r="M1184" s="65">
        <v>0.21</v>
      </c>
      <c r="N1184" s="92">
        <v>0.15</v>
      </c>
      <c r="O1184" s="92" t="s">
        <v>121</v>
      </c>
      <c r="P1184" s="92">
        <v>0.15</v>
      </c>
      <c r="Q1184" s="92">
        <v>0.15</v>
      </c>
      <c r="R1184" s="92">
        <v>0.15</v>
      </c>
    </row>
    <row r="1185" spans="1:18" x14ac:dyDescent="0.25">
      <c r="A1185" s="198">
        <v>2168</v>
      </c>
      <c r="B1185" s="198" t="s">
        <v>2127</v>
      </c>
      <c r="C1185" s="198" t="s">
        <v>2444</v>
      </c>
      <c r="D1185" s="198" t="s">
        <v>2586</v>
      </c>
      <c r="E1185" s="198" t="s">
        <v>2691</v>
      </c>
      <c r="F1185" s="198" t="s">
        <v>2695</v>
      </c>
      <c r="G1185" s="198" t="s">
        <v>179</v>
      </c>
      <c r="H1185" s="198" t="s">
        <v>2586</v>
      </c>
      <c r="I1185" s="198" t="s">
        <v>2693</v>
      </c>
      <c r="J1185" s="198" t="s">
        <v>2696</v>
      </c>
      <c r="K1185" s="198" t="s">
        <v>179</v>
      </c>
      <c r="L1185" s="66">
        <v>0.18</v>
      </c>
      <c r="M1185" s="65">
        <v>0.21</v>
      </c>
      <c r="N1185" s="92">
        <v>0.15</v>
      </c>
      <c r="O1185" s="92">
        <v>1.0000000000000009E-2</v>
      </c>
      <c r="P1185" s="92">
        <v>0.15</v>
      </c>
      <c r="Q1185" s="92">
        <v>0.15</v>
      </c>
      <c r="R1185" s="92">
        <v>0.17600000000000002</v>
      </c>
    </row>
    <row r="1186" spans="1:18" x14ac:dyDescent="0.25">
      <c r="A1186" s="198">
        <v>2169</v>
      </c>
      <c r="B1186" s="198" t="s">
        <v>2127</v>
      </c>
      <c r="C1186" s="198" t="s">
        <v>2444</v>
      </c>
      <c r="D1186" s="198" t="s">
        <v>2586</v>
      </c>
      <c r="E1186" s="198" t="s">
        <v>2691</v>
      </c>
      <c r="F1186" s="198" t="s">
        <v>2697</v>
      </c>
      <c r="G1186" s="198" t="s">
        <v>179</v>
      </c>
      <c r="H1186" s="198" t="s">
        <v>2586</v>
      </c>
      <c r="I1186" s="198" t="s">
        <v>2693</v>
      </c>
      <c r="J1186" s="198" t="s">
        <v>2698</v>
      </c>
      <c r="K1186" s="198" t="s">
        <v>179</v>
      </c>
      <c r="L1186" s="66">
        <v>0.18</v>
      </c>
      <c r="M1186" s="65">
        <v>0.21</v>
      </c>
      <c r="N1186" s="92">
        <v>0.15</v>
      </c>
      <c r="O1186" s="92">
        <v>5.0000000000000017E-2</v>
      </c>
      <c r="P1186" s="92">
        <v>0.19</v>
      </c>
      <c r="Q1186" s="92">
        <v>0.2</v>
      </c>
      <c r="R1186" s="92">
        <v>0.22000000000000003</v>
      </c>
    </row>
    <row r="1187" spans="1:18" x14ac:dyDescent="0.25">
      <c r="A1187" s="198">
        <v>2170</v>
      </c>
      <c r="B1187" s="198" t="s">
        <v>2127</v>
      </c>
      <c r="C1187" s="198" t="s">
        <v>2444</v>
      </c>
      <c r="D1187" s="198" t="s">
        <v>2586</v>
      </c>
      <c r="E1187" s="198" t="s">
        <v>2691</v>
      </c>
      <c r="F1187" s="198" t="s">
        <v>2699</v>
      </c>
      <c r="G1187" s="198" t="s">
        <v>179</v>
      </c>
      <c r="H1187" s="198" t="s">
        <v>2586</v>
      </c>
      <c r="I1187" s="198" t="s">
        <v>2693</v>
      </c>
      <c r="J1187" s="198" t="s">
        <v>2700</v>
      </c>
      <c r="K1187" s="198" t="s">
        <v>179</v>
      </c>
      <c r="L1187" s="66">
        <v>0.18</v>
      </c>
      <c r="M1187" s="65">
        <v>0.21</v>
      </c>
      <c r="N1187" s="92">
        <v>0.15</v>
      </c>
      <c r="O1187" s="92">
        <v>5.0000000000000017E-2</v>
      </c>
      <c r="P1187" s="92">
        <v>0.19</v>
      </c>
      <c r="Q1187" s="92">
        <v>0.2</v>
      </c>
      <c r="R1187" s="92">
        <v>0.22000000000000003</v>
      </c>
    </row>
    <row r="1188" spans="1:18" x14ac:dyDescent="0.25">
      <c r="A1188" s="198">
        <v>2171</v>
      </c>
      <c r="B1188" s="198" t="s">
        <v>2127</v>
      </c>
      <c r="C1188" s="198" t="s">
        <v>2444</v>
      </c>
      <c r="D1188" s="198" t="s">
        <v>2586</v>
      </c>
      <c r="E1188" s="198" t="s">
        <v>2691</v>
      </c>
      <c r="F1188" s="198" t="s">
        <v>2701</v>
      </c>
      <c r="G1188" s="198" t="s">
        <v>179</v>
      </c>
      <c r="H1188" s="198" t="s">
        <v>2586</v>
      </c>
      <c r="I1188" s="198" t="s">
        <v>2693</v>
      </c>
      <c r="J1188" s="198" t="s">
        <v>2702</v>
      </c>
      <c r="K1188" s="198" t="s">
        <v>179</v>
      </c>
      <c r="L1188" s="66">
        <v>0.18</v>
      </c>
      <c r="M1188" s="65">
        <v>0.21</v>
      </c>
      <c r="N1188" s="92">
        <v>0.15</v>
      </c>
      <c r="O1188" s="92">
        <v>5.0000000000000017E-2</v>
      </c>
      <c r="P1188" s="92">
        <v>0.19</v>
      </c>
      <c r="Q1188" s="92">
        <v>0.2</v>
      </c>
      <c r="R1188" s="92">
        <v>0.22000000000000003</v>
      </c>
    </row>
    <row r="1189" spans="1:18" x14ac:dyDescent="0.25">
      <c r="A1189" s="198">
        <v>2173</v>
      </c>
      <c r="B1189" s="198" t="s">
        <v>2127</v>
      </c>
      <c r="C1189" s="198" t="s">
        <v>2444</v>
      </c>
      <c r="D1189" s="198" t="s">
        <v>2586</v>
      </c>
      <c r="E1189" s="198" t="s">
        <v>2811</v>
      </c>
      <c r="F1189" s="198" t="s">
        <v>2815</v>
      </c>
      <c r="G1189" s="198" t="s">
        <v>179</v>
      </c>
      <c r="H1189" s="198" t="s">
        <v>2586</v>
      </c>
      <c r="I1189" s="198" t="s">
        <v>2813</v>
      </c>
      <c r="J1189" s="198" t="s">
        <v>2816</v>
      </c>
      <c r="K1189" s="198" t="s">
        <v>179</v>
      </c>
      <c r="L1189" s="66">
        <v>0.14000000000000001</v>
      </c>
      <c r="M1189" s="65">
        <v>0.16</v>
      </c>
      <c r="N1189" s="92">
        <v>0.15</v>
      </c>
      <c r="O1189" s="92" t="s">
        <v>121</v>
      </c>
      <c r="P1189" s="92">
        <v>0.15</v>
      </c>
      <c r="Q1189" s="92">
        <v>0.15</v>
      </c>
      <c r="R1189" s="92">
        <v>0.15</v>
      </c>
    </row>
    <row r="1190" spans="1:18" x14ac:dyDescent="0.25">
      <c r="A1190" s="198">
        <v>2174</v>
      </c>
      <c r="B1190" s="198" t="s">
        <v>2127</v>
      </c>
      <c r="C1190" s="198" t="s">
        <v>2444</v>
      </c>
      <c r="D1190" s="198" t="s">
        <v>2586</v>
      </c>
      <c r="E1190" s="198" t="s">
        <v>2811</v>
      </c>
      <c r="F1190" s="198" t="s">
        <v>2817</v>
      </c>
      <c r="G1190" s="198" t="s">
        <v>179</v>
      </c>
      <c r="H1190" s="198" t="s">
        <v>2586</v>
      </c>
      <c r="I1190" s="198" t="s">
        <v>2813</v>
      </c>
      <c r="J1190" s="198" t="s">
        <v>2818</v>
      </c>
      <c r="K1190" s="198" t="s">
        <v>179</v>
      </c>
      <c r="L1190" s="66">
        <v>0.14000000000000001</v>
      </c>
      <c r="M1190" s="65">
        <v>0.16</v>
      </c>
      <c r="N1190" s="92">
        <v>0.15</v>
      </c>
      <c r="O1190" s="92" t="s">
        <v>121</v>
      </c>
      <c r="P1190" s="92">
        <v>0.15</v>
      </c>
      <c r="Q1190" s="92">
        <v>0.15</v>
      </c>
      <c r="R1190" s="92">
        <v>0.15</v>
      </c>
    </row>
    <row r="1191" spans="1:18" x14ac:dyDescent="0.25">
      <c r="A1191" s="198">
        <v>2175</v>
      </c>
      <c r="B1191" s="198" t="s">
        <v>2127</v>
      </c>
      <c r="C1191" s="198" t="s">
        <v>2444</v>
      </c>
      <c r="D1191" s="198" t="s">
        <v>2586</v>
      </c>
      <c r="E1191" s="198" t="s">
        <v>2811</v>
      </c>
      <c r="F1191" s="198" t="s">
        <v>2819</v>
      </c>
      <c r="G1191" s="198" t="s">
        <v>179</v>
      </c>
      <c r="H1191" s="198" t="s">
        <v>2586</v>
      </c>
      <c r="I1191" s="198" t="s">
        <v>2813</v>
      </c>
      <c r="J1191" s="198" t="s">
        <v>2820</v>
      </c>
      <c r="K1191" s="198" t="s">
        <v>179</v>
      </c>
      <c r="L1191" s="66">
        <v>0.16</v>
      </c>
      <c r="M1191" s="65">
        <v>0.18</v>
      </c>
      <c r="N1191" s="92">
        <v>0.15</v>
      </c>
      <c r="O1191" s="92">
        <v>0.03</v>
      </c>
      <c r="P1191" s="92">
        <v>0.16999999999999998</v>
      </c>
      <c r="Q1191" s="92">
        <v>0.18</v>
      </c>
      <c r="R1191" s="92">
        <v>0.19800000000000001</v>
      </c>
    </row>
    <row r="1192" spans="1:18" x14ac:dyDescent="0.25">
      <c r="A1192" s="198">
        <v>2176</v>
      </c>
      <c r="B1192" s="198" t="s">
        <v>2127</v>
      </c>
      <c r="C1192" s="198" t="s">
        <v>2444</v>
      </c>
      <c r="D1192" s="198" t="s">
        <v>2586</v>
      </c>
      <c r="E1192" s="198" t="s">
        <v>2811</v>
      </c>
      <c r="F1192" s="198" t="s">
        <v>2821</v>
      </c>
      <c r="G1192" s="198" t="s">
        <v>179</v>
      </c>
      <c r="H1192" s="198" t="s">
        <v>2586</v>
      </c>
      <c r="I1192" s="198" t="s">
        <v>2813</v>
      </c>
      <c r="J1192" s="198" t="s">
        <v>2822</v>
      </c>
      <c r="K1192" s="198" t="s">
        <v>179</v>
      </c>
      <c r="L1192" s="66">
        <v>0.2</v>
      </c>
      <c r="M1192" s="65">
        <v>0.23</v>
      </c>
      <c r="N1192" s="92">
        <v>0.15</v>
      </c>
      <c r="O1192" s="92">
        <v>0.03</v>
      </c>
      <c r="P1192" s="92">
        <v>0.16999999999999998</v>
      </c>
      <c r="Q1192" s="92">
        <v>0.18</v>
      </c>
      <c r="R1192" s="92">
        <v>0.19800000000000001</v>
      </c>
    </row>
    <row r="1193" spans="1:18" x14ac:dyDescent="0.25">
      <c r="A1193" s="198">
        <v>2177</v>
      </c>
      <c r="B1193" s="198" t="s">
        <v>2127</v>
      </c>
      <c r="C1193" s="198" t="s">
        <v>2444</v>
      </c>
      <c r="D1193" s="198" t="s">
        <v>2586</v>
      </c>
      <c r="E1193" s="198" t="s">
        <v>2807</v>
      </c>
      <c r="F1193" s="198" t="s">
        <v>2808</v>
      </c>
      <c r="G1193" s="198" t="s">
        <v>179</v>
      </c>
      <c r="H1193" s="198" t="s">
        <v>2586</v>
      </c>
      <c r="I1193" s="198" t="s">
        <v>2809</v>
      </c>
      <c r="J1193" s="198" t="s">
        <v>2810</v>
      </c>
      <c r="K1193" s="198" t="s">
        <v>179</v>
      </c>
      <c r="L1193" s="66">
        <v>0.18</v>
      </c>
      <c r="M1193" s="65">
        <v>0.21</v>
      </c>
      <c r="N1193" s="92">
        <v>0.15</v>
      </c>
      <c r="O1193" s="92">
        <v>0.03</v>
      </c>
      <c r="P1193" s="92">
        <v>0.16999999999999998</v>
      </c>
      <c r="Q1193" s="92">
        <v>0.18</v>
      </c>
      <c r="R1193" s="92">
        <v>0.19800000000000001</v>
      </c>
    </row>
    <row r="1194" spans="1:18" x14ac:dyDescent="0.25">
      <c r="A1194" s="198">
        <v>2178</v>
      </c>
      <c r="B1194" s="198" t="s">
        <v>2127</v>
      </c>
      <c r="C1194" s="198" t="s">
        <v>2444</v>
      </c>
      <c r="D1194" s="198" t="s">
        <v>2586</v>
      </c>
      <c r="E1194" s="198" t="s">
        <v>2708</v>
      </c>
      <c r="F1194" s="198" t="s">
        <v>4877</v>
      </c>
      <c r="G1194" s="198" t="s">
        <v>179</v>
      </c>
      <c r="H1194" s="198" t="s">
        <v>2586</v>
      </c>
      <c r="I1194" s="198" t="s">
        <v>2710</v>
      </c>
      <c r="J1194" s="198" t="s">
        <v>4878</v>
      </c>
      <c r="K1194" s="198" t="s">
        <v>179</v>
      </c>
      <c r="L1194" s="66">
        <v>0.16</v>
      </c>
      <c r="M1194" s="65">
        <v>0.18</v>
      </c>
      <c r="N1194" s="92">
        <v>0.15</v>
      </c>
      <c r="O1194" s="92" t="s">
        <v>121</v>
      </c>
      <c r="P1194" s="92">
        <v>0.15</v>
      </c>
      <c r="Q1194" s="92">
        <v>0.15</v>
      </c>
      <c r="R1194" s="92">
        <v>0.15</v>
      </c>
    </row>
    <row r="1195" spans="1:18" x14ac:dyDescent="0.25">
      <c r="A1195" s="198">
        <v>2179</v>
      </c>
      <c r="B1195" s="198" t="s">
        <v>2127</v>
      </c>
      <c r="C1195" s="198" t="s">
        <v>2444</v>
      </c>
      <c r="D1195" s="198" t="s">
        <v>2586</v>
      </c>
      <c r="E1195" s="198" t="s">
        <v>2811</v>
      </c>
      <c r="F1195" s="198" t="s">
        <v>2823</v>
      </c>
      <c r="G1195" s="198" t="s">
        <v>179</v>
      </c>
      <c r="H1195" s="198" t="s">
        <v>2586</v>
      </c>
      <c r="I1195" s="198" t="s">
        <v>2813</v>
      </c>
      <c r="J1195" s="198" t="s">
        <v>2824</v>
      </c>
      <c r="K1195" s="198" t="s">
        <v>179</v>
      </c>
      <c r="L1195" s="66">
        <v>0.2</v>
      </c>
      <c r="M1195" s="65">
        <v>0.23</v>
      </c>
      <c r="N1195" s="92">
        <v>0.15</v>
      </c>
      <c r="O1195" s="92" t="s">
        <v>121</v>
      </c>
      <c r="P1195" s="92">
        <v>0.15</v>
      </c>
      <c r="Q1195" s="92">
        <v>0.15</v>
      </c>
      <c r="R1195" s="92">
        <v>0.15</v>
      </c>
    </row>
    <row r="1196" spans="1:18" x14ac:dyDescent="0.25">
      <c r="A1196" s="198">
        <v>2181</v>
      </c>
      <c r="B1196" s="198" t="s">
        <v>2127</v>
      </c>
      <c r="C1196" s="198" t="s">
        <v>2444</v>
      </c>
      <c r="D1196" s="198" t="s">
        <v>2586</v>
      </c>
      <c r="E1196" s="198" t="s">
        <v>2708</v>
      </c>
      <c r="F1196" s="198" t="s">
        <v>2735</v>
      </c>
      <c r="G1196" s="198" t="s">
        <v>179</v>
      </c>
      <c r="H1196" s="198" t="s">
        <v>2586</v>
      </c>
      <c r="I1196" s="198" t="s">
        <v>2710</v>
      </c>
      <c r="J1196" s="198" t="s">
        <v>2736</v>
      </c>
      <c r="K1196" s="198" t="s">
        <v>179</v>
      </c>
      <c r="L1196" s="66">
        <v>0.16</v>
      </c>
      <c r="M1196" s="65">
        <v>0.18</v>
      </c>
      <c r="N1196" s="92">
        <v>0.15</v>
      </c>
      <c r="O1196" s="92">
        <v>0.03</v>
      </c>
      <c r="P1196" s="92">
        <v>0.16999999999999998</v>
      </c>
      <c r="Q1196" s="92">
        <v>0.18</v>
      </c>
      <c r="R1196" s="92">
        <v>0.19800000000000001</v>
      </c>
    </row>
    <row r="1197" spans="1:18" x14ac:dyDescent="0.25">
      <c r="A1197" s="198">
        <v>2182</v>
      </c>
      <c r="B1197" s="198" t="s">
        <v>2127</v>
      </c>
      <c r="C1197" s="198" t="s">
        <v>2444</v>
      </c>
      <c r="D1197" s="198" t="s">
        <v>2586</v>
      </c>
      <c r="E1197" s="198" t="s">
        <v>2773</v>
      </c>
      <c r="F1197" s="198" t="s">
        <v>2774</v>
      </c>
      <c r="G1197" s="198" t="s">
        <v>179</v>
      </c>
      <c r="H1197" s="198" t="s">
        <v>2586</v>
      </c>
      <c r="I1197" s="198" t="s">
        <v>2775</v>
      </c>
      <c r="J1197" s="198" t="s">
        <v>2776</v>
      </c>
      <c r="K1197" s="198" t="s">
        <v>179</v>
      </c>
      <c r="L1197" s="66">
        <v>0.14000000000000001</v>
      </c>
      <c r="M1197" s="65">
        <v>0.16</v>
      </c>
      <c r="N1197" s="92">
        <v>0.15</v>
      </c>
      <c r="O1197" s="92" t="s">
        <v>121</v>
      </c>
      <c r="P1197" s="92">
        <v>0.15</v>
      </c>
      <c r="Q1197" s="92">
        <v>0.15</v>
      </c>
      <c r="R1197" s="92">
        <v>0.15</v>
      </c>
    </row>
    <row r="1198" spans="1:18" x14ac:dyDescent="0.25">
      <c r="A1198" s="198">
        <v>2183</v>
      </c>
      <c r="B1198" s="198" t="s">
        <v>2127</v>
      </c>
      <c r="C1198" s="198" t="s">
        <v>2444</v>
      </c>
      <c r="D1198" s="198" t="s">
        <v>2586</v>
      </c>
      <c r="E1198" s="198" t="s">
        <v>2773</v>
      </c>
      <c r="F1198" s="198" t="s">
        <v>2777</v>
      </c>
      <c r="G1198" s="198" t="s">
        <v>179</v>
      </c>
      <c r="H1198" s="198" t="s">
        <v>2586</v>
      </c>
      <c r="I1198" s="198" t="s">
        <v>2775</v>
      </c>
      <c r="J1198" s="198" t="s">
        <v>2778</v>
      </c>
      <c r="K1198" s="198" t="s">
        <v>179</v>
      </c>
      <c r="L1198" s="66">
        <v>0.14000000000000001</v>
      </c>
      <c r="M1198" s="65">
        <v>0.16</v>
      </c>
      <c r="N1198" s="92">
        <v>0.15</v>
      </c>
      <c r="O1198" s="92">
        <v>0.03</v>
      </c>
      <c r="P1198" s="92">
        <v>0.16999999999999998</v>
      </c>
      <c r="Q1198" s="92">
        <v>0.18</v>
      </c>
      <c r="R1198" s="92">
        <v>0.19800000000000001</v>
      </c>
    </row>
    <row r="1199" spans="1:18" x14ac:dyDescent="0.25">
      <c r="A1199" s="198">
        <v>2184</v>
      </c>
      <c r="B1199" s="198" t="s">
        <v>2127</v>
      </c>
      <c r="C1199" s="198" t="s">
        <v>2444</v>
      </c>
      <c r="D1199" s="198" t="s">
        <v>2586</v>
      </c>
      <c r="E1199" s="198" t="s">
        <v>2773</v>
      </c>
      <c r="F1199" s="198" t="s">
        <v>2779</v>
      </c>
      <c r="G1199" s="198" t="s">
        <v>179</v>
      </c>
      <c r="H1199" s="198" t="s">
        <v>2586</v>
      </c>
      <c r="I1199" s="198" t="s">
        <v>2775</v>
      </c>
      <c r="J1199" s="198" t="s">
        <v>2780</v>
      </c>
      <c r="K1199" s="198" t="s">
        <v>179</v>
      </c>
      <c r="L1199" s="66">
        <v>0.14000000000000001</v>
      </c>
      <c r="M1199" s="65">
        <v>0.16</v>
      </c>
      <c r="N1199" s="92">
        <v>0.15</v>
      </c>
      <c r="O1199" s="92">
        <v>0.03</v>
      </c>
      <c r="P1199" s="92">
        <v>0.16999999999999998</v>
      </c>
      <c r="Q1199" s="92">
        <v>0.18</v>
      </c>
      <c r="R1199" s="92">
        <v>0.19800000000000001</v>
      </c>
    </row>
    <row r="1200" spans="1:18" x14ac:dyDescent="0.25">
      <c r="A1200" s="198">
        <v>2186</v>
      </c>
      <c r="B1200" s="198" t="s">
        <v>2127</v>
      </c>
      <c r="C1200" s="198" t="s">
        <v>2444</v>
      </c>
      <c r="D1200" s="198" t="s">
        <v>2586</v>
      </c>
      <c r="E1200" s="198" t="s">
        <v>2743</v>
      </c>
      <c r="F1200" s="198" t="s">
        <v>2747</v>
      </c>
      <c r="G1200" s="198" t="s">
        <v>179</v>
      </c>
      <c r="H1200" s="198" t="s">
        <v>2586</v>
      </c>
      <c r="I1200" s="198" t="s">
        <v>2745</v>
      </c>
      <c r="J1200" s="198" t="s">
        <v>2748</v>
      </c>
      <c r="K1200" s="198" t="s">
        <v>179</v>
      </c>
      <c r="L1200" s="66">
        <v>0.14000000000000001</v>
      </c>
      <c r="M1200" s="65">
        <v>0.16</v>
      </c>
      <c r="N1200" s="92">
        <v>0.15</v>
      </c>
      <c r="O1200" s="92" t="s">
        <v>121</v>
      </c>
      <c r="P1200" s="92">
        <v>0.15</v>
      </c>
      <c r="Q1200" s="92">
        <v>0.15</v>
      </c>
      <c r="R1200" s="92">
        <v>0.15</v>
      </c>
    </row>
    <row r="1201" spans="1:18" x14ac:dyDescent="0.25">
      <c r="A1201" s="198">
        <v>2193</v>
      </c>
      <c r="B1201" s="198" t="s">
        <v>2127</v>
      </c>
      <c r="C1201" s="198" t="s">
        <v>2444</v>
      </c>
      <c r="D1201" s="198" t="s">
        <v>2586</v>
      </c>
      <c r="E1201" s="198" t="s">
        <v>2587</v>
      </c>
      <c r="F1201" s="198" t="s">
        <v>2588</v>
      </c>
      <c r="G1201" s="198" t="s">
        <v>179</v>
      </c>
      <c r="H1201" s="198" t="s">
        <v>2586</v>
      </c>
      <c r="I1201" s="198" t="s">
        <v>2589</v>
      </c>
      <c r="J1201" s="198" t="s">
        <v>2590</v>
      </c>
      <c r="K1201" s="198" t="s">
        <v>179</v>
      </c>
      <c r="L1201" s="66">
        <v>0.16</v>
      </c>
      <c r="M1201" s="65">
        <v>0.18</v>
      </c>
      <c r="N1201" s="92">
        <v>0.15</v>
      </c>
      <c r="O1201" s="92" t="s">
        <v>121</v>
      </c>
      <c r="P1201" s="92">
        <v>0.15</v>
      </c>
      <c r="Q1201" s="92">
        <v>0.15</v>
      </c>
      <c r="R1201" s="92">
        <v>0.15</v>
      </c>
    </row>
    <row r="1202" spans="1:18" x14ac:dyDescent="0.25">
      <c r="A1202" s="198">
        <v>2198</v>
      </c>
      <c r="B1202" s="198" t="s">
        <v>2127</v>
      </c>
      <c r="C1202" s="198" t="s">
        <v>2444</v>
      </c>
      <c r="D1202" s="198" t="s">
        <v>2586</v>
      </c>
      <c r="E1202" s="198" t="s">
        <v>2587</v>
      </c>
      <c r="F1202" s="198" t="s">
        <v>2591</v>
      </c>
      <c r="G1202" s="198" t="s">
        <v>179</v>
      </c>
      <c r="H1202" s="198" t="s">
        <v>2586</v>
      </c>
      <c r="I1202" s="198" t="s">
        <v>2589</v>
      </c>
      <c r="J1202" s="198" t="s">
        <v>2592</v>
      </c>
      <c r="K1202" s="198" t="s">
        <v>179</v>
      </c>
      <c r="L1202" s="66">
        <v>0.16</v>
      </c>
      <c r="M1202" s="65">
        <v>0.18</v>
      </c>
      <c r="N1202" s="92">
        <v>0.15</v>
      </c>
      <c r="O1202" s="92" t="s">
        <v>121</v>
      </c>
      <c r="P1202" s="92">
        <v>0.15</v>
      </c>
      <c r="Q1202" s="92">
        <v>0.15</v>
      </c>
      <c r="R1202" s="92">
        <v>0.15</v>
      </c>
    </row>
    <row r="1203" spans="1:18" x14ac:dyDescent="0.25">
      <c r="A1203" s="198">
        <v>2214</v>
      </c>
      <c r="B1203" s="198" t="s">
        <v>2127</v>
      </c>
      <c r="C1203" s="198" t="s">
        <v>2444</v>
      </c>
      <c r="D1203" s="198" t="s">
        <v>2586</v>
      </c>
      <c r="E1203" s="198" t="s">
        <v>2773</v>
      </c>
      <c r="F1203" s="198" t="s">
        <v>2789</v>
      </c>
      <c r="G1203" s="198" t="s">
        <v>179</v>
      </c>
      <c r="H1203" s="198" t="s">
        <v>2586</v>
      </c>
      <c r="I1203" s="198" t="s">
        <v>2775</v>
      </c>
      <c r="J1203" s="198" t="s">
        <v>2790</v>
      </c>
      <c r="K1203" s="198" t="s">
        <v>179</v>
      </c>
      <c r="L1203" s="66">
        <v>0.18</v>
      </c>
      <c r="M1203" s="65">
        <v>0.21</v>
      </c>
      <c r="N1203" s="92">
        <v>0</v>
      </c>
      <c r="O1203" s="92">
        <v>0.14000000000000001</v>
      </c>
      <c r="P1203" s="92">
        <v>0.13</v>
      </c>
      <c r="Q1203" s="92">
        <v>0.14000000000000001</v>
      </c>
      <c r="R1203" s="92">
        <v>0.15400000000000003</v>
      </c>
    </row>
    <row r="1204" spans="1:18" x14ac:dyDescent="0.25">
      <c r="A1204" s="198">
        <v>2218</v>
      </c>
      <c r="B1204" s="198" t="s">
        <v>2127</v>
      </c>
      <c r="C1204" s="198" t="s">
        <v>2444</v>
      </c>
      <c r="D1204" s="198" t="s">
        <v>2586</v>
      </c>
      <c r="E1204" s="198" t="s">
        <v>2743</v>
      </c>
      <c r="F1204" s="198" t="s">
        <v>2753</v>
      </c>
      <c r="G1204" s="198" t="s">
        <v>179</v>
      </c>
      <c r="H1204" s="198" t="s">
        <v>2586</v>
      </c>
      <c r="I1204" s="198" t="s">
        <v>2745</v>
      </c>
      <c r="J1204" s="198" t="s">
        <v>2754</v>
      </c>
      <c r="K1204" s="198" t="s">
        <v>179</v>
      </c>
      <c r="L1204" s="66">
        <v>0.14000000000000001</v>
      </c>
      <c r="M1204" s="65">
        <v>0.16</v>
      </c>
      <c r="N1204" s="92">
        <v>0.15</v>
      </c>
      <c r="O1204" s="92" t="s">
        <v>121</v>
      </c>
      <c r="P1204" s="92">
        <v>0.15</v>
      </c>
      <c r="Q1204" s="92">
        <v>0.15</v>
      </c>
      <c r="R1204" s="92">
        <v>0.15</v>
      </c>
    </row>
    <row r="1205" spans="1:18" x14ac:dyDescent="0.25">
      <c r="A1205" s="198">
        <v>2230</v>
      </c>
      <c r="B1205" s="198" t="s">
        <v>2127</v>
      </c>
      <c r="C1205" s="198" t="s">
        <v>2444</v>
      </c>
      <c r="D1205" s="198" t="s">
        <v>2586</v>
      </c>
      <c r="E1205" s="198" t="s">
        <v>2743</v>
      </c>
      <c r="F1205" s="198" t="s">
        <v>2755</v>
      </c>
      <c r="G1205" s="198" t="s">
        <v>179</v>
      </c>
      <c r="H1205" s="198" t="s">
        <v>2586</v>
      </c>
      <c r="I1205" s="198" t="s">
        <v>2745</v>
      </c>
      <c r="J1205" s="198" t="s">
        <v>2756</v>
      </c>
      <c r="K1205" s="198" t="s">
        <v>179</v>
      </c>
      <c r="L1205" s="66">
        <v>0.16</v>
      </c>
      <c r="M1205" s="65">
        <v>0.18</v>
      </c>
      <c r="N1205" s="92">
        <v>0.15</v>
      </c>
      <c r="O1205" s="92" t="s">
        <v>121</v>
      </c>
      <c r="P1205" s="92">
        <v>0.15</v>
      </c>
      <c r="Q1205" s="92">
        <v>0.15</v>
      </c>
      <c r="R1205" s="92">
        <v>0.15</v>
      </c>
    </row>
    <row r="1206" spans="1:18" x14ac:dyDescent="0.25">
      <c r="A1206" s="198">
        <v>2233</v>
      </c>
      <c r="B1206" s="198" t="s">
        <v>2127</v>
      </c>
      <c r="C1206" s="198" t="s">
        <v>2444</v>
      </c>
      <c r="D1206" s="198" t="s">
        <v>2586</v>
      </c>
      <c r="E1206" s="198" t="s">
        <v>2743</v>
      </c>
      <c r="F1206" s="198" t="s">
        <v>2757</v>
      </c>
      <c r="G1206" s="198" t="s">
        <v>179</v>
      </c>
      <c r="H1206" s="198" t="s">
        <v>2586</v>
      </c>
      <c r="I1206" s="198" t="s">
        <v>2745</v>
      </c>
      <c r="J1206" s="198" t="s">
        <v>2758</v>
      </c>
      <c r="K1206" s="198" t="s">
        <v>179</v>
      </c>
      <c r="L1206" s="66">
        <v>0.16</v>
      </c>
      <c r="M1206" s="65">
        <v>0.18</v>
      </c>
      <c r="N1206" s="92">
        <v>0.15</v>
      </c>
      <c r="O1206" s="92" t="s">
        <v>121</v>
      </c>
      <c r="P1206" s="92">
        <v>0.15</v>
      </c>
      <c r="Q1206" s="92">
        <v>0.15</v>
      </c>
      <c r="R1206" s="92">
        <v>0.15</v>
      </c>
    </row>
    <row r="1207" spans="1:18" x14ac:dyDescent="0.25">
      <c r="A1207" s="198">
        <v>2436</v>
      </c>
      <c r="B1207" s="198" t="s">
        <v>2127</v>
      </c>
      <c r="C1207" s="198" t="s">
        <v>2444</v>
      </c>
      <c r="D1207" s="198" t="s">
        <v>2586</v>
      </c>
      <c r="E1207" s="198" t="s">
        <v>2791</v>
      </c>
      <c r="F1207" s="198" t="s">
        <v>2805</v>
      </c>
      <c r="G1207" s="198" t="s">
        <v>179</v>
      </c>
      <c r="H1207" s="198" t="s">
        <v>2586</v>
      </c>
      <c r="I1207" s="198" t="s">
        <v>2793</v>
      </c>
      <c r="J1207" s="198" t="s">
        <v>2806</v>
      </c>
      <c r="K1207" s="198" t="s">
        <v>179</v>
      </c>
      <c r="L1207" s="66">
        <v>0.16</v>
      </c>
      <c r="M1207" s="65">
        <v>0.18</v>
      </c>
      <c r="N1207" s="92">
        <v>0</v>
      </c>
      <c r="O1207" s="92">
        <v>0.14000000000000001</v>
      </c>
      <c r="P1207" s="92">
        <v>0.13</v>
      </c>
      <c r="Q1207" s="92">
        <v>0.14000000000000001</v>
      </c>
      <c r="R1207" s="92">
        <v>0.15400000000000003</v>
      </c>
    </row>
    <row r="1208" spans="1:18" x14ac:dyDescent="0.25">
      <c r="A1208" s="198">
        <v>2544</v>
      </c>
      <c r="B1208" s="198" t="s">
        <v>2127</v>
      </c>
      <c r="C1208" s="198" t="s">
        <v>2444</v>
      </c>
      <c r="D1208" s="198" t="s">
        <v>2586</v>
      </c>
      <c r="E1208" s="198" t="s">
        <v>2587</v>
      </c>
      <c r="F1208" s="198" t="s">
        <v>2604</v>
      </c>
      <c r="G1208" s="198" t="s">
        <v>179</v>
      </c>
      <c r="H1208" s="198" t="s">
        <v>2586</v>
      </c>
      <c r="I1208" s="198" t="s">
        <v>2589</v>
      </c>
      <c r="J1208" s="198" t="s">
        <v>2605</v>
      </c>
      <c r="K1208" s="198" t="s">
        <v>179</v>
      </c>
      <c r="L1208" s="66">
        <v>0.14000000000000001</v>
      </c>
      <c r="M1208" s="65">
        <v>0.16</v>
      </c>
      <c r="N1208" s="92">
        <v>0.15</v>
      </c>
      <c r="O1208" s="92" t="s">
        <v>121</v>
      </c>
      <c r="P1208" s="92">
        <v>0.15</v>
      </c>
      <c r="Q1208" s="92">
        <v>0.15</v>
      </c>
      <c r="R1208" s="92">
        <v>0.15</v>
      </c>
    </row>
    <row r="1209" spans="1:18" x14ac:dyDescent="0.25">
      <c r="A1209" s="198">
        <v>2588</v>
      </c>
      <c r="B1209" s="198" t="s">
        <v>2127</v>
      </c>
      <c r="C1209" s="198" t="s">
        <v>2444</v>
      </c>
      <c r="D1209" s="198" t="s">
        <v>2586</v>
      </c>
      <c r="E1209" s="198" t="s">
        <v>2708</v>
      </c>
      <c r="F1209" s="198" t="s">
        <v>2739</v>
      </c>
      <c r="G1209" s="198" t="s">
        <v>179</v>
      </c>
      <c r="H1209" s="198" t="s">
        <v>2586</v>
      </c>
      <c r="I1209" s="198" t="s">
        <v>2710</v>
      </c>
      <c r="J1209" s="198" t="s">
        <v>2740</v>
      </c>
      <c r="K1209" s="198" t="s">
        <v>179</v>
      </c>
      <c r="L1209" s="66">
        <v>0.16</v>
      </c>
      <c r="M1209" s="65">
        <v>0.18</v>
      </c>
      <c r="N1209" s="92">
        <v>0.15</v>
      </c>
      <c r="O1209" s="92" t="s">
        <v>121</v>
      </c>
      <c r="P1209" s="92">
        <v>0.15</v>
      </c>
      <c r="Q1209" s="92">
        <v>0.15</v>
      </c>
      <c r="R1209" s="92">
        <v>0.15</v>
      </c>
    </row>
    <row r="1210" spans="1:18" x14ac:dyDescent="0.25">
      <c r="A1210" s="198">
        <v>2651</v>
      </c>
      <c r="B1210" s="198" t="s">
        <v>2127</v>
      </c>
      <c r="C1210" s="198" t="s">
        <v>2444</v>
      </c>
      <c r="D1210" s="198" t="s">
        <v>2586</v>
      </c>
      <c r="E1210" s="198" t="s">
        <v>2743</v>
      </c>
      <c r="F1210" s="198" t="s">
        <v>2744</v>
      </c>
      <c r="G1210" s="198" t="s">
        <v>179</v>
      </c>
      <c r="H1210" s="198" t="s">
        <v>2586</v>
      </c>
      <c r="I1210" s="198" t="s">
        <v>2745</v>
      </c>
      <c r="J1210" s="198" t="s">
        <v>2746</v>
      </c>
      <c r="K1210" s="198" t="s">
        <v>179</v>
      </c>
      <c r="L1210" s="66">
        <v>0.16</v>
      </c>
      <c r="M1210" s="65">
        <v>0.18</v>
      </c>
      <c r="N1210" s="92">
        <v>0.12684210526315789</v>
      </c>
      <c r="O1210" s="92">
        <v>1.3157894736842118E-2</v>
      </c>
      <c r="P1210" s="92">
        <v>0.13</v>
      </c>
      <c r="Q1210" s="92">
        <v>0.14000000000000001</v>
      </c>
      <c r="R1210" s="92">
        <v>0.15400000000000003</v>
      </c>
    </row>
    <row r="1211" spans="1:18" x14ac:dyDescent="0.25">
      <c r="A1211" s="198">
        <v>2654</v>
      </c>
      <c r="B1211" s="198" t="s">
        <v>2127</v>
      </c>
      <c r="C1211" s="198" t="s">
        <v>2444</v>
      </c>
      <c r="D1211" s="198" t="s">
        <v>2586</v>
      </c>
      <c r="E1211" s="198" t="s">
        <v>2691</v>
      </c>
      <c r="F1211" s="198" t="s">
        <v>2707</v>
      </c>
      <c r="G1211" s="198" t="s">
        <v>179</v>
      </c>
      <c r="H1211" s="198" t="s">
        <v>2586</v>
      </c>
      <c r="I1211" s="198" t="s">
        <v>2693</v>
      </c>
      <c r="J1211" s="198" t="s">
        <v>2707</v>
      </c>
      <c r="K1211" s="198" t="s">
        <v>179</v>
      </c>
      <c r="L1211" s="66">
        <v>0.16</v>
      </c>
      <c r="M1211" s="65">
        <v>0.18</v>
      </c>
      <c r="N1211" s="92">
        <v>0.15</v>
      </c>
      <c r="O1211" s="92">
        <v>1.0000000000000009E-2</v>
      </c>
      <c r="P1211" s="92">
        <v>0.15</v>
      </c>
      <c r="Q1211" s="92">
        <v>0.15</v>
      </c>
      <c r="R1211" s="92">
        <v>0.17600000000000002</v>
      </c>
    </row>
    <row r="1212" spans="1:18" x14ac:dyDescent="0.25">
      <c r="A1212" s="198">
        <v>2681</v>
      </c>
      <c r="B1212" s="198" t="s">
        <v>2127</v>
      </c>
      <c r="C1212" s="198" t="s">
        <v>2444</v>
      </c>
      <c r="D1212" s="198" t="s">
        <v>2586</v>
      </c>
      <c r="E1212" s="198" t="s">
        <v>2791</v>
      </c>
      <c r="F1212" s="198" t="s">
        <v>2797</v>
      </c>
      <c r="G1212" s="198" t="s">
        <v>179</v>
      </c>
      <c r="H1212" s="198" t="s">
        <v>2586</v>
      </c>
      <c r="I1212" s="198" t="s">
        <v>2793</v>
      </c>
      <c r="J1212" s="198" t="s">
        <v>2798</v>
      </c>
      <c r="K1212" s="198" t="s">
        <v>179</v>
      </c>
      <c r="L1212" s="66">
        <v>0.18</v>
      </c>
      <c r="M1212" s="65">
        <v>0.21</v>
      </c>
      <c r="N1212" s="92">
        <v>0.15</v>
      </c>
      <c r="O1212" s="92" t="s">
        <v>121</v>
      </c>
      <c r="P1212" s="92">
        <v>0.15</v>
      </c>
      <c r="Q1212" s="92">
        <v>0.15</v>
      </c>
      <c r="R1212" s="92">
        <v>0.15</v>
      </c>
    </row>
    <row r="1213" spans="1:18" x14ac:dyDescent="0.25">
      <c r="A1213" s="198">
        <v>2682</v>
      </c>
      <c r="B1213" s="198" t="s">
        <v>2127</v>
      </c>
      <c r="C1213" s="198" t="s">
        <v>2444</v>
      </c>
      <c r="D1213" s="198" t="s">
        <v>2586</v>
      </c>
      <c r="E1213" s="198" t="s">
        <v>2634</v>
      </c>
      <c r="F1213" s="198" t="s">
        <v>2644</v>
      </c>
      <c r="G1213" s="198" t="s">
        <v>179</v>
      </c>
      <c r="H1213" s="198" t="s">
        <v>2586</v>
      </c>
      <c r="I1213" s="198" t="s">
        <v>2636</v>
      </c>
      <c r="J1213" s="198" t="s">
        <v>2645</v>
      </c>
      <c r="K1213" s="198" t="s">
        <v>179</v>
      </c>
      <c r="L1213" s="66">
        <v>0.16</v>
      </c>
      <c r="M1213" s="65">
        <v>0.18</v>
      </c>
      <c r="N1213" s="92">
        <v>0.12</v>
      </c>
      <c r="O1213" s="92">
        <v>2.0000000000000018E-2</v>
      </c>
      <c r="P1213" s="92">
        <v>0.13</v>
      </c>
      <c r="Q1213" s="92">
        <v>0.14000000000000001</v>
      </c>
      <c r="R1213" s="92">
        <v>0.15400000000000003</v>
      </c>
    </row>
    <row r="1214" spans="1:18" x14ac:dyDescent="0.25">
      <c r="A1214" s="198">
        <v>2683</v>
      </c>
      <c r="B1214" s="198" t="s">
        <v>2127</v>
      </c>
      <c r="C1214" s="198" t="s">
        <v>2444</v>
      </c>
      <c r="D1214" s="198" t="s">
        <v>2586</v>
      </c>
      <c r="E1214" s="198" t="s">
        <v>2634</v>
      </c>
      <c r="F1214" s="198" t="s">
        <v>2646</v>
      </c>
      <c r="G1214" s="198" t="s">
        <v>179</v>
      </c>
      <c r="H1214" s="198" t="s">
        <v>2586</v>
      </c>
      <c r="I1214" s="198" t="s">
        <v>2636</v>
      </c>
      <c r="J1214" s="198" t="s">
        <v>2647</v>
      </c>
      <c r="K1214" s="198" t="s">
        <v>179</v>
      </c>
      <c r="L1214" s="66">
        <v>0.16</v>
      </c>
      <c r="M1214" s="65">
        <v>0.18</v>
      </c>
      <c r="N1214" s="92">
        <v>0.12</v>
      </c>
      <c r="O1214" s="92">
        <v>2.0000000000000018E-2</v>
      </c>
      <c r="P1214" s="92">
        <v>0.13</v>
      </c>
      <c r="Q1214" s="92">
        <v>0.14000000000000001</v>
      </c>
      <c r="R1214" s="92">
        <v>0.15400000000000003</v>
      </c>
    </row>
    <row r="1215" spans="1:18" x14ac:dyDescent="0.25">
      <c r="A1215" s="198">
        <v>2691</v>
      </c>
      <c r="B1215" s="198" t="s">
        <v>2127</v>
      </c>
      <c r="C1215" s="198" t="s">
        <v>2444</v>
      </c>
      <c r="D1215" s="198" t="s">
        <v>2586</v>
      </c>
      <c r="E1215" s="198" t="s">
        <v>2634</v>
      </c>
      <c r="F1215" s="198" t="s">
        <v>2642</v>
      </c>
      <c r="G1215" s="198" t="s">
        <v>179</v>
      </c>
      <c r="H1215" s="198" t="s">
        <v>2586</v>
      </c>
      <c r="I1215" s="198" t="s">
        <v>2636</v>
      </c>
      <c r="J1215" s="198" t="s">
        <v>2643</v>
      </c>
      <c r="K1215" s="198" t="s">
        <v>179</v>
      </c>
      <c r="L1215" s="66">
        <v>0.16</v>
      </c>
      <c r="M1215" s="65">
        <v>0.18</v>
      </c>
      <c r="N1215" s="92">
        <v>0.12</v>
      </c>
      <c r="O1215" s="92">
        <v>2.0000000000000018E-2</v>
      </c>
      <c r="P1215" s="92">
        <v>0.13</v>
      </c>
      <c r="Q1215" s="92">
        <v>0.14000000000000001</v>
      </c>
      <c r="R1215" s="92">
        <v>0.15400000000000003</v>
      </c>
    </row>
    <row r="1216" spans="1:18" x14ac:dyDescent="0.25">
      <c r="A1216" s="198">
        <v>2698</v>
      </c>
      <c r="B1216" s="198" t="s">
        <v>2127</v>
      </c>
      <c r="C1216" s="198" t="s">
        <v>2444</v>
      </c>
      <c r="D1216" s="198" t="s">
        <v>2586</v>
      </c>
      <c r="E1216" s="198" t="s">
        <v>2587</v>
      </c>
      <c r="F1216" s="198" t="s">
        <v>2624</v>
      </c>
      <c r="G1216" s="198" t="s">
        <v>179</v>
      </c>
      <c r="H1216" s="198" t="s">
        <v>2586</v>
      </c>
      <c r="I1216" s="198" t="s">
        <v>2589</v>
      </c>
      <c r="J1216" s="198" t="s">
        <v>2625</v>
      </c>
      <c r="K1216" s="198" t="s">
        <v>179</v>
      </c>
      <c r="L1216" s="66">
        <v>0.18</v>
      </c>
      <c r="M1216" s="65">
        <v>0.21</v>
      </c>
      <c r="N1216" s="92">
        <v>0.12</v>
      </c>
      <c r="O1216" s="92">
        <v>2.0000000000000018E-2</v>
      </c>
      <c r="P1216" s="92">
        <v>0.13</v>
      </c>
      <c r="Q1216" s="92">
        <v>0.14000000000000001</v>
      </c>
      <c r="R1216" s="92">
        <v>0.15400000000000003</v>
      </c>
    </row>
    <row r="1217" spans="1:18" x14ac:dyDescent="0.25">
      <c r="A1217" s="198">
        <v>2699</v>
      </c>
      <c r="B1217" s="198" t="s">
        <v>2127</v>
      </c>
      <c r="C1217" s="198" t="s">
        <v>2444</v>
      </c>
      <c r="D1217" s="198" t="s">
        <v>2586</v>
      </c>
      <c r="E1217" s="198" t="s">
        <v>2634</v>
      </c>
      <c r="F1217" s="198" t="s">
        <v>2640</v>
      </c>
      <c r="G1217" s="198" t="s">
        <v>179</v>
      </c>
      <c r="H1217" s="198" t="s">
        <v>2586</v>
      </c>
      <c r="I1217" s="198" t="s">
        <v>2636</v>
      </c>
      <c r="J1217" s="198" t="s">
        <v>2641</v>
      </c>
      <c r="K1217" s="198" t="s">
        <v>179</v>
      </c>
      <c r="L1217" s="66">
        <v>0.16</v>
      </c>
      <c r="M1217" s="65">
        <v>0.18</v>
      </c>
      <c r="N1217" s="92">
        <v>0.12684210526315789</v>
      </c>
      <c r="O1217" s="92">
        <v>1.3157894736842118E-2</v>
      </c>
      <c r="P1217" s="92">
        <v>0.13</v>
      </c>
      <c r="Q1217" s="92">
        <v>0.14000000000000001</v>
      </c>
      <c r="R1217" s="92">
        <v>0.15400000000000003</v>
      </c>
    </row>
    <row r="1218" spans="1:18" x14ac:dyDescent="0.25">
      <c r="A1218" s="198">
        <v>2703</v>
      </c>
      <c r="B1218" s="198" t="s">
        <v>2127</v>
      </c>
      <c r="C1218" s="198" t="s">
        <v>2444</v>
      </c>
      <c r="D1218" s="198" t="s">
        <v>2586</v>
      </c>
      <c r="E1218" s="198" t="s">
        <v>2634</v>
      </c>
      <c r="F1218" s="198" t="s">
        <v>2678</v>
      </c>
      <c r="G1218" s="198" t="s">
        <v>179</v>
      </c>
      <c r="H1218" s="198" t="s">
        <v>2586</v>
      </c>
      <c r="I1218" s="198" t="s">
        <v>2636</v>
      </c>
      <c r="J1218" s="198" t="s">
        <v>2679</v>
      </c>
      <c r="K1218" s="198" t="s">
        <v>179</v>
      </c>
      <c r="L1218" s="66">
        <v>0.2</v>
      </c>
      <c r="M1218" s="65">
        <v>0.23</v>
      </c>
      <c r="N1218" s="92">
        <v>0.12</v>
      </c>
      <c r="O1218" s="92">
        <v>2.0000000000000018E-2</v>
      </c>
      <c r="P1218" s="92">
        <v>0.13</v>
      </c>
      <c r="Q1218" s="92">
        <v>0.14000000000000001</v>
      </c>
      <c r="R1218" s="92">
        <v>0.15400000000000003</v>
      </c>
    </row>
    <row r="1219" spans="1:18" x14ac:dyDescent="0.25">
      <c r="A1219" s="198">
        <v>2742</v>
      </c>
      <c r="B1219" s="198" t="s">
        <v>2127</v>
      </c>
      <c r="C1219" s="198" t="s">
        <v>2444</v>
      </c>
      <c r="D1219" s="198" t="s">
        <v>2586</v>
      </c>
      <c r="E1219" s="198" t="s">
        <v>2634</v>
      </c>
      <c r="F1219" s="198" t="s">
        <v>2635</v>
      </c>
      <c r="G1219" s="198" t="s">
        <v>179</v>
      </c>
      <c r="H1219" s="198" t="s">
        <v>2586</v>
      </c>
      <c r="I1219" s="198" t="s">
        <v>2636</v>
      </c>
      <c r="J1219" s="198" t="s">
        <v>2637</v>
      </c>
      <c r="K1219" s="198" t="s">
        <v>179</v>
      </c>
      <c r="L1219" s="66">
        <v>0.16</v>
      </c>
      <c r="M1219" s="65">
        <v>0.18</v>
      </c>
      <c r="N1219" s="92">
        <v>0.12</v>
      </c>
      <c r="O1219" s="92">
        <v>2.0000000000000018E-2</v>
      </c>
      <c r="P1219" s="92">
        <v>0.13</v>
      </c>
      <c r="Q1219" s="92">
        <v>0.14000000000000001</v>
      </c>
      <c r="R1219" s="92">
        <v>0.15400000000000003</v>
      </c>
    </row>
    <row r="1220" spans="1:18" x14ac:dyDescent="0.25">
      <c r="A1220" s="198">
        <v>3251</v>
      </c>
      <c r="B1220" s="198" t="s">
        <v>2127</v>
      </c>
      <c r="C1220" s="198" t="s">
        <v>2444</v>
      </c>
      <c r="D1220" s="198" t="s">
        <v>2586</v>
      </c>
      <c r="E1220" s="198" t="s">
        <v>2829</v>
      </c>
      <c r="F1220" s="198" t="s">
        <v>2839</v>
      </c>
      <c r="G1220" s="198" t="s">
        <v>179</v>
      </c>
      <c r="H1220" s="198" t="s">
        <v>2586</v>
      </c>
      <c r="I1220" s="198" t="s">
        <v>2831</v>
      </c>
      <c r="J1220" s="198" t="s">
        <v>2840</v>
      </c>
      <c r="K1220" s="198" t="s">
        <v>179</v>
      </c>
      <c r="L1220" s="66">
        <v>7.4999999999999997E-2</v>
      </c>
      <c r="M1220" s="65">
        <v>0.09</v>
      </c>
      <c r="N1220" s="92">
        <v>0.15</v>
      </c>
      <c r="O1220" s="92">
        <v>0.03</v>
      </c>
      <c r="P1220" s="92">
        <v>0.16999999999999998</v>
      </c>
      <c r="Q1220" s="92">
        <v>0.18</v>
      </c>
      <c r="R1220" s="92">
        <v>0.19800000000000001</v>
      </c>
    </row>
    <row r="1221" spans="1:18" x14ac:dyDescent="0.25">
      <c r="A1221" s="198">
        <v>3390</v>
      </c>
      <c r="B1221" s="198" t="s">
        <v>2127</v>
      </c>
      <c r="C1221" s="198" t="s">
        <v>2444</v>
      </c>
      <c r="D1221" s="198" t="s">
        <v>2586</v>
      </c>
      <c r="E1221" s="198" t="s">
        <v>2691</v>
      </c>
      <c r="F1221" s="198" t="s">
        <v>2703</v>
      </c>
      <c r="G1221" s="198" t="s">
        <v>179</v>
      </c>
      <c r="H1221" s="198" t="s">
        <v>2586</v>
      </c>
      <c r="I1221" s="198" t="s">
        <v>2693</v>
      </c>
      <c r="J1221" s="198" t="s">
        <v>2704</v>
      </c>
      <c r="K1221" s="198" t="s">
        <v>179</v>
      </c>
      <c r="L1221" s="66">
        <v>0.14000000000000001</v>
      </c>
      <c r="M1221" s="65">
        <v>0.16</v>
      </c>
      <c r="N1221" s="92">
        <v>0.12</v>
      </c>
      <c r="O1221" s="92">
        <v>0.06</v>
      </c>
      <c r="P1221" s="92">
        <v>0.16999999999999998</v>
      </c>
      <c r="Q1221" s="92">
        <v>0.18</v>
      </c>
      <c r="R1221" s="92">
        <v>0.19800000000000001</v>
      </c>
    </row>
    <row r="1222" spans="1:18" x14ac:dyDescent="0.25">
      <c r="A1222" s="198">
        <v>3391</v>
      </c>
      <c r="B1222" s="198" t="s">
        <v>2127</v>
      </c>
      <c r="C1222" s="198" t="s">
        <v>2444</v>
      </c>
      <c r="D1222" s="198" t="s">
        <v>2586</v>
      </c>
      <c r="E1222" s="198" t="s">
        <v>2691</v>
      </c>
      <c r="F1222" s="198" t="s">
        <v>2705</v>
      </c>
      <c r="G1222" s="198" t="s">
        <v>179</v>
      </c>
      <c r="H1222" s="198" t="s">
        <v>2586</v>
      </c>
      <c r="I1222" s="198" t="s">
        <v>2693</v>
      </c>
      <c r="J1222" s="198" t="s">
        <v>2706</v>
      </c>
      <c r="K1222" s="198" t="s">
        <v>179</v>
      </c>
      <c r="L1222" s="66">
        <v>0.18</v>
      </c>
      <c r="M1222" s="65">
        <v>0.21</v>
      </c>
      <c r="N1222" s="92">
        <v>0.12</v>
      </c>
      <c r="O1222" s="92">
        <v>2.0000000000000018E-2</v>
      </c>
      <c r="P1222" s="92">
        <v>0.13</v>
      </c>
      <c r="Q1222" s="92">
        <v>0.14000000000000001</v>
      </c>
      <c r="R1222" s="92">
        <v>0.15400000000000003</v>
      </c>
    </row>
    <row r="1223" spans="1:18" x14ac:dyDescent="0.25">
      <c r="A1223" s="198">
        <v>3392</v>
      </c>
      <c r="B1223" s="198" t="s">
        <v>2127</v>
      </c>
      <c r="C1223" s="198" t="s">
        <v>2444</v>
      </c>
      <c r="D1223" s="198" t="s">
        <v>2586</v>
      </c>
      <c r="E1223" s="198" t="s">
        <v>2708</v>
      </c>
      <c r="F1223" s="198" t="s">
        <v>2714</v>
      </c>
      <c r="G1223" s="198" t="s">
        <v>179</v>
      </c>
      <c r="H1223" s="198" t="s">
        <v>2586</v>
      </c>
      <c r="I1223" s="198" t="s">
        <v>2710</v>
      </c>
      <c r="J1223" s="198" t="s">
        <v>2715</v>
      </c>
      <c r="K1223" s="198" t="s">
        <v>179</v>
      </c>
      <c r="L1223" s="66">
        <v>0.18</v>
      </c>
      <c r="M1223" s="65">
        <v>0.21</v>
      </c>
      <c r="N1223" s="92">
        <v>0.12684210526315789</v>
      </c>
      <c r="O1223" s="92">
        <v>5.3157894736842098E-2</v>
      </c>
      <c r="P1223" s="92">
        <v>0.16999999999999998</v>
      </c>
      <c r="Q1223" s="92">
        <v>0.18</v>
      </c>
      <c r="R1223" s="92">
        <v>0.19800000000000001</v>
      </c>
    </row>
    <row r="1224" spans="1:18" x14ac:dyDescent="0.25">
      <c r="A1224" s="198">
        <v>3393</v>
      </c>
      <c r="B1224" s="198" t="s">
        <v>2127</v>
      </c>
      <c r="C1224" s="198" t="s">
        <v>2444</v>
      </c>
      <c r="D1224" s="198" t="s">
        <v>2586</v>
      </c>
      <c r="E1224" s="198" t="s">
        <v>2708</v>
      </c>
      <c r="F1224" s="198" t="s">
        <v>2716</v>
      </c>
      <c r="G1224" s="198" t="s">
        <v>179</v>
      </c>
      <c r="H1224" s="198" t="s">
        <v>2586</v>
      </c>
      <c r="I1224" s="198" t="s">
        <v>2710</v>
      </c>
      <c r="J1224" s="198" t="s">
        <v>2717</v>
      </c>
      <c r="K1224" s="198" t="s">
        <v>179</v>
      </c>
      <c r="L1224" s="66">
        <v>0.16</v>
      </c>
      <c r="M1224" s="65">
        <v>0.18</v>
      </c>
      <c r="N1224" s="92">
        <v>0.12</v>
      </c>
      <c r="O1224" s="92">
        <v>0.06</v>
      </c>
      <c r="P1224" s="92">
        <v>0.16999999999999998</v>
      </c>
      <c r="Q1224" s="92">
        <v>0.18</v>
      </c>
      <c r="R1224" s="92">
        <v>0.19800000000000001</v>
      </c>
    </row>
    <row r="1225" spans="1:18" x14ac:dyDescent="0.25">
      <c r="A1225" s="198">
        <v>3394</v>
      </c>
      <c r="B1225" s="198" t="s">
        <v>2127</v>
      </c>
      <c r="C1225" s="198" t="s">
        <v>2444</v>
      </c>
      <c r="D1225" s="198" t="s">
        <v>2586</v>
      </c>
      <c r="E1225" s="198" t="s">
        <v>2708</v>
      </c>
      <c r="F1225" s="198" t="s">
        <v>2718</v>
      </c>
      <c r="G1225" s="198" t="s">
        <v>179</v>
      </c>
      <c r="H1225" s="198" t="s">
        <v>2586</v>
      </c>
      <c r="I1225" s="198" t="s">
        <v>2710</v>
      </c>
      <c r="J1225" s="198" t="s">
        <v>2719</v>
      </c>
      <c r="K1225" s="198" t="s">
        <v>179</v>
      </c>
      <c r="L1225" s="66">
        <v>0.18</v>
      </c>
      <c r="M1225" s="65">
        <v>0.21</v>
      </c>
      <c r="N1225" s="92">
        <v>0.12</v>
      </c>
      <c r="O1225" s="92">
        <v>0.06</v>
      </c>
      <c r="P1225" s="92">
        <v>0.16999999999999998</v>
      </c>
      <c r="Q1225" s="92">
        <v>0.18</v>
      </c>
      <c r="R1225" s="92">
        <v>0.19800000000000001</v>
      </c>
    </row>
    <row r="1226" spans="1:18" x14ac:dyDescent="0.25">
      <c r="A1226" s="198">
        <v>3395</v>
      </c>
      <c r="B1226" s="198" t="s">
        <v>2127</v>
      </c>
      <c r="C1226" s="198" t="s">
        <v>2444</v>
      </c>
      <c r="D1226" s="198" t="s">
        <v>2586</v>
      </c>
      <c r="E1226" s="198" t="s">
        <v>2708</v>
      </c>
      <c r="F1226" s="198" t="s">
        <v>2720</v>
      </c>
      <c r="G1226" s="198" t="s">
        <v>179</v>
      </c>
      <c r="H1226" s="198" t="s">
        <v>2586</v>
      </c>
      <c r="I1226" s="198" t="s">
        <v>2710</v>
      </c>
      <c r="J1226" s="198" t="s">
        <v>2721</v>
      </c>
      <c r="K1226" s="198" t="s">
        <v>179</v>
      </c>
      <c r="L1226" s="66">
        <v>0.16</v>
      </c>
      <c r="M1226" s="65">
        <v>0.18</v>
      </c>
      <c r="N1226" s="92">
        <v>0.12684210526315789</v>
      </c>
      <c r="O1226" s="92">
        <v>2.31578947368421E-2</v>
      </c>
      <c r="P1226" s="92">
        <v>0.13999999999999999</v>
      </c>
      <c r="Q1226" s="92">
        <v>0.15</v>
      </c>
      <c r="R1226" s="92">
        <v>0.16500000000000001</v>
      </c>
    </row>
    <row r="1227" spans="1:18" x14ac:dyDescent="0.25">
      <c r="A1227" s="198">
        <v>3396</v>
      </c>
      <c r="B1227" s="198" t="s">
        <v>2127</v>
      </c>
      <c r="C1227" s="198" t="s">
        <v>2444</v>
      </c>
      <c r="D1227" s="198" t="s">
        <v>2586</v>
      </c>
      <c r="E1227" s="198" t="s">
        <v>2708</v>
      </c>
      <c r="F1227" s="198" t="s">
        <v>2722</v>
      </c>
      <c r="G1227" s="198" t="s">
        <v>179</v>
      </c>
      <c r="H1227" s="198" t="s">
        <v>2586</v>
      </c>
      <c r="I1227" s="198" t="s">
        <v>2710</v>
      </c>
      <c r="J1227" s="198" t="s">
        <v>2723</v>
      </c>
      <c r="K1227" s="198" t="s">
        <v>179</v>
      </c>
      <c r="L1227" s="66">
        <v>0.18</v>
      </c>
      <c r="M1227" s="65">
        <v>0.21</v>
      </c>
      <c r="N1227" s="92">
        <v>0.12</v>
      </c>
      <c r="O1227" s="92">
        <v>2.0000000000000018E-2</v>
      </c>
      <c r="P1227" s="92">
        <v>0.13</v>
      </c>
      <c r="Q1227" s="92">
        <v>0.14000000000000001</v>
      </c>
      <c r="R1227" s="92">
        <v>0.15400000000000003</v>
      </c>
    </row>
    <row r="1228" spans="1:18" x14ac:dyDescent="0.25">
      <c r="A1228" s="198">
        <v>3397</v>
      </c>
      <c r="B1228" s="198" t="s">
        <v>2127</v>
      </c>
      <c r="C1228" s="198" t="s">
        <v>2444</v>
      </c>
      <c r="D1228" s="198" t="s">
        <v>2586</v>
      </c>
      <c r="E1228" s="198" t="s">
        <v>2587</v>
      </c>
      <c r="F1228" s="198" t="s">
        <v>2601</v>
      </c>
      <c r="G1228" s="198" t="s">
        <v>179</v>
      </c>
      <c r="H1228" s="198" t="s">
        <v>2586</v>
      </c>
      <c r="I1228" s="198" t="s">
        <v>2589</v>
      </c>
      <c r="J1228" s="198" t="s">
        <v>2602</v>
      </c>
      <c r="K1228" s="198" t="s">
        <v>179</v>
      </c>
      <c r="L1228" s="66">
        <v>0.2</v>
      </c>
      <c r="M1228" s="65">
        <v>0.23</v>
      </c>
      <c r="N1228" s="92">
        <v>0.12684210526315789</v>
      </c>
      <c r="O1228" s="92">
        <v>5.3157894736842098E-2</v>
      </c>
      <c r="P1228" s="92">
        <v>0.16999999999999998</v>
      </c>
      <c r="Q1228" s="92">
        <v>0.18</v>
      </c>
      <c r="R1228" s="92">
        <v>0.19800000000000001</v>
      </c>
    </row>
    <row r="1229" spans="1:18" x14ac:dyDescent="0.25">
      <c r="A1229" s="198">
        <v>3398</v>
      </c>
      <c r="B1229" s="198" t="s">
        <v>2127</v>
      </c>
      <c r="C1229" s="198" t="s">
        <v>2444</v>
      </c>
      <c r="D1229" s="198" t="s">
        <v>2586</v>
      </c>
      <c r="E1229" s="198" t="s">
        <v>2587</v>
      </c>
      <c r="F1229" s="198" t="s">
        <v>2603</v>
      </c>
      <c r="G1229" s="198" t="s">
        <v>179</v>
      </c>
      <c r="H1229" s="198" t="s">
        <v>2586</v>
      </c>
      <c r="I1229" s="198" t="s">
        <v>2589</v>
      </c>
      <c r="J1229" s="198" t="s">
        <v>4879</v>
      </c>
      <c r="K1229" s="198" t="s">
        <v>179</v>
      </c>
      <c r="L1229" s="66">
        <v>0.2</v>
      </c>
      <c r="M1229" s="65">
        <v>0.23</v>
      </c>
      <c r="N1229" s="92">
        <v>0.12684210526315789</v>
      </c>
      <c r="O1229" s="92">
        <v>3.3157894736842108E-2</v>
      </c>
      <c r="P1229" s="92">
        <v>0.15</v>
      </c>
      <c r="Q1229" s="92">
        <v>0.16</v>
      </c>
      <c r="R1229" s="92">
        <v>0.17600000000000002</v>
      </c>
    </row>
    <row r="1230" spans="1:18" x14ac:dyDescent="0.25">
      <c r="A1230" s="198">
        <v>3399</v>
      </c>
      <c r="B1230" s="198" t="s">
        <v>2127</v>
      </c>
      <c r="C1230" s="198" t="s">
        <v>2444</v>
      </c>
      <c r="D1230" s="198" t="s">
        <v>2586</v>
      </c>
      <c r="E1230" s="198" t="s">
        <v>2829</v>
      </c>
      <c r="F1230" s="198" t="s">
        <v>2841</v>
      </c>
      <c r="G1230" s="198" t="s">
        <v>179</v>
      </c>
      <c r="H1230" s="198" t="s">
        <v>2586</v>
      </c>
      <c r="I1230" s="198" t="s">
        <v>2831</v>
      </c>
      <c r="J1230" s="198" t="s">
        <v>2842</v>
      </c>
      <c r="K1230" s="198" t="s">
        <v>179</v>
      </c>
      <c r="L1230" s="66">
        <v>0.14000000000000001</v>
      </c>
      <c r="M1230" s="65">
        <v>0.16</v>
      </c>
      <c r="N1230" s="92">
        <v>0.12</v>
      </c>
      <c r="O1230" s="92">
        <v>0.06</v>
      </c>
      <c r="P1230" s="92">
        <v>0.16999999999999998</v>
      </c>
      <c r="Q1230" s="92">
        <v>0.18</v>
      </c>
      <c r="R1230" s="92">
        <v>0.19800000000000001</v>
      </c>
    </row>
    <row r="1231" spans="1:18" x14ac:dyDescent="0.25">
      <c r="A1231" s="198">
        <v>3400</v>
      </c>
      <c r="B1231" s="198" t="s">
        <v>2127</v>
      </c>
      <c r="C1231" s="198" t="s">
        <v>2444</v>
      </c>
      <c r="D1231" s="198" t="s">
        <v>2586</v>
      </c>
      <c r="E1231" s="198" t="s">
        <v>2829</v>
      </c>
      <c r="F1231" s="198" t="s">
        <v>2843</v>
      </c>
      <c r="G1231" s="198" t="s">
        <v>179</v>
      </c>
      <c r="H1231" s="198" t="s">
        <v>2586</v>
      </c>
      <c r="I1231" s="198" t="s">
        <v>2831</v>
      </c>
      <c r="J1231" s="198" t="s">
        <v>2844</v>
      </c>
      <c r="K1231" s="198" t="s">
        <v>179</v>
      </c>
      <c r="L1231" s="66">
        <v>0.18</v>
      </c>
      <c r="M1231" s="65">
        <v>0.21</v>
      </c>
      <c r="N1231" s="92">
        <v>0.15</v>
      </c>
      <c r="O1231" s="92">
        <v>5.0000000000000017E-2</v>
      </c>
      <c r="P1231" s="92">
        <v>0.19</v>
      </c>
      <c r="Q1231" s="92">
        <v>0.2</v>
      </c>
      <c r="R1231" s="92">
        <v>0.22000000000000003</v>
      </c>
    </row>
    <row r="1232" spans="1:18" x14ac:dyDescent="0.25">
      <c r="A1232" s="198">
        <v>3401</v>
      </c>
      <c r="B1232" s="198" t="s">
        <v>2127</v>
      </c>
      <c r="C1232" s="198" t="s">
        <v>2444</v>
      </c>
      <c r="D1232" s="198" t="s">
        <v>2586</v>
      </c>
      <c r="E1232" s="198" t="s">
        <v>2761</v>
      </c>
      <c r="F1232" s="198" t="s">
        <v>2771</v>
      </c>
      <c r="G1232" s="198" t="s">
        <v>179</v>
      </c>
      <c r="H1232" s="198" t="s">
        <v>2586</v>
      </c>
      <c r="I1232" s="198" t="s">
        <v>2763</v>
      </c>
      <c r="J1232" s="198" t="s">
        <v>2772</v>
      </c>
      <c r="K1232" s="198" t="s">
        <v>179</v>
      </c>
      <c r="L1232" s="66">
        <v>0.18</v>
      </c>
      <c r="M1232" s="65">
        <v>0.21</v>
      </c>
      <c r="N1232" s="92">
        <v>0.12</v>
      </c>
      <c r="O1232" s="92">
        <v>2.0000000000000018E-2</v>
      </c>
      <c r="P1232" s="92">
        <v>0.13</v>
      </c>
      <c r="Q1232" s="92">
        <v>0.14000000000000001</v>
      </c>
      <c r="R1232" s="92">
        <v>0.15400000000000003</v>
      </c>
    </row>
    <row r="1233" spans="1:18" x14ac:dyDescent="0.25">
      <c r="A1233" s="198">
        <v>3403</v>
      </c>
      <c r="B1233" s="198" t="s">
        <v>2127</v>
      </c>
      <c r="C1233" s="198" t="s">
        <v>2444</v>
      </c>
      <c r="D1233" s="198" t="s">
        <v>2586</v>
      </c>
      <c r="E1233" s="198" t="s">
        <v>2634</v>
      </c>
      <c r="F1233" s="198" t="s">
        <v>2638</v>
      </c>
      <c r="G1233" s="198" t="s">
        <v>179</v>
      </c>
      <c r="H1233" s="198" t="s">
        <v>2586</v>
      </c>
      <c r="I1233" s="198" t="s">
        <v>2636</v>
      </c>
      <c r="J1233" s="198" t="s">
        <v>2639</v>
      </c>
      <c r="K1233" s="198" t="s">
        <v>179</v>
      </c>
      <c r="L1233" s="66">
        <v>0.2</v>
      </c>
      <c r="M1233" s="65">
        <v>0.23</v>
      </c>
      <c r="N1233" s="92">
        <v>0.15</v>
      </c>
      <c r="O1233" s="92">
        <v>0.03</v>
      </c>
      <c r="P1233" s="92">
        <v>0.16999999999999998</v>
      </c>
      <c r="Q1233" s="92">
        <v>0.18</v>
      </c>
      <c r="R1233" s="92">
        <v>0.19800000000000001</v>
      </c>
    </row>
    <row r="1234" spans="1:18" x14ac:dyDescent="0.25">
      <c r="A1234" s="198">
        <v>3407</v>
      </c>
      <c r="B1234" s="198" t="s">
        <v>2127</v>
      </c>
      <c r="C1234" s="198" t="s">
        <v>2444</v>
      </c>
      <c r="D1234" s="198" t="s">
        <v>2586</v>
      </c>
      <c r="E1234" s="198" t="s">
        <v>2587</v>
      </c>
      <c r="F1234" s="198" t="s">
        <v>2599</v>
      </c>
      <c r="G1234" s="198" t="s">
        <v>179</v>
      </c>
      <c r="H1234" s="198" t="s">
        <v>2586</v>
      </c>
      <c r="I1234" s="198" t="s">
        <v>2589</v>
      </c>
      <c r="J1234" s="198" t="s">
        <v>2600</v>
      </c>
      <c r="K1234" s="198" t="s">
        <v>179</v>
      </c>
      <c r="L1234" s="66">
        <v>0.2</v>
      </c>
      <c r="M1234" s="65">
        <v>0.23</v>
      </c>
      <c r="N1234" s="92">
        <v>0.1</v>
      </c>
      <c r="O1234" s="92">
        <v>4.0000000000000008E-2</v>
      </c>
      <c r="P1234" s="92">
        <v>0.13</v>
      </c>
      <c r="Q1234" s="92">
        <v>0.14000000000000001</v>
      </c>
      <c r="R1234" s="92">
        <v>0.15400000000000003</v>
      </c>
    </row>
    <row r="1235" spans="1:18" x14ac:dyDescent="0.25">
      <c r="A1235" s="198">
        <v>3414</v>
      </c>
      <c r="B1235" s="198" t="s">
        <v>2127</v>
      </c>
      <c r="C1235" s="198" t="s">
        <v>2444</v>
      </c>
      <c r="D1235" s="198" t="s">
        <v>2586</v>
      </c>
      <c r="E1235" s="198" t="s">
        <v>2829</v>
      </c>
      <c r="F1235" s="198" t="s">
        <v>2845</v>
      </c>
      <c r="G1235" s="198" t="s">
        <v>179</v>
      </c>
      <c r="H1235" s="198" t="s">
        <v>2586</v>
      </c>
      <c r="I1235" s="198" t="s">
        <v>2831</v>
      </c>
      <c r="J1235" s="198" t="s">
        <v>2846</v>
      </c>
      <c r="K1235" s="198" t="s">
        <v>179</v>
      </c>
      <c r="L1235" s="66">
        <v>0.14000000000000001</v>
      </c>
      <c r="M1235" s="65">
        <v>0.16</v>
      </c>
      <c r="N1235" s="92">
        <v>0.12</v>
      </c>
      <c r="O1235" s="92">
        <v>2.0000000000000018E-2</v>
      </c>
      <c r="P1235" s="92">
        <v>0.13</v>
      </c>
      <c r="Q1235" s="92">
        <v>0.14000000000000001</v>
      </c>
      <c r="R1235" s="92">
        <v>0.15400000000000003</v>
      </c>
    </row>
    <row r="1236" spans="1:18" x14ac:dyDescent="0.25">
      <c r="A1236" s="198">
        <v>3415</v>
      </c>
      <c r="B1236" s="198" t="s">
        <v>2127</v>
      </c>
      <c r="C1236" s="198" t="s">
        <v>2444</v>
      </c>
      <c r="D1236" s="198" t="s">
        <v>2586</v>
      </c>
      <c r="E1236" s="198" t="s">
        <v>2791</v>
      </c>
      <c r="F1236" s="198" t="s">
        <v>2799</v>
      </c>
      <c r="G1236" s="198" t="s">
        <v>179</v>
      </c>
      <c r="H1236" s="198" t="s">
        <v>2586</v>
      </c>
      <c r="I1236" s="198" t="s">
        <v>2793</v>
      </c>
      <c r="J1236" s="198" t="s">
        <v>2800</v>
      </c>
      <c r="K1236" s="198" t="s">
        <v>179</v>
      </c>
      <c r="L1236" s="66">
        <v>0.17</v>
      </c>
      <c r="M1236" s="65">
        <v>0.2</v>
      </c>
      <c r="N1236" s="92">
        <v>0.15</v>
      </c>
      <c r="O1236" s="92" t="s">
        <v>121</v>
      </c>
      <c r="P1236" s="92">
        <v>0.15</v>
      </c>
      <c r="Q1236" s="92">
        <v>0.15</v>
      </c>
      <c r="R1236" s="92">
        <v>0.15</v>
      </c>
    </row>
    <row r="1237" spans="1:18" x14ac:dyDescent="0.25">
      <c r="A1237" s="198">
        <v>3418</v>
      </c>
      <c r="B1237" s="198" t="s">
        <v>2127</v>
      </c>
      <c r="C1237" s="198" t="s">
        <v>2444</v>
      </c>
      <c r="D1237" s="198" t="s">
        <v>2586</v>
      </c>
      <c r="E1237" s="198" t="s">
        <v>2708</v>
      </c>
      <c r="F1237" s="198" t="s">
        <v>2724</v>
      </c>
      <c r="G1237" s="198" t="s">
        <v>179</v>
      </c>
      <c r="H1237" s="198" t="s">
        <v>2586</v>
      </c>
      <c r="I1237" s="198" t="s">
        <v>2710</v>
      </c>
      <c r="J1237" s="198" t="s">
        <v>2725</v>
      </c>
      <c r="K1237" s="198" t="s">
        <v>179</v>
      </c>
      <c r="L1237" s="66">
        <v>0.18</v>
      </c>
      <c r="M1237" s="65">
        <v>0.21</v>
      </c>
      <c r="N1237" s="92">
        <v>0.15</v>
      </c>
      <c r="O1237" s="92" t="s">
        <v>121</v>
      </c>
      <c r="P1237" s="92">
        <v>0.15</v>
      </c>
      <c r="Q1237" s="92">
        <v>0.15</v>
      </c>
      <c r="R1237" s="92">
        <v>0.15</v>
      </c>
    </row>
    <row r="1238" spans="1:18" x14ac:dyDescent="0.25">
      <c r="A1238" s="198">
        <v>3444</v>
      </c>
      <c r="B1238" s="198" t="s">
        <v>2127</v>
      </c>
      <c r="C1238" s="198" t="s">
        <v>2444</v>
      </c>
      <c r="D1238" s="198" t="s">
        <v>2586</v>
      </c>
      <c r="E1238" s="198" t="s">
        <v>2708</v>
      </c>
      <c r="F1238" s="198" t="s">
        <v>2726</v>
      </c>
      <c r="G1238" s="198" t="s">
        <v>179</v>
      </c>
      <c r="H1238" s="198" t="s">
        <v>2586</v>
      </c>
      <c r="I1238" s="198" t="s">
        <v>2710</v>
      </c>
      <c r="J1238" s="198" t="s">
        <v>2727</v>
      </c>
      <c r="K1238" s="198" t="s">
        <v>179</v>
      </c>
      <c r="L1238" s="66">
        <v>0.16</v>
      </c>
      <c r="M1238" s="65">
        <v>0.18</v>
      </c>
      <c r="N1238" s="92">
        <v>0.12</v>
      </c>
      <c r="O1238" s="92">
        <v>2.0000000000000018E-2</v>
      </c>
      <c r="P1238" s="92">
        <v>0.13</v>
      </c>
      <c r="Q1238" s="92">
        <v>0.14000000000000001</v>
      </c>
      <c r="R1238" s="92">
        <v>0.15400000000000003</v>
      </c>
    </row>
    <row r="1239" spans="1:18" x14ac:dyDescent="0.25">
      <c r="A1239" s="198">
        <v>3445</v>
      </c>
      <c r="B1239" s="198" t="s">
        <v>2127</v>
      </c>
      <c r="C1239" s="198" t="s">
        <v>2444</v>
      </c>
      <c r="D1239" s="198" t="s">
        <v>2586</v>
      </c>
      <c r="E1239" s="198" t="s">
        <v>2708</v>
      </c>
      <c r="F1239" s="198" t="s">
        <v>2728</v>
      </c>
      <c r="G1239" s="198" t="s">
        <v>179</v>
      </c>
      <c r="H1239" s="198" t="s">
        <v>2586</v>
      </c>
      <c r="I1239" s="198" t="s">
        <v>2710</v>
      </c>
      <c r="J1239" s="198" t="s">
        <v>2729</v>
      </c>
      <c r="K1239" s="198" t="s">
        <v>179</v>
      </c>
      <c r="L1239" s="66">
        <v>0.16</v>
      </c>
      <c r="M1239" s="65">
        <v>0.18</v>
      </c>
      <c r="N1239" s="92">
        <v>0.13500000000000001</v>
      </c>
      <c r="O1239" s="92">
        <v>2.4999999999999994E-2</v>
      </c>
      <c r="P1239" s="92">
        <v>0.15</v>
      </c>
      <c r="Q1239" s="92">
        <v>0.16</v>
      </c>
      <c r="R1239" s="92">
        <v>0.17600000000000002</v>
      </c>
    </row>
    <row r="1240" spans="1:18" x14ac:dyDescent="0.25">
      <c r="A1240" s="198">
        <v>3446</v>
      </c>
      <c r="B1240" s="198" t="s">
        <v>2127</v>
      </c>
      <c r="C1240" s="198" t="s">
        <v>2444</v>
      </c>
      <c r="D1240" s="198" t="s">
        <v>2586</v>
      </c>
      <c r="E1240" s="198" t="s">
        <v>2708</v>
      </c>
      <c r="F1240" s="198" t="s">
        <v>2730</v>
      </c>
      <c r="G1240" s="198" t="s">
        <v>179</v>
      </c>
      <c r="H1240" s="198" t="s">
        <v>2586</v>
      </c>
      <c r="I1240" s="198" t="s">
        <v>2710</v>
      </c>
      <c r="J1240" s="198" t="s">
        <v>2731</v>
      </c>
      <c r="K1240" s="198" t="s">
        <v>179</v>
      </c>
      <c r="L1240" s="66">
        <v>0.18</v>
      </c>
      <c r="M1240" s="65">
        <v>0.21</v>
      </c>
      <c r="N1240" s="92">
        <v>0.15</v>
      </c>
      <c r="O1240" s="92">
        <v>0.03</v>
      </c>
      <c r="P1240" s="92">
        <v>0.16999999999999998</v>
      </c>
      <c r="Q1240" s="92">
        <v>0.18</v>
      </c>
      <c r="R1240" s="92">
        <v>0.19800000000000001</v>
      </c>
    </row>
    <row r="1241" spans="1:18" x14ac:dyDescent="0.25">
      <c r="A1241" s="198">
        <v>3448</v>
      </c>
      <c r="B1241" s="198" t="s">
        <v>2127</v>
      </c>
      <c r="C1241" s="198" t="s">
        <v>2444</v>
      </c>
      <c r="D1241" s="198" t="s">
        <v>2586</v>
      </c>
      <c r="E1241" s="198" t="s">
        <v>2587</v>
      </c>
      <c r="F1241" s="198" t="s">
        <v>2606</v>
      </c>
      <c r="G1241" s="198" t="s">
        <v>179</v>
      </c>
      <c r="H1241" s="198" t="s">
        <v>2586</v>
      </c>
      <c r="I1241" s="198" t="s">
        <v>2589</v>
      </c>
      <c r="J1241" s="198" t="s">
        <v>2607</v>
      </c>
      <c r="K1241" s="198" t="s">
        <v>179</v>
      </c>
      <c r="L1241" s="66">
        <v>0.2</v>
      </c>
      <c r="M1241" s="65">
        <v>0.23</v>
      </c>
      <c r="N1241" s="92">
        <v>0.12</v>
      </c>
      <c r="O1241" s="92">
        <v>0.06</v>
      </c>
      <c r="P1241" s="92">
        <v>0.16999999999999998</v>
      </c>
      <c r="Q1241" s="92">
        <v>0.18</v>
      </c>
      <c r="R1241" s="92">
        <v>0.19800000000000001</v>
      </c>
    </row>
    <row r="1242" spans="1:18" x14ac:dyDescent="0.25">
      <c r="A1242" s="198">
        <v>3449</v>
      </c>
      <c r="B1242" s="198" t="s">
        <v>2127</v>
      </c>
      <c r="C1242" s="198" t="s">
        <v>2444</v>
      </c>
      <c r="D1242" s="198" t="s">
        <v>2586</v>
      </c>
      <c r="E1242" s="198" t="s">
        <v>2587</v>
      </c>
      <c r="F1242" s="198" t="s">
        <v>2608</v>
      </c>
      <c r="G1242" s="198" t="s">
        <v>179</v>
      </c>
      <c r="H1242" s="198" t="s">
        <v>2586</v>
      </c>
      <c r="I1242" s="198" t="s">
        <v>2589</v>
      </c>
      <c r="J1242" s="198" t="s">
        <v>2609</v>
      </c>
      <c r="K1242" s="198" t="s">
        <v>179</v>
      </c>
      <c r="L1242" s="66">
        <v>0.2</v>
      </c>
      <c r="M1242" s="65">
        <v>0.23</v>
      </c>
      <c r="N1242" s="92">
        <v>0.13944444444444448</v>
      </c>
      <c r="O1242" s="92">
        <v>2.0555555555555521E-2</v>
      </c>
      <c r="P1242" s="92">
        <v>0.15</v>
      </c>
      <c r="Q1242" s="92">
        <v>0.16</v>
      </c>
      <c r="R1242" s="92">
        <v>0.17600000000000002</v>
      </c>
    </row>
    <row r="1243" spans="1:18" x14ac:dyDescent="0.25">
      <c r="A1243" s="198">
        <v>3456</v>
      </c>
      <c r="B1243" s="198" t="s">
        <v>2127</v>
      </c>
      <c r="C1243" s="198" t="s">
        <v>2444</v>
      </c>
      <c r="D1243" s="198" t="s">
        <v>2586</v>
      </c>
      <c r="E1243" s="198" t="s">
        <v>2708</v>
      </c>
      <c r="F1243" s="198" t="s">
        <v>2741</v>
      </c>
      <c r="G1243" s="198" t="s">
        <v>179</v>
      </c>
      <c r="H1243" s="198" t="s">
        <v>2586</v>
      </c>
      <c r="I1243" s="198" t="s">
        <v>2710</v>
      </c>
      <c r="J1243" s="198" t="s">
        <v>2742</v>
      </c>
      <c r="K1243" s="198" t="s">
        <v>179</v>
      </c>
      <c r="L1243" s="66">
        <v>0.18</v>
      </c>
      <c r="M1243" s="65">
        <v>0.21</v>
      </c>
      <c r="N1243" s="92">
        <v>0.13944444444444448</v>
      </c>
      <c r="O1243" s="92">
        <v>4.0555555555555511E-2</v>
      </c>
      <c r="P1243" s="92">
        <v>0.16999999999999998</v>
      </c>
      <c r="Q1243" s="92">
        <v>0.18</v>
      </c>
      <c r="R1243" s="92">
        <v>0.19800000000000001</v>
      </c>
    </row>
    <row r="1244" spans="1:18" x14ac:dyDescent="0.25">
      <c r="A1244" s="198">
        <v>3493</v>
      </c>
      <c r="B1244" s="198" t="s">
        <v>2127</v>
      </c>
      <c r="C1244" s="198" t="s">
        <v>2444</v>
      </c>
      <c r="D1244" s="198" t="s">
        <v>2586</v>
      </c>
      <c r="E1244" s="198" t="s">
        <v>2829</v>
      </c>
      <c r="F1244" s="198" t="s">
        <v>2830</v>
      </c>
      <c r="G1244" s="198" t="s">
        <v>179</v>
      </c>
      <c r="H1244" s="198" t="s">
        <v>2586</v>
      </c>
      <c r="I1244" s="198" t="s">
        <v>2831</v>
      </c>
      <c r="J1244" s="198" t="s">
        <v>2832</v>
      </c>
      <c r="K1244" s="198" t="s">
        <v>179</v>
      </c>
      <c r="L1244" s="66">
        <v>0.1</v>
      </c>
      <c r="M1244" s="65">
        <v>0.12</v>
      </c>
      <c r="N1244" s="92">
        <v>0.15</v>
      </c>
      <c r="O1244" s="92">
        <v>1.0000000000000009E-2</v>
      </c>
      <c r="P1244" s="92">
        <v>0.15</v>
      </c>
      <c r="Q1244" s="92">
        <v>0.15</v>
      </c>
      <c r="R1244" s="92">
        <v>0.17600000000000002</v>
      </c>
    </row>
    <row r="1245" spans="1:18" x14ac:dyDescent="0.25">
      <c r="A1245" s="198">
        <v>319</v>
      </c>
      <c r="B1245" s="198" t="s">
        <v>2851</v>
      </c>
      <c r="C1245" s="198" t="s">
        <v>2852</v>
      </c>
      <c r="D1245" s="198" t="s">
        <v>2853</v>
      </c>
      <c r="E1245" s="198" t="s">
        <v>3053</v>
      </c>
      <c r="F1245" s="198" t="s">
        <v>3059</v>
      </c>
      <c r="G1245" s="198" t="s">
        <v>179</v>
      </c>
      <c r="H1245" s="198" t="s">
        <v>2856</v>
      </c>
      <c r="I1245" s="198" t="s">
        <v>3055</v>
      </c>
      <c r="J1245" s="198" t="s">
        <v>3060</v>
      </c>
      <c r="K1245" s="198" t="s">
        <v>179</v>
      </c>
      <c r="L1245" s="66">
        <v>0.16</v>
      </c>
      <c r="M1245" s="65">
        <v>0.18</v>
      </c>
      <c r="N1245" s="92">
        <v>0.13944444444444448</v>
      </c>
      <c r="O1245" s="92">
        <v>4.0555555555555511E-2</v>
      </c>
      <c r="P1245" s="92">
        <v>0.16999999999999998</v>
      </c>
      <c r="Q1245" s="92">
        <v>0.18</v>
      </c>
      <c r="R1245" s="92">
        <v>0.19800000000000001</v>
      </c>
    </row>
    <row r="1246" spans="1:18" x14ac:dyDescent="0.25">
      <c r="A1246" s="198">
        <v>1071</v>
      </c>
      <c r="B1246" s="198" t="s">
        <v>2851</v>
      </c>
      <c r="C1246" s="198" t="s">
        <v>2852</v>
      </c>
      <c r="D1246" s="198" t="s">
        <v>2853</v>
      </c>
      <c r="E1246" s="198" t="s">
        <v>2877</v>
      </c>
      <c r="F1246" s="198" t="s">
        <v>2885</v>
      </c>
      <c r="G1246" s="198" t="s">
        <v>179</v>
      </c>
      <c r="H1246" s="198" t="s">
        <v>2856</v>
      </c>
      <c r="I1246" s="198" t="s">
        <v>2879</v>
      </c>
      <c r="J1246" s="198" t="s">
        <v>2886</v>
      </c>
      <c r="K1246" s="198" t="s">
        <v>179</v>
      </c>
      <c r="L1246" s="66">
        <v>0.14000000000000001</v>
      </c>
      <c r="M1246" s="65">
        <v>0.16</v>
      </c>
      <c r="N1246" s="92">
        <v>0.15</v>
      </c>
      <c r="O1246" s="92" t="s">
        <v>121</v>
      </c>
      <c r="P1246" s="92">
        <v>0.15</v>
      </c>
      <c r="Q1246" s="92">
        <v>0.15</v>
      </c>
      <c r="R1246" s="92">
        <v>0.15</v>
      </c>
    </row>
    <row r="1247" spans="1:18" x14ac:dyDescent="0.25">
      <c r="A1247" s="198">
        <v>1075</v>
      </c>
      <c r="B1247" s="198" t="s">
        <v>2851</v>
      </c>
      <c r="C1247" s="198" t="s">
        <v>2852</v>
      </c>
      <c r="D1247" s="198" t="s">
        <v>2853</v>
      </c>
      <c r="E1247" s="198" t="s">
        <v>2877</v>
      </c>
      <c r="F1247" s="198" t="s">
        <v>2887</v>
      </c>
      <c r="G1247" s="198" t="s">
        <v>179</v>
      </c>
      <c r="H1247" s="198" t="s">
        <v>2856</v>
      </c>
      <c r="I1247" s="198" t="s">
        <v>2879</v>
      </c>
      <c r="J1247" s="198" t="s">
        <v>2888</v>
      </c>
      <c r="K1247" s="198" t="s">
        <v>179</v>
      </c>
      <c r="L1247" s="66">
        <v>0.14000000000000001</v>
      </c>
      <c r="M1247" s="65">
        <v>0.16</v>
      </c>
      <c r="N1247" s="92">
        <v>0.12</v>
      </c>
      <c r="O1247" s="92">
        <v>2.0000000000000018E-2</v>
      </c>
      <c r="P1247" s="92">
        <v>0.13</v>
      </c>
      <c r="Q1247" s="92">
        <v>0.14000000000000001</v>
      </c>
      <c r="R1247" s="92">
        <v>0.15400000000000003</v>
      </c>
    </row>
    <row r="1248" spans="1:18" x14ac:dyDescent="0.25">
      <c r="A1248" s="198">
        <v>1076</v>
      </c>
      <c r="B1248" s="198" t="s">
        <v>2851</v>
      </c>
      <c r="C1248" s="198" t="s">
        <v>2852</v>
      </c>
      <c r="D1248" s="198" t="s">
        <v>2853</v>
      </c>
      <c r="E1248" s="198" t="s">
        <v>2877</v>
      </c>
      <c r="F1248" s="198" t="s">
        <v>2889</v>
      </c>
      <c r="G1248" s="198" t="s">
        <v>179</v>
      </c>
      <c r="H1248" s="198" t="s">
        <v>2856</v>
      </c>
      <c r="I1248" s="198" t="s">
        <v>2879</v>
      </c>
      <c r="J1248" s="198" t="s">
        <v>2890</v>
      </c>
      <c r="K1248" s="198" t="s">
        <v>179</v>
      </c>
      <c r="L1248" s="66">
        <v>0.14000000000000001</v>
      </c>
      <c r="M1248" s="65">
        <v>0.16</v>
      </c>
      <c r="N1248" s="92">
        <v>0.15</v>
      </c>
      <c r="O1248" s="92" t="s">
        <v>121</v>
      </c>
      <c r="P1248" s="92">
        <v>0.15</v>
      </c>
      <c r="Q1248" s="92">
        <v>0.15</v>
      </c>
      <c r="R1248" s="92">
        <v>0.15</v>
      </c>
    </row>
    <row r="1249" spans="1:18" x14ac:dyDescent="0.25">
      <c r="A1249" s="198">
        <v>1078</v>
      </c>
      <c r="B1249" s="198" t="s">
        <v>2851</v>
      </c>
      <c r="C1249" s="198" t="s">
        <v>2852</v>
      </c>
      <c r="D1249" s="198" t="s">
        <v>2853</v>
      </c>
      <c r="E1249" s="198" t="s">
        <v>2929</v>
      </c>
      <c r="F1249" s="198" t="s">
        <v>2935</v>
      </c>
      <c r="G1249" s="198" t="s">
        <v>179</v>
      </c>
      <c r="H1249" s="198" t="s">
        <v>2856</v>
      </c>
      <c r="I1249" s="198" t="s">
        <v>2931</v>
      </c>
      <c r="J1249" s="198" t="s">
        <v>2936</v>
      </c>
      <c r="K1249" s="198" t="s">
        <v>179</v>
      </c>
      <c r="L1249" s="66">
        <v>0.14000000000000001</v>
      </c>
      <c r="M1249" s="65">
        <v>0.16</v>
      </c>
      <c r="N1249" s="92">
        <v>7.0000000000000007E-2</v>
      </c>
      <c r="O1249" s="92">
        <v>7.0000000000000007E-2</v>
      </c>
      <c r="P1249" s="92">
        <v>0.13</v>
      </c>
      <c r="Q1249" s="92">
        <v>0.14000000000000001</v>
      </c>
      <c r="R1249" s="92">
        <v>0.15400000000000003</v>
      </c>
    </row>
    <row r="1250" spans="1:18" x14ac:dyDescent="0.25">
      <c r="A1250" s="198">
        <v>1079</v>
      </c>
      <c r="B1250" s="198" t="s">
        <v>2851</v>
      </c>
      <c r="C1250" s="198" t="s">
        <v>2852</v>
      </c>
      <c r="D1250" s="198" t="s">
        <v>2853</v>
      </c>
      <c r="E1250" s="198" t="s">
        <v>2929</v>
      </c>
      <c r="F1250" s="198" t="s">
        <v>2937</v>
      </c>
      <c r="G1250" s="198" t="s">
        <v>179</v>
      </c>
      <c r="H1250" s="198" t="s">
        <v>2856</v>
      </c>
      <c r="I1250" s="198" t="s">
        <v>2931</v>
      </c>
      <c r="J1250" s="198" t="s">
        <v>2938</v>
      </c>
      <c r="K1250" s="198" t="s">
        <v>179</v>
      </c>
      <c r="L1250" s="66">
        <v>0.14000000000000001</v>
      </c>
      <c r="M1250" s="65">
        <v>0.16</v>
      </c>
      <c r="N1250" s="92">
        <v>0.15</v>
      </c>
      <c r="O1250" s="92">
        <v>1.0000000000000009E-2</v>
      </c>
      <c r="P1250" s="92">
        <v>0.15</v>
      </c>
      <c r="Q1250" s="92">
        <v>0.15</v>
      </c>
      <c r="R1250" s="92">
        <v>0.17600000000000002</v>
      </c>
    </row>
    <row r="1251" spans="1:18" x14ac:dyDescent="0.25">
      <c r="A1251" s="198">
        <v>1084</v>
      </c>
      <c r="B1251" s="198" t="s">
        <v>2851</v>
      </c>
      <c r="C1251" s="198" t="s">
        <v>2852</v>
      </c>
      <c r="D1251" s="198" t="s">
        <v>2853</v>
      </c>
      <c r="E1251" s="198" t="s">
        <v>3061</v>
      </c>
      <c r="F1251" s="198" t="s">
        <v>3062</v>
      </c>
      <c r="G1251" s="198" t="s">
        <v>179</v>
      </c>
      <c r="H1251" s="198" t="s">
        <v>2856</v>
      </c>
      <c r="I1251" s="198" t="s">
        <v>3063</v>
      </c>
      <c r="J1251" s="198" t="s">
        <v>3064</v>
      </c>
      <c r="K1251" s="198" t="s">
        <v>179</v>
      </c>
      <c r="L1251" s="66">
        <v>0.16</v>
      </c>
      <c r="M1251" s="65">
        <v>0.18</v>
      </c>
      <c r="N1251" s="92">
        <v>0.15</v>
      </c>
      <c r="O1251" s="92" t="s">
        <v>121</v>
      </c>
      <c r="P1251" s="92">
        <v>0.15</v>
      </c>
      <c r="Q1251" s="92">
        <v>0.15</v>
      </c>
      <c r="R1251" s="92">
        <v>0.15</v>
      </c>
    </row>
    <row r="1252" spans="1:18" x14ac:dyDescent="0.25">
      <c r="A1252" s="198">
        <v>1097</v>
      </c>
      <c r="B1252" s="198" t="s">
        <v>2851</v>
      </c>
      <c r="C1252" s="198" t="s">
        <v>2852</v>
      </c>
      <c r="D1252" s="198" t="s">
        <v>2853</v>
      </c>
      <c r="E1252" s="198" t="s">
        <v>2877</v>
      </c>
      <c r="F1252" s="198" t="s">
        <v>2893</v>
      </c>
      <c r="G1252" s="198" t="s">
        <v>179</v>
      </c>
      <c r="H1252" s="198" t="s">
        <v>2856</v>
      </c>
      <c r="I1252" s="198" t="s">
        <v>2879</v>
      </c>
      <c r="J1252" s="198" t="s">
        <v>2894</v>
      </c>
      <c r="K1252" s="198" t="s">
        <v>179</v>
      </c>
      <c r="L1252" s="66">
        <v>0.14000000000000001</v>
      </c>
      <c r="M1252" s="65">
        <v>0.16</v>
      </c>
      <c r="N1252" s="92">
        <v>0</v>
      </c>
      <c r="O1252" s="92">
        <v>0.14000000000000001</v>
      </c>
      <c r="P1252" s="92">
        <v>0.13</v>
      </c>
      <c r="Q1252" s="92">
        <v>0.14000000000000001</v>
      </c>
      <c r="R1252" s="92">
        <v>0.15400000000000003</v>
      </c>
    </row>
    <row r="1253" spans="1:18" x14ac:dyDescent="0.25">
      <c r="A1253" s="198">
        <v>1098</v>
      </c>
      <c r="B1253" s="198" t="s">
        <v>2851</v>
      </c>
      <c r="C1253" s="198" t="s">
        <v>2852</v>
      </c>
      <c r="D1253" s="198" t="s">
        <v>2853</v>
      </c>
      <c r="E1253" s="198" t="s">
        <v>2877</v>
      </c>
      <c r="F1253" s="198" t="s">
        <v>2895</v>
      </c>
      <c r="G1253" s="198" t="s">
        <v>179</v>
      </c>
      <c r="H1253" s="198" t="s">
        <v>2856</v>
      </c>
      <c r="I1253" s="198" t="s">
        <v>2879</v>
      </c>
      <c r="J1253" s="198" t="s">
        <v>2896</v>
      </c>
      <c r="K1253" s="198" t="s">
        <v>179</v>
      </c>
      <c r="L1253" s="66">
        <v>0.14000000000000001</v>
      </c>
      <c r="M1253" s="65">
        <v>0.16</v>
      </c>
      <c r="N1253" s="92">
        <v>0.15</v>
      </c>
      <c r="O1253" s="92" t="s">
        <v>121</v>
      </c>
      <c r="P1253" s="92">
        <v>0.15</v>
      </c>
      <c r="Q1253" s="92">
        <v>0.15</v>
      </c>
      <c r="R1253" s="92">
        <v>0.15</v>
      </c>
    </row>
    <row r="1254" spans="1:18" x14ac:dyDescent="0.25">
      <c r="A1254" s="198">
        <v>1100</v>
      </c>
      <c r="B1254" s="198" t="s">
        <v>2851</v>
      </c>
      <c r="C1254" s="198" t="s">
        <v>2852</v>
      </c>
      <c r="D1254" s="198" t="s">
        <v>2853</v>
      </c>
      <c r="E1254" s="198" t="s">
        <v>2877</v>
      </c>
      <c r="F1254" s="198" t="s">
        <v>2897</v>
      </c>
      <c r="G1254" s="198" t="s">
        <v>179</v>
      </c>
      <c r="H1254" s="198" t="s">
        <v>2856</v>
      </c>
      <c r="I1254" s="198" t="s">
        <v>2879</v>
      </c>
      <c r="J1254" s="198" t="s">
        <v>2898</v>
      </c>
      <c r="K1254" s="198" t="s">
        <v>179</v>
      </c>
      <c r="L1254" s="66">
        <v>0.14000000000000001</v>
      </c>
      <c r="M1254" s="65">
        <v>0.16</v>
      </c>
      <c r="N1254" s="92">
        <v>0.12</v>
      </c>
      <c r="O1254" s="92">
        <v>2.0000000000000018E-2</v>
      </c>
      <c r="P1254" s="92">
        <v>0.13</v>
      </c>
      <c r="Q1254" s="92">
        <v>0.14000000000000001</v>
      </c>
      <c r="R1254" s="92">
        <v>0.15400000000000003</v>
      </c>
    </row>
    <row r="1255" spans="1:18" x14ac:dyDescent="0.25">
      <c r="A1255" s="198">
        <v>1101</v>
      </c>
      <c r="B1255" s="198" t="s">
        <v>2851</v>
      </c>
      <c r="C1255" s="198" t="s">
        <v>2852</v>
      </c>
      <c r="D1255" s="198" t="s">
        <v>2853</v>
      </c>
      <c r="E1255" s="198" t="s">
        <v>2877</v>
      </c>
      <c r="F1255" s="198" t="s">
        <v>2899</v>
      </c>
      <c r="G1255" s="198" t="s">
        <v>179</v>
      </c>
      <c r="H1255" s="198" t="s">
        <v>2856</v>
      </c>
      <c r="I1255" s="198" t="s">
        <v>2879</v>
      </c>
      <c r="J1255" s="198" t="s">
        <v>2900</v>
      </c>
      <c r="K1255" s="198" t="s">
        <v>179</v>
      </c>
      <c r="L1255" s="66">
        <v>0.18</v>
      </c>
      <c r="M1255" s="65">
        <v>0.21</v>
      </c>
      <c r="N1255" s="92">
        <v>0.12</v>
      </c>
      <c r="O1255" s="92">
        <v>2.0000000000000018E-2</v>
      </c>
      <c r="P1255" s="92">
        <v>0.13</v>
      </c>
      <c r="Q1255" s="92">
        <v>0.14000000000000001</v>
      </c>
      <c r="R1255" s="92">
        <v>0.15400000000000003</v>
      </c>
    </row>
    <row r="1256" spans="1:18" x14ac:dyDescent="0.25">
      <c r="A1256" s="198">
        <v>1104</v>
      </c>
      <c r="B1256" s="198" t="s">
        <v>2851</v>
      </c>
      <c r="C1256" s="198" t="s">
        <v>2852</v>
      </c>
      <c r="D1256" s="198" t="s">
        <v>2853</v>
      </c>
      <c r="E1256" s="198" t="s">
        <v>2877</v>
      </c>
      <c r="F1256" s="198" t="s">
        <v>2903</v>
      </c>
      <c r="G1256" s="198" t="s">
        <v>179</v>
      </c>
      <c r="H1256" s="198" t="s">
        <v>2856</v>
      </c>
      <c r="I1256" s="198" t="s">
        <v>2879</v>
      </c>
      <c r="J1256" s="198" t="s">
        <v>2904</v>
      </c>
      <c r="K1256" s="198" t="s">
        <v>179</v>
      </c>
      <c r="L1256" s="66">
        <v>0.14000000000000001</v>
      </c>
      <c r="M1256" s="65">
        <v>0.16</v>
      </c>
      <c r="N1256" s="92">
        <v>0.15</v>
      </c>
      <c r="O1256" s="92" t="s">
        <v>121</v>
      </c>
      <c r="P1256" s="92">
        <v>0.15</v>
      </c>
      <c r="Q1256" s="92">
        <v>0.15</v>
      </c>
      <c r="R1256" s="92">
        <v>0.15</v>
      </c>
    </row>
    <row r="1257" spans="1:18" x14ac:dyDescent="0.25">
      <c r="A1257" s="198">
        <v>1105</v>
      </c>
      <c r="B1257" s="198" t="s">
        <v>2851</v>
      </c>
      <c r="C1257" s="198" t="s">
        <v>2852</v>
      </c>
      <c r="D1257" s="198" t="s">
        <v>2853</v>
      </c>
      <c r="E1257" s="198" t="s">
        <v>2877</v>
      </c>
      <c r="F1257" s="198" t="s">
        <v>2905</v>
      </c>
      <c r="G1257" s="198" t="s">
        <v>179</v>
      </c>
      <c r="H1257" s="198" t="s">
        <v>2856</v>
      </c>
      <c r="I1257" s="198" t="s">
        <v>2879</v>
      </c>
      <c r="J1257" s="198" t="s">
        <v>2906</v>
      </c>
      <c r="K1257" s="198" t="s">
        <v>179</v>
      </c>
      <c r="L1257" s="66">
        <v>0.18</v>
      </c>
      <c r="M1257" s="65">
        <v>0.21</v>
      </c>
      <c r="N1257" s="92">
        <v>0</v>
      </c>
      <c r="O1257" s="92">
        <v>0.14000000000000001</v>
      </c>
      <c r="P1257" s="92">
        <v>0.13</v>
      </c>
      <c r="Q1257" s="92">
        <v>0.14000000000000001</v>
      </c>
      <c r="R1257" s="92">
        <v>0.15400000000000003</v>
      </c>
    </row>
    <row r="1258" spans="1:18" x14ac:dyDescent="0.25">
      <c r="A1258" s="198">
        <v>1107</v>
      </c>
      <c r="B1258" s="198" t="s">
        <v>2851</v>
      </c>
      <c r="C1258" s="198" t="s">
        <v>2852</v>
      </c>
      <c r="D1258" s="198" t="s">
        <v>2853</v>
      </c>
      <c r="E1258" s="198" t="s">
        <v>2877</v>
      </c>
      <c r="F1258" s="198" t="s">
        <v>2907</v>
      </c>
      <c r="G1258" s="198" t="s">
        <v>179</v>
      </c>
      <c r="H1258" s="198" t="s">
        <v>2856</v>
      </c>
      <c r="I1258" s="198" t="s">
        <v>2879</v>
      </c>
      <c r="J1258" s="198" t="s">
        <v>2908</v>
      </c>
      <c r="K1258" s="198" t="s">
        <v>179</v>
      </c>
      <c r="L1258" s="66">
        <v>0.18</v>
      </c>
      <c r="M1258" s="65">
        <v>0.21</v>
      </c>
      <c r="N1258" s="92">
        <v>0.15</v>
      </c>
      <c r="O1258" s="92" t="s">
        <v>121</v>
      </c>
      <c r="P1258" s="92">
        <v>0.15</v>
      </c>
      <c r="Q1258" s="92">
        <v>0.15</v>
      </c>
      <c r="R1258" s="92">
        <v>0.15</v>
      </c>
    </row>
    <row r="1259" spans="1:18" x14ac:dyDescent="0.25">
      <c r="A1259" s="198">
        <v>1115</v>
      </c>
      <c r="B1259" s="198" t="s">
        <v>2851</v>
      </c>
      <c r="C1259" s="198" t="s">
        <v>2852</v>
      </c>
      <c r="D1259" s="198" t="s">
        <v>2853</v>
      </c>
      <c r="E1259" s="198" t="s">
        <v>2929</v>
      </c>
      <c r="F1259" s="198" t="s">
        <v>2933</v>
      </c>
      <c r="G1259" s="198" t="s">
        <v>179</v>
      </c>
      <c r="H1259" s="198" t="s">
        <v>2856</v>
      </c>
      <c r="I1259" s="198" t="s">
        <v>2931</v>
      </c>
      <c r="J1259" s="198" t="s">
        <v>2934</v>
      </c>
      <c r="K1259" s="198" t="s">
        <v>179</v>
      </c>
      <c r="L1259" s="66">
        <v>0.14000000000000001</v>
      </c>
      <c r="M1259" s="65">
        <v>0.16</v>
      </c>
      <c r="N1259" s="92">
        <v>0.15</v>
      </c>
      <c r="O1259" s="92">
        <v>0.03</v>
      </c>
      <c r="P1259" s="92">
        <v>0.16999999999999998</v>
      </c>
      <c r="Q1259" s="92">
        <v>0.18</v>
      </c>
      <c r="R1259" s="92">
        <v>0.19800000000000001</v>
      </c>
    </row>
    <row r="1260" spans="1:18" x14ac:dyDescent="0.25">
      <c r="A1260" s="198">
        <v>1121</v>
      </c>
      <c r="B1260" s="198" t="s">
        <v>2851</v>
      </c>
      <c r="C1260" s="198" t="s">
        <v>2852</v>
      </c>
      <c r="D1260" s="198" t="s">
        <v>2853</v>
      </c>
      <c r="E1260" s="198" t="s">
        <v>2877</v>
      </c>
      <c r="F1260" s="198" t="s">
        <v>2891</v>
      </c>
      <c r="G1260" s="198" t="s">
        <v>179</v>
      </c>
      <c r="H1260" s="198" t="s">
        <v>2856</v>
      </c>
      <c r="I1260" s="198" t="s">
        <v>2879</v>
      </c>
      <c r="J1260" s="198" t="s">
        <v>2892</v>
      </c>
      <c r="K1260" s="198" t="s">
        <v>179</v>
      </c>
      <c r="L1260" s="66">
        <v>0.14000000000000001</v>
      </c>
      <c r="M1260" s="65">
        <v>0.16</v>
      </c>
      <c r="N1260" s="92">
        <v>0.13944444444444448</v>
      </c>
      <c r="O1260" s="92">
        <v>5.5555555555553138E-4</v>
      </c>
      <c r="P1260" s="92">
        <v>0.13944444444444448</v>
      </c>
      <c r="Q1260" s="92">
        <v>0.13944444444444448</v>
      </c>
      <c r="R1260" s="92">
        <v>0.15400000000000003</v>
      </c>
    </row>
    <row r="1261" spans="1:18" x14ac:dyDescent="0.25">
      <c r="A1261" s="198">
        <v>1153</v>
      </c>
      <c r="B1261" s="198" t="s">
        <v>2851</v>
      </c>
      <c r="C1261" s="198" t="s">
        <v>2852</v>
      </c>
      <c r="D1261" s="198" t="s">
        <v>2853</v>
      </c>
      <c r="E1261" s="198" t="s">
        <v>2877</v>
      </c>
      <c r="F1261" s="198" t="s">
        <v>2923</v>
      </c>
      <c r="G1261" s="198" t="s">
        <v>179</v>
      </c>
      <c r="H1261" s="198" t="s">
        <v>2856</v>
      </c>
      <c r="I1261" s="198" t="s">
        <v>2879</v>
      </c>
      <c r="J1261" s="198" t="s">
        <v>2924</v>
      </c>
      <c r="K1261" s="198" t="s">
        <v>179</v>
      </c>
      <c r="L1261" s="66">
        <v>0.14000000000000001</v>
      </c>
      <c r="M1261" s="65">
        <v>0.16</v>
      </c>
      <c r="N1261" s="92">
        <v>0.15</v>
      </c>
      <c r="O1261" s="92" t="s">
        <v>121</v>
      </c>
      <c r="P1261" s="92">
        <v>0.15</v>
      </c>
      <c r="Q1261" s="92">
        <v>0.15</v>
      </c>
      <c r="R1261" s="92">
        <v>0.15</v>
      </c>
    </row>
    <row r="1262" spans="1:18" x14ac:dyDescent="0.25">
      <c r="A1262" s="198">
        <v>1154</v>
      </c>
      <c r="B1262" s="198" t="s">
        <v>2851</v>
      </c>
      <c r="C1262" s="198" t="s">
        <v>2852</v>
      </c>
      <c r="D1262" s="198" t="s">
        <v>2853</v>
      </c>
      <c r="E1262" s="198" t="s">
        <v>2877</v>
      </c>
      <c r="F1262" s="198" t="s">
        <v>2925</v>
      </c>
      <c r="G1262" s="198" t="s">
        <v>179</v>
      </c>
      <c r="H1262" s="198" t="s">
        <v>2856</v>
      </c>
      <c r="I1262" s="198" t="s">
        <v>2879</v>
      </c>
      <c r="J1262" s="198" t="s">
        <v>2926</v>
      </c>
      <c r="K1262" s="198" t="s">
        <v>179</v>
      </c>
      <c r="L1262" s="66">
        <v>0.18</v>
      </c>
      <c r="M1262" s="65">
        <v>0.21</v>
      </c>
      <c r="N1262" s="92">
        <v>0.12</v>
      </c>
      <c r="O1262" s="92">
        <v>2.0000000000000018E-2</v>
      </c>
      <c r="P1262" s="92">
        <v>0.13</v>
      </c>
      <c r="Q1262" s="92">
        <v>0.14000000000000001</v>
      </c>
      <c r="R1262" s="92">
        <v>0.15400000000000003</v>
      </c>
    </row>
    <row r="1263" spans="1:18" x14ac:dyDescent="0.25">
      <c r="A1263" s="198">
        <v>1155</v>
      </c>
      <c r="B1263" s="198" t="s">
        <v>2851</v>
      </c>
      <c r="C1263" s="198" t="s">
        <v>2852</v>
      </c>
      <c r="D1263" s="198" t="s">
        <v>2853</v>
      </c>
      <c r="E1263" s="198" t="s">
        <v>2877</v>
      </c>
      <c r="F1263" s="198" t="s">
        <v>2927</v>
      </c>
      <c r="G1263" s="198" t="s">
        <v>179</v>
      </c>
      <c r="H1263" s="198" t="s">
        <v>2856</v>
      </c>
      <c r="I1263" s="198" t="s">
        <v>2879</v>
      </c>
      <c r="J1263" s="198" t="s">
        <v>2928</v>
      </c>
      <c r="K1263" s="198" t="s">
        <v>179</v>
      </c>
      <c r="L1263" s="66">
        <v>0.14000000000000001</v>
      </c>
      <c r="M1263" s="65">
        <v>0.16</v>
      </c>
      <c r="N1263" s="92">
        <v>0.13944444444444448</v>
      </c>
      <c r="O1263" s="92">
        <v>5.5555555555553138E-4</v>
      </c>
      <c r="P1263" s="92">
        <v>0.13944444444444448</v>
      </c>
      <c r="Q1263" s="92">
        <v>0.13944444444444448</v>
      </c>
      <c r="R1263" s="92">
        <v>0.15400000000000003</v>
      </c>
    </row>
    <row r="1264" spans="1:18" x14ac:dyDescent="0.25">
      <c r="A1264" s="198">
        <v>1156</v>
      </c>
      <c r="B1264" s="198" t="s">
        <v>2851</v>
      </c>
      <c r="C1264" s="198" t="s">
        <v>2852</v>
      </c>
      <c r="D1264" s="198" t="s">
        <v>2853</v>
      </c>
      <c r="E1264" s="198" t="s">
        <v>3061</v>
      </c>
      <c r="F1264" s="198" t="s">
        <v>3081</v>
      </c>
      <c r="G1264" s="198" t="s">
        <v>179</v>
      </c>
      <c r="H1264" s="198" t="s">
        <v>2856</v>
      </c>
      <c r="I1264" s="198" t="s">
        <v>3063</v>
      </c>
      <c r="J1264" s="198" t="s">
        <v>3082</v>
      </c>
      <c r="K1264" s="198" t="s">
        <v>179</v>
      </c>
      <c r="L1264" s="66">
        <v>0.16</v>
      </c>
      <c r="M1264" s="65">
        <v>0.18</v>
      </c>
      <c r="N1264" s="92">
        <v>0.15</v>
      </c>
      <c r="O1264" s="92" t="s">
        <v>121</v>
      </c>
      <c r="P1264" s="92">
        <v>0.15</v>
      </c>
      <c r="Q1264" s="92">
        <v>0.15</v>
      </c>
      <c r="R1264" s="92">
        <v>0.15</v>
      </c>
    </row>
    <row r="1265" spans="1:18" x14ac:dyDescent="0.25">
      <c r="A1265" s="198">
        <v>1157</v>
      </c>
      <c r="B1265" s="198" t="s">
        <v>2851</v>
      </c>
      <c r="C1265" s="198" t="s">
        <v>2852</v>
      </c>
      <c r="D1265" s="198" t="s">
        <v>2853</v>
      </c>
      <c r="E1265" s="198" t="s">
        <v>2877</v>
      </c>
      <c r="F1265" s="198" t="s">
        <v>2921</v>
      </c>
      <c r="G1265" s="198" t="s">
        <v>179</v>
      </c>
      <c r="H1265" s="198" t="s">
        <v>2856</v>
      </c>
      <c r="I1265" s="198" t="s">
        <v>2879</v>
      </c>
      <c r="J1265" s="198" t="s">
        <v>2922</v>
      </c>
      <c r="K1265" s="198" t="s">
        <v>179</v>
      </c>
      <c r="L1265" s="66">
        <v>0.2</v>
      </c>
      <c r="M1265" s="65">
        <v>0.23</v>
      </c>
      <c r="N1265" s="92">
        <v>0.12</v>
      </c>
      <c r="O1265" s="92">
        <v>2.0000000000000018E-2</v>
      </c>
      <c r="P1265" s="92">
        <v>0.13</v>
      </c>
      <c r="Q1265" s="92">
        <v>0.14000000000000001</v>
      </c>
      <c r="R1265" s="92">
        <v>0.15400000000000003</v>
      </c>
    </row>
    <row r="1266" spans="1:18" x14ac:dyDescent="0.25">
      <c r="A1266" s="198">
        <v>1160</v>
      </c>
      <c r="B1266" s="198" t="s">
        <v>2851</v>
      </c>
      <c r="C1266" s="198" t="s">
        <v>2852</v>
      </c>
      <c r="D1266" s="198" t="s">
        <v>2853</v>
      </c>
      <c r="E1266" s="198" t="s">
        <v>2929</v>
      </c>
      <c r="F1266" s="198" t="s">
        <v>2930</v>
      </c>
      <c r="G1266" s="198" t="s">
        <v>179</v>
      </c>
      <c r="H1266" s="198" t="s">
        <v>2856</v>
      </c>
      <c r="I1266" s="198" t="s">
        <v>2931</v>
      </c>
      <c r="J1266" s="198" t="s">
        <v>2932</v>
      </c>
      <c r="K1266" s="198" t="s">
        <v>179</v>
      </c>
      <c r="L1266" s="66">
        <v>0.14000000000000001</v>
      </c>
      <c r="M1266" s="65">
        <v>0.16</v>
      </c>
      <c r="N1266" s="92">
        <v>0.12</v>
      </c>
      <c r="O1266" s="92">
        <v>2.0000000000000018E-2</v>
      </c>
      <c r="P1266" s="92">
        <v>0.13</v>
      </c>
      <c r="Q1266" s="92">
        <v>0.14000000000000001</v>
      </c>
      <c r="R1266" s="92">
        <v>0.15400000000000003</v>
      </c>
    </row>
    <row r="1267" spans="1:18" x14ac:dyDescent="0.25">
      <c r="A1267" s="198">
        <v>1161</v>
      </c>
      <c r="B1267" s="198" t="s">
        <v>2851</v>
      </c>
      <c r="C1267" s="198" t="s">
        <v>2852</v>
      </c>
      <c r="D1267" s="198" t="s">
        <v>2853</v>
      </c>
      <c r="E1267" s="198" t="s">
        <v>2877</v>
      </c>
      <c r="F1267" s="198" t="s">
        <v>2913</v>
      </c>
      <c r="G1267" s="198" t="s">
        <v>179</v>
      </c>
      <c r="H1267" s="198" t="s">
        <v>2856</v>
      </c>
      <c r="I1267" s="198" t="s">
        <v>2879</v>
      </c>
      <c r="J1267" s="198" t="s">
        <v>2914</v>
      </c>
      <c r="K1267" s="198" t="s">
        <v>179</v>
      </c>
      <c r="L1267" s="66">
        <v>0.14000000000000001</v>
      </c>
      <c r="M1267" s="65">
        <v>0.16</v>
      </c>
      <c r="N1267" s="92">
        <v>0.15</v>
      </c>
      <c r="O1267" s="92">
        <v>0.03</v>
      </c>
      <c r="P1267" s="92">
        <v>0.16999999999999998</v>
      </c>
      <c r="Q1267" s="92">
        <v>0.18</v>
      </c>
      <c r="R1267" s="92">
        <v>0.19800000000000001</v>
      </c>
    </row>
    <row r="1268" spans="1:18" x14ac:dyDescent="0.25">
      <c r="A1268" s="198">
        <v>1162</v>
      </c>
      <c r="B1268" s="198" t="s">
        <v>2851</v>
      </c>
      <c r="C1268" s="198" t="s">
        <v>2852</v>
      </c>
      <c r="D1268" s="198" t="s">
        <v>2853</v>
      </c>
      <c r="E1268" s="198" t="s">
        <v>2877</v>
      </c>
      <c r="F1268" s="198" t="s">
        <v>2915</v>
      </c>
      <c r="G1268" s="198" t="s">
        <v>179</v>
      </c>
      <c r="H1268" s="198" t="s">
        <v>2856</v>
      </c>
      <c r="I1268" s="198" t="s">
        <v>2879</v>
      </c>
      <c r="J1268" s="198" t="s">
        <v>2916</v>
      </c>
      <c r="K1268" s="198" t="s">
        <v>179</v>
      </c>
      <c r="L1268" s="66">
        <v>0.18</v>
      </c>
      <c r="M1268" s="65">
        <v>0.21</v>
      </c>
      <c r="N1268" s="92">
        <v>0.15</v>
      </c>
      <c r="O1268" s="92" t="s">
        <v>121</v>
      </c>
      <c r="P1268" s="92">
        <v>0.15</v>
      </c>
      <c r="Q1268" s="92">
        <v>0.15</v>
      </c>
      <c r="R1268" s="92">
        <v>0.15</v>
      </c>
    </row>
    <row r="1269" spans="1:18" x14ac:dyDescent="0.25">
      <c r="A1269" s="198">
        <v>1164</v>
      </c>
      <c r="B1269" s="198" t="s">
        <v>2851</v>
      </c>
      <c r="C1269" s="198" t="s">
        <v>2852</v>
      </c>
      <c r="D1269" s="198" t="s">
        <v>2853</v>
      </c>
      <c r="E1269" s="198" t="s">
        <v>2877</v>
      </c>
      <c r="F1269" s="198" t="s">
        <v>2917</v>
      </c>
      <c r="G1269" s="198" t="s">
        <v>179</v>
      </c>
      <c r="H1269" s="198" t="s">
        <v>2856</v>
      </c>
      <c r="I1269" s="198" t="s">
        <v>2879</v>
      </c>
      <c r="J1269" s="198" t="s">
        <v>2918</v>
      </c>
      <c r="K1269" s="198" t="s">
        <v>179</v>
      </c>
      <c r="L1269" s="66">
        <v>0.16</v>
      </c>
      <c r="M1269" s="65">
        <v>0.18</v>
      </c>
      <c r="N1269" s="92">
        <v>0.13944444444444448</v>
      </c>
      <c r="O1269" s="92">
        <v>5.5555555555553138E-4</v>
      </c>
      <c r="P1269" s="92">
        <v>0.13944444444444448</v>
      </c>
      <c r="Q1269" s="92">
        <v>0.13944444444444448</v>
      </c>
      <c r="R1269" s="92">
        <v>0.15400000000000003</v>
      </c>
    </row>
    <row r="1270" spans="1:18" x14ac:dyDescent="0.25">
      <c r="A1270" s="198">
        <v>1167</v>
      </c>
      <c r="B1270" s="198" t="s">
        <v>2851</v>
      </c>
      <c r="C1270" s="198" t="s">
        <v>2852</v>
      </c>
      <c r="D1270" s="198" t="s">
        <v>2853</v>
      </c>
      <c r="E1270" s="198" t="s">
        <v>2877</v>
      </c>
      <c r="F1270" s="198" t="s">
        <v>2919</v>
      </c>
      <c r="G1270" s="198" t="s">
        <v>179</v>
      </c>
      <c r="H1270" s="198" t="s">
        <v>2856</v>
      </c>
      <c r="I1270" s="198" t="s">
        <v>2879</v>
      </c>
      <c r="J1270" s="198" t="s">
        <v>2920</v>
      </c>
      <c r="K1270" s="198" t="s">
        <v>179</v>
      </c>
      <c r="L1270" s="66">
        <v>0.18</v>
      </c>
      <c r="M1270" s="65">
        <v>0.21</v>
      </c>
      <c r="N1270" s="92">
        <v>0.12</v>
      </c>
      <c r="O1270" s="92">
        <v>0.06</v>
      </c>
      <c r="P1270" s="92">
        <v>0.16999999999999998</v>
      </c>
      <c r="Q1270" s="92">
        <v>0.18</v>
      </c>
      <c r="R1270" s="92">
        <v>0.19800000000000001</v>
      </c>
    </row>
    <row r="1271" spans="1:18" x14ac:dyDescent="0.25">
      <c r="A1271" s="198">
        <v>1201</v>
      </c>
      <c r="B1271" s="198" t="s">
        <v>2851</v>
      </c>
      <c r="C1271" s="198" t="s">
        <v>2852</v>
      </c>
      <c r="D1271" s="198" t="s">
        <v>2853</v>
      </c>
      <c r="E1271" s="198" t="s">
        <v>3061</v>
      </c>
      <c r="F1271" s="198" t="s">
        <v>3085</v>
      </c>
      <c r="G1271" s="198" t="s">
        <v>179</v>
      </c>
      <c r="H1271" s="198" t="s">
        <v>2856</v>
      </c>
      <c r="I1271" s="198" t="s">
        <v>3063</v>
      </c>
      <c r="J1271" s="198" t="s">
        <v>3086</v>
      </c>
      <c r="K1271" s="198" t="s">
        <v>179</v>
      </c>
      <c r="L1271" s="66">
        <v>0.16</v>
      </c>
      <c r="M1271" s="65">
        <v>0.18</v>
      </c>
      <c r="N1271" s="92">
        <v>0.15</v>
      </c>
      <c r="O1271" s="92">
        <v>0.03</v>
      </c>
      <c r="P1271" s="92">
        <v>0.16999999999999998</v>
      </c>
      <c r="Q1271" s="92">
        <v>0.18</v>
      </c>
      <c r="R1271" s="92">
        <v>0.19800000000000001</v>
      </c>
    </row>
    <row r="1272" spans="1:18" x14ac:dyDescent="0.25">
      <c r="A1272" s="198">
        <v>1202</v>
      </c>
      <c r="B1272" s="198" t="s">
        <v>2851</v>
      </c>
      <c r="C1272" s="198" t="s">
        <v>2852</v>
      </c>
      <c r="D1272" s="198" t="s">
        <v>2853</v>
      </c>
      <c r="E1272" s="198" t="s">
        <v>3061</v>
      </c>
      <c r="F1272" s="198" t="s">
        <v>3087</v>
      </c>
      <c r="G1272" s="198" t="s">
        <v>179</v>
      </c>
      <c r="H1272" s="198" t="s">
        <v>2856</v>
      </c>
      <c r="I1272" s="198" t="s">
        <v>3063</v>
      </c>
      <c r="J1272" s="198" t="s">
        <v>3088</v>
      </c>
      <c r="K1272" s="198" t="s">
        <v>179</v>
      </c>
      <c r="L1272" s="66">
        <v>0.16</v>
      </c>
      <c r="M1272" s="65">
        <v>0.18</v>
      </c>
      <c r="N1272" s="92">
        <v>0.15</v>
      </c>
      <c r="O1272" s="92" t="s">
        <v>121</v>
      </c>
      <c r="P1272" s="92">
        <v>0.15</v>
      </c>
      <c r="Q1272" s="92">
        <v>0.15</v>
      </c>
      <c r="R1272" s="92">
        <v>0.15</v>
      </c>
    </row>
    <row r="1273" spans="1:18" x14ac:dyDescent="0.25">
      <c r="A1273" s="198">
        <v>1203</v>
      </c>
      <c r="B1273" s="198" t="s">
        <v>2851</v>
      </c>
      <c r="C1273" s="198" t="s">
        <v>2852</v>
      </c>
      <c r="D1273" s="198" t="s">
        <v>2853</v>
      </c>
      <c r="E1273" s="198" t="s">
        <v>3061</v>
      </c>
      <c r="F1273" s="198" t="s">
        <v>3089</v>
      </c>
      <c r="G1273" s="198" t="s">
        <v>179</v>
      </c>
      <c r="H1273" s="198" t="s">
        <v>2856</v>
      </c>
      <c r="I1273" s="198" t="s">
        <v>3063</v>
      </c>
      <c r="J1273" s="198" t="s">
        <v>3090</v>
      </c>
      <c r="K1273" s="198" t="s">
        <v>179</v>
      </c>
      <c r="L1273" s="66">
        <v>0.16</v>
      </c>
      <c r="M1273" s="65">
        <v>0.18</v>
      </c>
      <c r="N1273" s="92">
        <v>0.15</v>
      </c>
      <c r="O1273" s="92">
        <v>0.03</v>
      </c>
      <c r="P1273" s="92">
        <v>0.16999999999999998</v>
      </c>
      <c r="Q1273" s="92">
        <v>0.18</v>
      </c>
      <c r="R1273" s="92">
        <v>0.19800000000000001</v>
      </c>
    </row>
    <row r="1274" spans="1:18" x14ac:dyDescent="0.25">
      <c r="A1274" s="198">
        <v>1425</v>
      </c>
      <c r="B1274" s="198" t="s">
        <v>2851</v>
      </c>
      <c r="C1274" s="198" t="s">
        <v>2852</v>
      </c>
      <c r="D1274" s="198" t="s">
        <v>2853</v>
      </c>
      <c r="E1274" s="198" t="s">
        <v>3053</v>
      </c>
      <c r="F1274" s="198" t="s">
        <v>3054</v>
      </c>
      <c r="G1274" s="198" t="s">
        <v>179</v>
      </c>
      <c r="H1274" s="198" t="s">
        <v>2856</v>
      </c>
      <c r="I1274" s="198" t="s">
        <v>3055</v>
      </c>
      <c r="J1274" s="198" t="s">
        <v>3056</v>
      </c>
      <c r="K1274" s="198" t="s">
        <v>179</v>
      </c>
      <c r="L1274" s="66">
        <v>0.2</v>
      </c>
      <c r="M1274" s="65">
        <v>0.23</v>
      </c>
      <c r="N1274" s="92">
        <v>0.13944444444444448</v>
      </c>
      <c r="O1274" s="92">
        <v>4.0555555555555511E-2</v>
      </c>
      <c r="P1274" s="92">
        <v>0.16999999999999998</v>
      </c>
      <c r="Q1274" s="92">
        <v>0.18</v>
      </c>
      <c r="R1274" s="92">
        <v>0.19800000000000001</v>
      </c>
    </row>
    <row r="1275" spans="1:18" x14ac:dyDescent="0.25">
      <c r="A1275" s="198">
        <v>1426</v>
      </c>
      <c r="B1275" s="198" t="s">
        <v>2851</v>
      </c>
      <c r="C1275" s="198" t="s">
        <v>2852</v>
      </c>
      <c r="D1275" s="198" t="s">
        <v>2853</v>
      </c>
      <c r="E1275" s="198" t="s">
        <v>3053</v>
      </c>
      <c r="F1275" s="198" t="s">
        <v>3057</v>
      </c>
      <c r="G1275" s="198" t="s">
        <v>179</v>
      </c>
      <c r="H1275" s="198" t="s">
        <v>2856</v>
      </c>
      <c r="I1275" s="198" t="s">
        <v>3055</v>
      </c>
      <c r="J1275" s="198" t="s">
        <v>3058</v>
      </c>
      <c r="K1275" s="198" t="s">
        <v>179</v>
      </c>
      <c r="L1275" s="66">
        <v>0.14000000000000001</v>
      </c>
      <c r="M1275" s="65">
        <v>0.16</v>
      </c>
      <c r="N1275" s="92">
        <v>0.15</v>
      </c>
      <c r="O1275" s="92">
        <v>1.0000000000000009E-2</v>
      </c>
      <c r="P1275" s="92">
        <v>0.15</v>
      </c>
      <c r="Q1275" s="92">
        <v>0.15</v>
      </c>
      <c r="R1275" s="92">
        <v>0.17600000000000002</v>
      </c>
    </row>
    <row r="1276" spans="1:18" x14ac:dyDescent="0.25">
      <c r="A1276" s="198">
        <v>1702</v>
      </c>
      <c r="B1276" s="198" t="s">
        <v>2851</v>
      </c>
      <c r="C1276" s="198" t="s">
        <v>2852</v>
      </c>
      <c r="D1276" s="198" t="s">
        <v>2853</v>
      </c>
      <c r="E1276" s="198" t="s">
        <v>3061</v>
      </c>
      <c r="F1276" s="198" t="s">
        <v>3113</v>
      </c>
      <c r="G1276" s="198" t="s">
        <v>179</v>
      </c>
      <c r="H1276" s="198" t="s">
        <v>2856</v>
      </c>
      <c r="I1276" s="198" t="s">
        <v>3063</v>
      </c>
      <c r="J1276" s="198" t="s">
        <v>3114</v>
      </c>
      <c r="K1276" s="198" t="s">
        <v>179</v>
      </c>
      <c r="L1276" s="66">
        <v>0.16</v>
      </c>
      <c r="M1276" s="65">
        <v>0.18</v>
      </c>
      <c r="N1276" s="92">
        <v>0.15</v>
      </c>
      <c r="O1276" s="92">
        <v>0.03</v>
      </c>
      <c r="P1276" s="92">
        <v>0.16999999999999998</v>
      </c>
      <c r="Q1276" s="92">
        <v>0.18</v>
      </c>
      <c r="R1276" s="92">
        <v>0.19800000000000001</v>
      </c>
    </row>
    <row r="1277" spans="1:18" x14ac:dyDescent="0.25">
      <c r="A1277" s="198">
        <v>1708</v>
      </c>
      <c r="B1277" s="198" t="s">
        <v>2851</v>
      </c>
      <c r="C1277" s="198" t="s">
        <v>2852</v>
      </c>
      <c r="D1277" s="198" t="s">
        <v>2853</v>
      </c>
      <c r="E1277" s="198" t="s">
        <v>3061</v>
      </c>
      <c r="F1277" s="198" t="s">
        <v>3111</v>
      </c>
      <c r="G1277" s="198" t="s">
        <v>179</v>
      </c>
      <c r="H1277" s="198" t="s">
        <v>2856</v>
      </c>
      <c r="I1277" s="198" t="s">
        <v>3063</v>
      </c>
      <c r="J1277" s="198" t="s">
        <v>3112</v>
      </c>
      <c r="K1277" s="198" t="s">
        <v>179</v>
      </c>
      <c r="L1277" s="66">
        <v>0.2</v>
      </c>
      <c r="M1277" s="65">
        <v>0.23</v>
      </c>
      <c r="N1277" s="92">
        <v>0.15</v>
      </c>
      <c r="O1277" s="92">
        <v>1.0000000000000009E-2</v>
      </c>
      <c r="P1277" s="92">
        <v>0.15</v>
      </c>
      <c r="Q1277" s="92">
        <v>0.15</v>
      </c>
      <c r="R1277" s="92">
        <v>0.17600000000000002</v>
      </c>
    </row>
    <row r="1278" spans="1:18" x14ac:dyDescent="0.25">
      <c r="A1278" s="198">
        <v>1750</v>
      </c>
      <c r="B1278" s="198" t="s">
        <v>2851</v>
      </c>
      <c r="C1278" s="198" t="s">
        <v>2852</v>
      </c>
      <c r="D1278" s="198" t="s">
        <v>2853</v>
      </c>
      <c r="E1278" s="198" t="s">
        <v>3061</v>
      </c>
      <c r="F1278" s="198" t="s">
        <v>3115</v>
      </c>
      <c r="G1278" s="198" t="s">
        <v>179</v>
      </c>
      <c r="H1278" s="198" t="s">
        <v>2856</v>
      </c>
      <c r="I1278" s="198" t="s">
        <v>3063</v>
      </c>
      <c r="J1278" s="198" t="s">
        <v>3116</v>
      </c>
      <c r="K1278" s="198" t="s">
        <v>179</v>
      </c>
      <c r="L1278" s="66">
        <v>0.16</v>
      </c>
      <c r="M1278" s="65">
        <v>0.18</v>
      </c>
      <c r="N1278" s="92">
        <v>0.15</v>
      </c>
      <c r="O1278" s="92">
        <v>1.0000000000000009E-2</v>
      </c>
      <c r="P1278" s="92">
        <v>0.15</v>
      </c>
      <c r="Q1278" s="92">
        <v>0.15</v>
      </c>
      <c r="R1278" s="92">
        <v>0.17600000000000002</v>
      </c>
    </row>
    <row r="1279" spans="1:18" x14ac:dyDescent="0.25">
      <c r="A1279" s="198">
        <v>2199</v>
      </c>
      <c r="B1279" s="198" t="s">
        <v>2851</v>
      </c>
      <c r="C1279" s="198" t="s">
        <v>2852</v>
      </c>
      <c r="D1279" s="198" t="s">
        <v>2853</v>
      </c>
      <c r="E1279" s="198" t="s">
        <v>3061</v>
      </c>
      <c r="F1279" s="198" t="s">
        <v>3079</v>
      </c>
      <c r="G1279" s="198" t="s">
        <v>179</v>
      </c>
      <c r="H1279" s="198" t="s">
        <v>2856</v>
      </c>
      <c r="I1279" s="198" t="s">
        <v>3063</v>
      </c>
      <c r="J1279" s="198" t="s">
        <v>3080</v>
      </c>
      <c r="K1279" s="198" t="s">
        <v>179</v>
      </c>
      <c r="L1279" s="66">
        <v>0.16</v>
      </c>
      <c r="M1279" s="65">
        <v>0.18</v>
      </c>
      <c r="N1279" s="92">
        <v>0.15</v>
      </c>
      <c r="O1279" s="92">
        <v>1.0000000000000009E-2</v>
      </c>
      <c r="P1279" s="92">
        <v>0.15</v>
      </c>
      <c r="Q1279" s="92">
        <v>0.15</v>
      </c>
      <c r="R1279" s="92">
        <v>0.17600000000000002</v>
      </c>
    </row>
    <row r="1280" spans="1:18" x14ac:dyDescent="0.25">
      <c r="A1280" s="198">
        <v>2451</v>
      </c>
      <c r="B1280" s="198" t="s">
        <v>2851</v>
      </c>
      <c r="C1280" s="198" t="s">
        <v>2852</v>
      </c>
      <c r="D1280" s="198" t="s">
        <v>2853</v>
      </c>
      <c r="E1280" s="198" t="s">
        <v>3061</v>
      </c>
      <c r="F1280" s="198" t="s">
        <v>3093</v>
      </c>
      <c r="G1280" s="198" t="s">
        <v>179</v>
      </c>
      <c r="H1280" s="198" t="s">
        <v>2856</v>
      </c>
      <c r="I1280" s="198" t="s">
        <v>3063</v>
      </c>
      <c r="J1280" s="198" t="s">
        <v>3094</v>
      </c>
      <c r="K1280" s="198" t="s">
        <v>179</v>
      </c>
      <c r="L1280" s="66">
        <v>0.16</v>
      </c>
      <c r="M1280" s="65">
        <v>0.18</v>
      </c>
      <c r="N1280" s="92">
        <v>0.15</v>
      </c>
      <c r="O1280" s="92">
        <v>1.0000000000000009E-2</v>
      </c>
      <c r="P1280" s="92">
        <v>0.15</v>
      </c>
      <c r="Q1280" s="92">
        <v>0.15</v>
      </c>
      <c r="R1280" s="92">
        <v>0.17600000000000002</v>
      </c>
    </row>
    <row r="1281" spans="1:18" x14ac:dyDescent="0.25">
      <c r="A1281" s="198">
        <v>2452</v>
      </c>
      <c r="B1281" s="198" t="s">
        <v>2851</v>
      </c>
      <c r="C1281" s="198" t="s">
        <v>2852</v>
      </c>
      <c r="D1281" s="198" t="s">
        <v>2853</v>
      </c>
      <c r="E1281" s="198" t="s">
        <v>3061</v>
      </c>
      <c r="F1281" s="198" t="s">
        <v>3095</v>
      </c>
      <c r="G1281" s="198" t="s">
        <v>179</v>
      </c>
      <c r="H1281" s="198" t="s">
        <v>2856</v>
      </c>
      <c r="I1281" s="198" t="s">
        <v>3063</v>
      </c>
      <c r="J1281" s="198" t="s">
        <v>3096</v>
      </c>
      <c r="K1281" s="198" t="s">
        <v>179</v>
      </c>
      <c r="L1281" s="66">
        <v>0.16</v>
      </c>
      <c r="M1281" s="65">
        <v>0.18</v>
      </c>
      <c r="N1281" s="92">
        <v>0.15</v>
      </c>
      <c r="O1281" s="92">
        <v>1.0000000000000009E-2</v>
      </c>
      <c r="P1281" s="92">
        <v>0.15</v>
      </c>
      <c r="Q1281" s="92">
        <v>0.15</v>
      </c>
      <c r="R1281" s="92">
        <v>0.17600000000000002</v>
      </c>
    </row>
    <row r="1282" spans="1:18" x14ac:dyDescent="0.25">
      <c r="A1282" s="198">
        <v>2454</v>
      </c>
      <c r="B1282" s="198" t="s">
        <v>2851</v>
      </c>
      <c r="C1282" s="198" t="s">
        <v>2852</v>
      </c>
      <c r="D1282" s="198" t="s">
        <v>2853</v>
      </c>
      <c r="E1282" s="198" t="s">
        <v>3061</v>
      </c>
      <c r="F1282" s="198" t="s">
        <v>3099</v>
      </c>
      <c r="G1282" s="198" t="s">
        <v>179</v>
      </c>
      <c r="H1282" s="198" t="s">
        <v>2856</v>
      </c>
      <c r="I1282" s="198" t="s">
        <v>3063</v>
      </c>
      <c r="J1282" s="198" t="s">
        <v>3100</v>
      </c>
      <c r="K1282" s="198" t="s">
        <v>179</v>
      </c>
      <c r="L1282" s="66">
        <v>0.18</v>
      </c>
      <c r="M1282" s="65">
        <v>0.21</v>
      </c>
      <c r="N1282" s="92">
        <v>0.15</v>
      </c>
      <c r="O1282" s="92">
        <v>1.0000000000000009E-2</v>
      </c>
      <c r="P1282" s="92">
        <v>0.15</v>
      </c>
      <c r="Q1282" s="92">
        <v>0.15</v>
      </c>
      <c r="R1282" s="92">
        <v>0.17600000000000002</v>
      </c>
    </row>
    <row r="1283" spans="1:18" x14ac:dyDescent="0.25">
      <c r="A1283" s="198">
        <v>2455</v>
      </c>
      <c r="B1283" s="198" t="s">
        <v>2851</v>
      </c>
      <c r="C1283" s="198" t="s">
        <v>2852</v>
      </c>
      <c r="D1283" s="198" t="s">
        <v>2853</v>
      </c>
      <c r="E1283" s="198" t="s">
        <v>3061</v>
      </c>
      <c r="F1283" s="198" t="s">
        <v>3101</v>
      </c>
      <c r="G1283" s="198" t="s">
        <v>179</v>
      </c>
      <c r="H1283" s="198" t="s">
        <v>2856</v>
      </c>
      <c r="I1283" s="198" t="s">
        <v>3063</v>
      </c>
      <c r="J1283" s="198" t="s">
        <v>3102</v>
      </c>
      <c r="K1283" s="198" t="s">
        <v>179</v>
      </c>
      <c r="L1283" s="66">
        <v>0.16</v>
      </c>
      <c r="M1283" s="65">
        <v>0.18</v>
      </c>
      <c r="N1283" s="92">
        <v>0.15</v>
      </c>
      <c r="O1283" s="92">
        <v>1.0000000000000009E-2</v>
      </c>
      <c r="P1283" s="92">
        <v>0.15</v>
      </c>
      <c r="Q1283" s="92">
        <v>0.15</v>
      </c>
      <c r="R1283" s="92">
        <v>0.17600000000000002</v>
      </c>
    </row>
    <row r="1284" spans="1:18" x14ac:dyDescent="0.25">
      <c r="A1284" s="198">
        <v>2457</v>
      </c>
      <c r="B1284" s="198" t="s">
        <v>2851</v>
      </c>
      <c r="C1284" s="198" t="s">
        <v>2852</v>
      </c>
      <c r="D1284" s="198" t="s">
        <v>2853</v>
      </c>
      <c r="E1284" s="198" t="s">
        <v>3061</v>
      </c>
      <c r="F1284" s="198" t="s">
        <v>3103</v>
      </c>
      <c r="G1284" s="198" t="s">
        <v>179</v>
      </c>
      <c r="H1284" s="198" t="s">
        <v>2856</v>
      </c>
      <c r="I1284" s="198" t="s">
        <v>3063</v>
      </c>
      <c r="J1284" s="198" t="s">
        <v>3104</v>
      </c>
      <c r="K1284" s="198" t="s">
        <v>179</v>
      </c>
      <c r="L1284" s="66">
        <v>0.18</v>
      </c>
      <c r="M1284" s="65">
        <v>0.21</v>
      </c>
      <c r="N1284" s="92">
        <v>0.15</v>
      </c>
      <c r="O1284" s="92">
        <v>0.03</v>
      </c>
      <c r="P1284" s="92">
        <v>0.16999999999999998</v>
      </c>
      <c r="Q1284" s="92">
        <v>0.18</v>
      </c>
      <c r="R1284" s="92">
        <v>0.19800000000000001</v>
      </c>
    </row>
    <row r="1285" spans="1:18" x14ac:dyDescent="0.25">
      <c r="A1285" s="198">
        <v>2458</v>
      </c>
      <c r="B1285" s="198" t="s">
        <v>2851</v>
      </c>
      <c r="C1285" s="198" t="s">
        <v>2852</v>
      </c>
      <c r="D1285" s="198" t="s">
        <v>2853</v>
      </c>
      <c r="E1285" s="198" t="s">
        <v>3061</v>
      </c>
      <c r="F1285" s="198" t="s">
        <v>3105</v>
      </c>
      <c r="G1285" s="198" t="s">
        <v>179</v>
      </c>
      <c r="H1285" s="198" t="s">
        <v>2856</v>
      </c>
      <c r="I1285" s="198" t="s">
        <v>3063</v>
      </c>
      <c r="J1285" s="198" t="s">
        <v>3106</v>
      </c>
      <c r="K1285" s="198" t="s">
        <v>179</v>
      </c>
      <c r="L1285" s="66">
        <v>0.16</v>
      </c>
      <c r="M1285" s="65">
        <v>0.18</v>
      </c>
      <c r="N1285" s="92">
        <v>0.15</v>
      </c>
      <c r="O1285" s="92">
        <v>1.0000000000000009E-2</v>
      </c>
      <c r="P1285" s="92">
        <v>0.15</v>
      </c>
      <c r="Q1285" s="92">
        <v>0.15</v>
      </c>
      <c r="R1285" s="92">
        <v>0.17600000000000002</v>
      </c>
    </row>
    <row r="1286" spans="1:18" x14ac:dyDescent="0.25">
      <c r="A1286" s="198">
        <v>2459</v>
      </c>
      <c r="B1286" s="198" t="s">
        <v>2851</v>
      </c>
      <c r="C1286" s="198" t="s">
        <v>2852</v>
      </c>
      <c r="D1286" s="198" t="s">
        <v>2853</v>
      </c>
      <c r="E1286" s="198" t="s">
        <v>3061</v>
      </c>
      <c r="F1286" s="198" t="s">
        <v>3107</v>
      </c>
      <c r="G1286" s="198" t="s">
        <v>179</v>
      </c>
      <c r="H1286" s="198" t="s">
        <v>2856</v>
      </c>
      <c r="I1286" s="198" t="s">
        <v>3063</v>
      </c>
      <c r="J1286" s="198" t="s">
        <v>3108</v>
      </c>
      <c r="K1286" s="198" t="s">
        <v>179</v>
      </c>
      <c r="L1286" s="66">
        <v>0.2</v>
      </c>
      <c r="M1286" s="65">
        <v>0.23</v>
      </c>
      <c r="N1286" s="92">
        <v>0.15</v>
      </c>
      <c r="O1286" s="92" t="s">
        <v>121</v>
      </c>
      <c r="P1286" s="92">
        <v>0.15</v>
      </c>
      <c r="Q1286" s="92">
        <v>0.15</v>
      </c>
      <c r="R1286" s="92">
        <v>0.15</v>
      </c>
    </row>
    <row r="1287" spans="1:18" x14ac:dyDescent="0.25">
      <c r="A1287" s="198">
        <v>2730</v>
      </c>
      <c r="B1287" s="198" t="s">
        <v>2851</v>
      </c>
      <c r="C1287" s="198" t="s">
        <v>2852</v>
      </c>
      <c r="D1287" s="198" t="s">
        <v>2853</v>
      </c>
      <c r="E1287" s="198" t="s">
        <v>3061</v>
      </c>
      <c r="F1287" s="198" t="s">
        <v>3071</v>
      </c>
      <c r="G1287" s="198" t="s">
        <v>3072</v>
      </c>
      <c r="H1287" s="198" t="s">
        <v>2856</v>
      </c>
      <c r="I1287" s="198" t="s">
        <v>3063</v>
      </c>
      <c r="J1287" s="198" t="s">
        <v>3073</v>
      </c>
      <c r="K1287" s="198" t="s">
        <v>3074</v>
      </c>
      <c r="L1287" s="66">
        <v>0.16</v>
      </c>
      <c r="M1287" s="65">
        <v>0.18</v>
      </c>
      <c r="N1287" s="92">
        <v>0.13944444444444448</v>
      </c>
      <c r="O1287" s="92">
        <v>2.0555555555555521E-2</v>
      </c>
      <c r="P1287" s="92">
        <v>0.15</v>
      </c>
      <c r="Q1287" s="92">
        <v>0.16</v>
      </c>
      <c r="R1287" s="92">
        <v>0.17600000000000002</v>
      </c>
    </row>
    <row r="1288" spans="1:18" x14ac:dyDescent="0.25">
      <c r="A1288" s="198">
        <v>2731</v>
      </c>
      <c r="B1288" s="198" t="s">
        <v>2851</v>
      </c>
      <c r="C1288" s="198" t="s">
        <v>2852</v>
      </c>
      <c r="D1288" s="198" t="s">
        <v>2853</v>
      </c>
      <c r="E1288" s="198" t="s">
        <v>3061</v>
      </c>
      <c r="F1288" s="198" t="s">
        <v>3071</v>
      </c>
      <c r="G1288" s="198" t="s">
        <v>3075</v>
      </c>
      <c r="H1288" s="198" t="s">
        <v>2856</v>
      </c>
      <c r="I1288" s="198" t="s">
        <v>3063</v>
      </c>
      <c r="J1288" s="198" t="s">
        <v>3073</v>
      </c>
      <c r="K1288" s="198" t="s">
        <v>3076</v>
      </c>
      <c r="L1288" s="66">
        <v>0.16</v>
      </c>
      <c r="M1288" s="65">
        <v>0.18</v>
      </c>
      <c r="N1288" s="92">
        <v>0.13944444444444448</v>
      </c>
      <c r="O1288" s="92">
        <v>2.0555555555555521E-2</v>
      </c>
      <c r="P1288" s="92">
        <v>0.15</v>
      </c>
      <c r="Q1288" s="92">
        <v>0.16</v>
      </c>
      <c r="R1288" s="92">
        <v>0.17600000000000002</v>
      </c>
    </row>
    <row r="1289" spans="1:18" x14ac:dyDescent="0.25">
      <c r="A1289" s="198">
        <v>2732</v>
      </c>
      <c r="B1289" s="198" t="s">
        <v>2851</v>
      </c>
      <c r="C1289" s="198" t="s">
        <v>2852</v>
      </c>
      <c r="D1289" s="198" t="s">
        <v>2853</v>
      </c>
      <c r="E1289" s="198" t="s">
        <v>3061</v>
      </c>
      <c r="F1289" s="198" t="s">
        <v>3071</v>
      </c>
      <c r="G1289" s="198" t="s">
        <v>3077</v>
      </c>
      <c r="H1289" s="198" t="s">
        <v>2856</v>
      </c>
      <c r="I1289" s="198" t="s">
        <v>3063</v>
      </c>
      <c r="J1289" s="198" t="s">
        <v>3073</v>
      </c>
      <c r="K1289" s="198" t="s">
        <v>3078</v>
      </c>
      <c r="L1289" s="66">
        <v>0.16</v>
      </c>
      <c r="M1289" s="65">
        <v>0.18</v>
      </c>
      <c r="N1289" s="92">
        <v>0.12</v>
      </c>
      <c r="O1289" s="92">
        <v>2.0000000000000018E-2</v>
      </c>
      <c r="P1289" s="92">
        <v>0.13</v>
      </c>
      <c r="Q1289" s="92">
        <v>0.14000000000000001</v>
      </c>
      <c r="R1289" s="92">
        <v>0.15400000000000003</v>
      </c>
    </row>
    <row r="1290" spans="1:18" x14ac:dyDescent="0.25">
      <c r="A1290" s="198">
        <v>2760</v>
      </c>
      <c r="B1290" s="198" t="s">
        <v>2851</v>
      </c>
      <c r="C1290" s="198" t="s">
        <v>2852</v>
      </c>
      <c r="D1290" s="198" t="s">
        <v>2853</v>
      </c>
      <c r="E1290" s="198" t="s">
        <v>2854</v>
      </c>
      <c r="F1290" s="198" t="s">
        <v>2855</v>
      </c>
      <c r="G1290" s="198" t="s">
        <v>179</v>
      </c>
      <c r="H1290" s="198" t="s">
        <v>2856</v>
      </c>
      <c r="I1290" s="198" t="s">
        <v>2857</v>
      </c>
      <c r="J1290" s="198" t="s">
        <v>2858</v>
      </c>
      <c r="K1290" s="198" t="s">
        <v>179</v>
      </c>
      <c r="L1290" s="66">
        <v>0.14000000000000001</v>
      </c>
      <c r="M1290" s="65">
        <v>0.16</v>
      </c>
      <c r="N1290" s="92">
        <v>0.13944444444444448</v>
      </c>
      <c r="O1290" s="92">
        <v>5.5555555555553138E-4</v>
      </c>
      <c r="P1290" s="92">
        <v>0.13944444444444448</v>
      </c>
      <c r="Q1290" s="92">
        <v>0.13944444444444448</v>
      </c>
      <c r="R1290" s="92">
        <v>0.15400000000000003</v>
      </c>
    </row>
    <row r="1291" spans="1:18" x14ac:dyDescent="0.25">
      <c r="A1291" s="198">
        <v>2761</v>
      </c>
      <c r="B1291" s="198" t="s">
        <v>2851</v>
      </c>
      <c r="C1291" s="198" t="s">
        <v>2852</v>
      </c>
      <c r="D1291" s="198" t="s">
        <v>2853</v>
      </c>
      <c r="E1291" s="198" t="s">
        <v>2854</v>
      </c>
      <c r="F1291" s="198" t="s">
        <v>2859</v>
      </c>
      <c r="G1291" s="198" t="s">
        <v>179</v>
      </c>
      <c r="H1291" s="198" t="s">
        <v>2856</v>
      </c>
      <c r="I1291" s="198" t="s">
        <v>2857</v>
      </c>
      <c r="J1291" s="198" t="s">
        <v>2860</v>
      </c>
      <c r="K1291" s="198" t="s">
        <v>179</v>
      </c>
      <c r="L1291" s="66">
        <v>0.14000000000000001</v>
      </c>
      <c r="M1291" s="65">
        <v>0.16</v>
      </c>
      <c r="N1291" s="92">
        <v>0.12</v>
      </c>
      <c r="O1291" s="92">
        <v>0.06</v>
      </c>
      <c r="P1291" s="92">
        <v>0.16999999999999998</v>
      </c>
      <c r="Q1291" s="92">
        <v>0.18</v>
      </c>
      <c r="R1291" s="92">
        <v>0.19800000000000001</v>
      </c>
    </row>
    <row r="1292" spans="1:18" x14ac:dyDescent="0.25">
      <c r="A1292" s="198">
        <v>2762</v>
      </c>
      <c r="B1292" s="198" t="s">
        <v>2851</v>
      </c>
      <c r="C1292" s="198" t="s">
        <v>2852</v>
      </c>
      <c r="D1292" s="198" t="s">
        <v>2853</v>
      </c>
      <c r="E1292" s="198" t="s">
        <v>2854</v>
      </c>
      <c r="F1292" s="198" t="s">
        <v>2861</v>
      </c>
      <c r="G1292" s="198" t="s">
        <v>179</v>
      </c>
      <c r="H1292" s="198" t="s">
        <v>2856</v>
      </c>
      <c r="I1292" s="198" t="s">
        <v>2857</v>
      </c>
      <c r="J1292" s="198" t="s">
        <v>2862</v>
      </c>
      <c r="K1292" s="198" t="s">
        <v>179</v>
      </c>
      <c r="L1292" s="66">
        <v>0.14000000000000001</v>
      </c>
      <c r="M1292" s="65">
        <v>0.16</v>
      </c>
      <c r="N1292" s="92">
        <v>0</v>
      </c>
      <c r="O1292" s="92">
        <v>0.14000000000000001</v>
      </c>
      <c r="P1292" s="92">
        <v>0.13</v>
      </c>
      <c r="Q1292" s="92">
        <v>0.14000000000000001</v>
      </c>
      <c r="R1292" s="92">
        <v>0.15400000000000003</v>
      </c>
    </row>
    <row r="1293" spans="1:18" x14ac:dyDescent="0.25">
      <c r="A1293" s="198">
        <v>2763</v>
      </c>
      <c r="B1293" s="198" t="s">
        <v>2851</v>
      </c>
      <c r="C1293" s="198" t="s">
        <v>2852</v>
      </c>
      <c r="D1293" s="198" t="s">
        <v>2853</v>
      </c>
      <c r="E1293" s="198" t="s">
        <v>2854</v>
      </c>
      <c r="F1293" s="198" t="s">
        <v>2863</v>
      </c>
      <c r="G1293" s="198" t="s">
        <v>179</v>
      </c>
      <c r="H1293" s="198" t="s">
        <v>2856</v>
      </c>
      <c r="I1293" s="198" t="s">
        <v>2857</v>
      </c>
      <c r="J1293" s="198" t="s">
        <v>2864</v>
      </c>
      <c r="K1293" s="198" t="s">
        <v>179</v>
      </c>
      <c r="L1293" s="66">
        <v>0.14000000000000001</v>
      </c>
      <c r="M1293" s="65">
        <v>0.16</v>
      </c>
      <c r="N1293" s="92">
        <v>0.12</v>
      </c>
      <c r="O1293" s="92">
        <v>8.0000000000000016E-2</v>
      </c>
      <c r="P1293" s="92">
        <v>0.19</v>
      </c>
      <c r="Q1293" s="92">
        <v>0.2</v>
      </c>
      <c r="R1293" s="92">
        <v>0.22000000000000003</v>
      </c>
    </row>
    <row r="1294" spans="1:18" x14ac:dyDescent="0.25">
      <c r="A1294" s="198">
        <v>2765</v>
      </c>
      <c r="B1294" s="198" t="s">
        <v>2851</v>
      </c>
      <c r="C1294" s="198" t="s">
        <v>2852</v>
      </c>
      <c r="D1294" s="198" t="s">
        <v>2853</v>
      </c>
      <c r="E1294" s="198" t="s">
        <v>2854</v>
      </c>
      <c r="F1294" s="198" t="s">
        <v>2867</v>
      </c>
      <c r="G1294" s="198" t="s">
        <v>179</v>
      </c>
      <c r="H1294" s="198" t="s">
        <v>2856</v>
      </c>
      <c r="I1294" s="198" t="s">
        <v>2857</v>
      </c>
      <c r="J1294" s="198" t="s">
        <v>2868</v>
      </c>
      <c r="K1294" s="198" t="s">
        <v>179</v>
      </c>
      <c r="L1294" s="66">
        <v>0.14000000000000001</v>
      </c>
      <c r="M1294" s="65">
        <v>0.16</v>
      </c>
      <c r="N1294" s="92">
        <v>0.12</v>
      </c>
      <c r="O1294" s="92">
        <v>2.0000000000000018E-2</v>
      </c>
      <c r="P1294" s="92">
        <v>0.13</v>
      </c>
      <c r="Q1294" s="92">
        <v>0.14000000000000001</v>
      </c>
      <c r="R1294" s="92">
        <v>0.15400000000000003</v>
      </c>
    </row>
    <row r="1295" spans="1:18" x14ac:dyDescent="0.25">
      <c r="A1295" s="198">
        <v>2767</v>
      </c>
      <c r="B1295" s="198" t="s">
        <v>2851</v>
      </c>
      <c r="C1295" s="198" t="s">
        <v>2852</v>
      </c>
      <c r="D1295" s="198" t="s">
        <v>2853</v>
      </c>
      <c r="E1295" s="198" t="s">
        <v>2854</v>
      </c>
      <c r="F1295" s="198" t="s">
        <v>2871</v>
      </c>
      <c r="G1295" s="198" t="s">
        <v>179</v>
      </c>
      <c r="H1295" s="198" t="s">
        <v>2856</v>
      </c>
      <c r="I1295" s="198" t="s">
        <v>2857</v>
      </c>
      <c r="J1295" s="198" t="s">
        <v>2872</v>
      </c>
      <c r="K1295" s="198" t="s">
        <v>179</v>
      </c>
      <c r="L1295" s="66">
        <v>0.14000000000000001</v>
      </c>
      <c r="M1295" s="65">
        <v>0.16</v>
      </c>
      <c r="N1295" s="92">
        <v>0.15</v>
      </c>
      <c r="O1295" s="92">
        <v>1.0000000000000009E-2</v>
      </c>
      <c r="P1295" s="92">
        <v>0.15</v>
      </c>
      <c r="Q1295" s="92">
        <v>0.15</v>
      </c>
      <c r="R1295" s="92">
        <v>0.17600000000000002</v>
      </c>
    </row>
    <row r="1296" spans="1:18" x14ac:dyDescent="0.25">
      <c r="A1296" s="198">
        <v>2768</v>
      </c>
      <c r="B1296" s="198" t="s">
        <v>2851</v>
      </c>
      <c r="C1296" s="198" t="s">
        <v>2852</v>
      </c>
      <c r="D1296" s="198" t="s">
        <v>2853</v>
      </c>
      <c r="E1296" s="198" t="s">
        <v>2854</v>
      </c>
      <c r="F1296" s="198" t="s">
        <v>2873</v>
      </c>
      <c r="G1296" s="198" t="s">
        <v>179</v>
      </c>
      <c r="H1296" s="198" t="s">
        <v>2856</v>
      </c>
      <c r="I1296" s="198" t="s">
        <v>2857</v>
      </c>
      <c r="J1296" s="198" t="s">
        <v>2874</v>
      </c>
      <c r="K1296" s="198" t="s">
        <v>179</v>
      </c>
      <c r="L1296" s="66">
        <v>0.14000000000000001</v>
      </c>
      <c r="M1296" s="65">
        <v>0.16</v>
      </c>
      <c r="N1296" s="92">
        <v>0.13833333333333331</v>
      </c>
      <c r="O1296" s="92">
        <v>2.1666666666666695E-2</v>
      </c>
      <c r="P1296" s="92">
        <v>0.15</v>
      </c>
      <c r="Q1296" s="92">
        <v>0.16</v>
      </c>
      <c r="R1296" s="92">
        <v>0.17600000000000002</v>
      </c>
    </row>
    <row r="1297" spans="1:18" x14ac:dyDescent="0.25">
      <c r="A1297" s="198">
        <v>3307</v>
      </c>
      <c r="B1297" s="198" t="s">
        <v>2851</v>
      </c>
      <c r="C1297" s="198" t="s">
        <v>2852</v>
      </c>
      <c r="D1297" s="198" t="s">
        <v>2853</v>
      </c>
      <c r="E1297" s="198" t="s">
        <v>3117</v>
      </c>
      <c r="F1297" s="198" t="s">
        <v>3121</v>
      </c>
      <c r="G1297" s="198" t="s">
        <v>179</v>
      </c>
      <c r="H1297" s="198" t="s">
        <v>2856</v>
      </c>
      <c r="I1297" s="198" t="s">
        <v>3119</v>
      </c>
      <c r="J1297" s="198" t="s">
        <v>3122</v>
      </c>
      <c r="K1297" s="198" t="s">
        <v>179</v>
      </c>
      <c r="L1297" s="66">
        <v>0.2</v>
      </c>
      <c r="M1297" s="65">
        <v>0.23</v>
      </c>
      <c r="N1297" s="92">
        <v>0.15</v>
      </c>
      <c r="O1297" s="92">
        <v>1.0000000000000009E-2</v>
      </c>
      <c r="P1297" s="92">
        <v>0.15</v>
      </c>
      <c r="Q1297" s="92">
        <v>0.15</v>
      </c>
      <c r="R1297" s="92">
        <v>0.17600000000000002</v>
      </c>
    </row>
    <row r="1298" spans="1:18" x14ac:dyDescent="0.25">
      <c r="A1298" s="198">
        <v>3309</v>
      </c>
      <c r="B1298" s="198" t="s">
        <v>2851</v>
      </c>
      <c r="C1298" s="198" t="s">
        <v>2852</v>
      </c>
      <c r="D1298" s="198" t="s">
        <v>2853</v>
      </c>
      <c r="E1298" s="198" t="s">
        <v>3117</v>
      </c>
      <c r="F1298" s="198" t="s">
        <v>3118</v>
      </c>
      <c r="G1298" s="198" t="s">
        <v>179</v>
      </c>
      <c r="H1298" s="198" t="s">
        <v>2856</v>
      </c>
      <c r="I1298" s="198" t="s">
        <v>3119</v>
      </c>
      <c r="J1298" s="198" t="s">
        <v>3120</v>
      </c>
      <c r="K1298" s="198" t="s">
        <v>179</v>
      </c>
      <c r="L1298" s="66">
        <v>0.2</v>
      </c>
      <c r="M1298" s="65">
        <v>0.23</v>
      </c>
      <c r="N1298" s="92">
        <v>0.15</v>
      </c>
      <c r="O1298" s="92" t="s">
        <v>121</v>
      </c>
      <c r="P1298" s="92">
        <v>0.15</v>
      </c>
      <c r="Q1298" s="92">
        <v>0.15</v>
      </c>
      <c r="R1298" s="92">
        <v>0.15</v>
      </c>
    </row>
    <row r="1299" spans="1:18" x14ac:dyDescent="0.25">
      <c r="A1299" s="198">
        <v>3334</v>
      </c>
      <c r="B1299" s="198" t="s">
        <v>2851</v>
      </c>
      <c r="C1299" s="198" t="s">
        <v>2852</v>
      </c>
      <c r="D1299" s="198" t="s">
        <v>2853</v>
      </c>
      <c r="E1299" s="198" t="s">
        <v>2877</v>
      </c>
      <c r="F1299" s="198" t="s">
        <v>2878</v>
      </c>
      <c r="G1299" s="198" t="s">
        <v>179</v>
      </c>
      <c r="H1299" s="198" t="s">
        <v>2856</v>
      </c>
      <c r="I1299" s="198" t="s">
        <v>2879</v>
      </c>
      <c r="J1299" s="198" t="s">
        <v>2880</v>
      </c>
      <c r="K1299" s="198" t="s">
        <v>179</v>
      </c>
      <c r="L1299" s="66">
        <v>0.14000000000000001</v>
      </c>
      <c r="M1299" s="65">
        <v>0.16</v>
      </c>
      <c r="N1299" s="92">
        <v>0.13833333333333331</v>
      </c>
      <c r="O1299" s="92">
        <v>2.1666666666666695E-2</v>
      </c>
      <c r="P1299" s="92">
        <v>0.15</v>
      </c>
      <c r="Q1299" s="92">
        <v>0.16</v>
      </c>
      <c r="R1299" s="92">
        <v>0.17600000000000002</v>
      </c>
    </row>
    <row r="1300" spans="1:18" x14ac:dyDescent="0.25">
      <c r="A1300" s="198">
        <v>3348</v>
      </c>
      <c r="B1300" s="198" t="s">
        <v>2851</v>
      </c>
      <c r="C1300" s="198" t="s">
        <v>2852</v>
      </c>
      <c r="D1300" s="198" t="s">
        <v>2853</v>
      </c>
      <c r="E1300" s="198" t="s">
        <v>2929</v>
      </c>
      <c r="F1300" s="198" t="s">
        <v>2939</v>
      </c>
      <c r="G1300" s="198" t="s">
        <v>179</v>
      </c>
      <c r="H1300" s="198" t="s">
        <v>2856</v>
      </c>
      <c r="I1300" s="198" t="s">
        <v>2931</v>
      </c>
      <c r="J1300" s="198" t="s">
        <v>2940</v>
      </c>
      <c r="K1300" s="198" t="s">
        <v>179</v>
      </c>
      <c r="L1300" s="66">
        <v>0.16</v>
      </c>
      <c r="M1300" s="65">
        <v>0.18</v>
      </c>
      <c r="N1300" s="92">
        <v>0.15</v>
      </c>
      <c r="O1300" s="92">
        <v>1.0000000000000009E-2</v>
      </c>
      <c r="P1300" s="92">
        <v>0.15</v>
      </c>
      <c r="Q1300" s="92">
        <v>0.15</v>
      </c>
      <c r="R1300" s="92">
        <v>0.17600000000000002</v>
      </c>
    </row>
    <row r="1301" spans="1:18" x14ac:dyDescent="0.25">
      <c r="A1301" s="198">
        <v>3349</v>
      </c>
      <c r="B1301" s="198" t="s">
        <v>2851</v>
      </c>
      <c r="C1301" s="198" t="s">
        <v>2852</v>
      </c>
      <c r="D1301" s="198" t="s">
        <v>2853</v>
      </c>
      <c r="E1301" s="198" t="s">
        <v>2877</v>
      </c>
      <c r="F1301" s="198" t="s">
        <v>2881</v>
      </c>
      <c r="G1301" s="198" t="s">
        <v>179</v>
      </c>
      <c r="H1301" s="198" t="s">
        <v>2856</v>
      </c>
      <c r="I1301" s="198" t="s">
        <v>2879</v>
      </c>
      <c r="J1301" s="198" t="s">
        <v>2882</v>
      </c>
      <c r="K1301" s="198" t="s">
        <v>179</v>
      </c>
      <c r="L1301" s="66">
        <v>0.16</v>
      </c>
      <c r="M1301" s="65">
        <v>0.18</v>
      </c>
      <c r="N1301" s="92">
        <v>0.15</v>
      </c>
      <c r="O1301" s="92">
        <v>1.0000000000000009E-2</v>
      </c>
      <c r="P1301" s="92">
        <v>0.15</v>
      </c>
      <c r="Q1301" s="92">
        <v>0.15</v>
      </c>
      <c r="R1301" s="92">
        <v>0.17600000000000002</v>
      </c>
    </row>
    <row r="1302" spans="1:18" x14ac:dyDescent="0.25">
      <c r="A1302" s="198">
        <v>3350</v>
      </c>
      <c r="B1302" s="198" t="s">
        <v>2851</v>
      </c>
      <c r="C1302" s="198" t="s">
        <v>2852</v>
      </c>
      <c r="D1302" s="198" t="s">
        <v>2853</v>
      </c>
      <c r="E1302" s="198" t="s">
        <v>2877</v>
      </c>
      <c r="F1302" s="198" t="s">
        <v>2883</v>
      </c>
      <c r="G1302" s="198" t="s">
        <v>179</v>
      </c>
      <c r="H1302" s="198" t="s">
        <v>2856</v>
      </c>
      <c r="I1302" s="198" t="s">
        <v>2879</v>
      </c>
      <c r="J1302" s="198" t="s">
        <v>2884</v>
      </c>
      <c r="K1302" s="198" t="s">
        <v>179</v>
      </c>
      <c r="L1302" s="66">
        <v>0.14000000000000001</v>
      </c>
      <c r="M1302" s="65">
        <v>0.16</v>
      </c>
      <c r="N1302" s="92">
        <v>0.12</v>
      </c>
      <c r="O1302" s="92">
        <v>4.0000000000000008E-2</v>
      </c>
      <c r="P1302" s="92">
        <v>0.15</v>
      </c>
      <c r="Q1302" s="92">
        <v>0.16</v>
      </c>
      <c r="R1302" s="92">
        <v>0.17600000000000002</v>
      </c>
    </row>
    <row r="1303" spans="1:18" x14ac:dyDescent="0.25">
      <c r="A1303" s="198">
        <v>3366</v>
      </c>
      <c r="B1303" s="198" t="s">
        <v>2851</v>
      </c>
      <c r="C1303" s="198" t="s">
        <v>2852</v>
      </c>
      <c r="D1303" s="198" t="s">
        <v>2853</v>
      </c>
      <c r="E1303" s="198" t="s">
        <v>2877</v>
      </c>
      <c r="F1303" s="198" t="s">
        <v>2911</v>
      </c>
      <c r="G1303" s="198" t="s">
        <v>179</v>
      </c>
      <c r="H1303" s="198" t="s">
        <v>2856</v>
      </c>
      <c r="I1303" s="198" t="s">
        <v>2879</v>
      </c>
      <c r="J1303" s="198" t="s">
        <v>2912</v>
      </c>
      <c r="K1303" s="198" t="s">
        <v>179</v>
      </c>
      <c r="L1303" s="66">
        <v>0.15</v>
      </c>
      <c r="M1303" s="65">
        <v>0.17</v>
      </c>
      <c r="N1303" s="92">
        <v>0.15</v>
      </c>
      <c r="O1303" s="92">
        <v>1.0000000000000009E-2</v>
      </c>
      <c r="P1303" s="92">
        <v>0.15</v>
      </c>
      <c r="Q1303" s="92">
        <v>0.15</v>
      </c>
      <c r="R1303" s="92">
        <v>0.17600000000000002</v>
      </c>
    </row>
    <row r="1304" spans="1:18" x14ac:dyDescent="0.25">
      <c r="A1304" s="198">
        <v>3371</v>
      </c>
      <c r="B1304" s="198" t="s">
        <v>2851</v>
      </c>
      <c r="C1304" s="198" t="s">
        <v>2852</v>
      </c>
      <c r="D1304" s="198" t="s">
        <v>2853</v>
      </c>
      <c r="E1304" s="198" t="s">
        <v>2877</v>
      </c>
      <c r="F1304" s="198" t="s">
        <v>2909</v>
      </c>
      <c r="G1304" s="198" t="s">
        <v>179</v>
      </c>
      <c r="H1304" s="198" t="s">
        <v>2856</v>
      </c>
      <c r="I1304" s="198" t="s">
        <v>2879</v>
      </c>
      <c r="J1304" s="198" t="s">
        <v>2910</v>
      </c>
      <c r="K1304" s="198" t="s">
        <v>179</v>
      </c>
      <c r="L1304" s="66">
        <v>0.18</v>
      </c>
      <c r="M1304" s="65">
        <v>0.21</v>
      </c>
      <c r="N1304" s="92">
        <v>0.12</v>
      </c>
      <c r="O1304" s="92">
        <v>4.0000000000000008E-2</v>
      </c>
      <c r="P1304" s="92">
        <v>0.15</v>
      </c>
      <c r="Q1304" s="92">
        <v>0.16</v>
      </c>
      <c r="R1304" s="92">
        <v>0.17600000000000002</v>
      </c>
    </row>
    <row r="1305" spans="1:18" x14ac:dyDescent="0.25">
      <c r="A1305" s="198">
        <v>3477</v>
      </c>
      <c r="B1305" s="198" t="s">
        <v>2851</v>
      </c>
      <c r="C1305" s="198" t="s">
        <v>2852</v>
      </c>
      <c r="D1305" s="198" t="s">
        <v>2853</v>
      </c>
      <c r="E1305" s="198" t="s">
        <v>3061</v>
      </c>
      <c r="F1305" s="198" t="s">
        <v>3091</v>
      </c>
      <c r="G1305" s="198" t="s">
        <v>179</v>
      </c>
      <c r="H1305" s="198" t="s">
        <v>2856</v>
      </c>
      <c r="I1305" s="198" t="s">
        <v>3063</v>
      </c>
      <c r="J1305" s="198" t="s">
        <v>3092</v>
      </c>
      <c r="K1305" s="198" t="s">
        <v>179</v>
      </c>
      <c r="L1305" s="66">
        <v>0.2</v>
      </c>
      <c r="M1305" s="65">
        <v>0.23</v>
      </c>
      <c r="N1305" s="92">
        <v>0.15</v>
      </c>
      <c r="O1305" s="92">
        <v>1.0000000000000009E-2</v>
      </c>
      <c r="P1305" s="92">
        <v>0.15</v>
      </c>
      <c r="Q1305" s="92">
        <v>0.15</v>
      </c>
      <c r="R1305" s="92">
        <v>0.17600000000000002</v>
      </c>
    </row>
    <row r="1306" spans="1:18" x14ac:dyDescent="0.25">
      <c r="A1306" s="198">
        <v>3524</v>
      </c>
      <c r="B1306" s="198" t="s">
        <v>2851</v>
      </c>
      <c r="C1306" s="198" t="s">
        <v>2852</v>
      </c>
      <c r="D1306" s="198" t="s">
        <v>2853</v>
      </c>
      <c r="E1306" s="198" t="s">
        <v>3061</v>
      </c>
      <c r="F1306" s="198" t="s">
        <v>3109</v>
      </c>
      <c r="G1306" s="198" t="s">
        <v>179</v>
      </c>
      <c r="H1306" s="198" t="s">
        <v>2856</v>
      </c>
      <c r="I1306" s="198" t="s">
        <v>3063</v>
      </c>
      <c r="J1306" s="198" t="s">
        <v>3110</v>
      </c>
      <c r="K1306" s="198" t="s">
        <v>179</v>
      </c>
      <c r="L1306" s="66">
        <v>0.16</v>
      </c>
      <c r="M1306" s="65">
        <v>0.18</v>
      </c>
      <c r="N1306" s="92">
        <v>0.13833333333333331</v>
      </c>
      <c r="O1306" s="92">
        <v>2.1666666666666695E-2</v>
      </c>
      <c r="P1306" s="92">
        <v>0.15</v>
      </c>
      <c r="Q1306" s="92">
        <v>0.16</v>
      </c>
      <c r="R1306" s="92">
        <v>0.17600000000000002</v>
      </c>
    </row>
    <row r="1307" spans="1:18" x14ac:dyDescent="0.25">
      <c r="A1307" s="198">
        <v>1070</v>
      </c>
      <c r="B1307" s="198" t="s">
        <v>2851</v>
      </c>
      <c r="C1307" s="198" t="s">
        <v>2852</v>
      </c>
      <c r="D1307" s="198" t="s">
        <v>3123</v>
      </c>
      <c r="E1307" s="198" t="s">
        <v>3179</v>
      </c>
      <c r="F1307" s="198" t="s">
        <v>3196</v>
      </c>
      <c r="G1307" s="198" t="s">
        <v>179</v>
      </c>
      <c r="H1307" s="198" t="s">
        <v>3125</v>
      </c>
      <c r="I1307" s="198" t="s">
        <v>3179</v>
      </c>
      <c r="J1307" s="198" t="s">
        <v>3197</v>
      </c>
      <c r="K1307" s="198" t="s">
        <v>179</v>
      </c>
      <c r="L1307" s="66">
        <v>0.15</v>
      </c>
      <c r="M1307" s="65">
        <v>0.17</v>
      </c>
      <c r="N1307" s="92">
        <v>0.12</v>
      </c>
      <c r="O1307" s="92">
        <v>4.0000000000000008E-2</v>
      </c>
      <c r="P1307" s="92">
        <v>0.15</v>
      </c>
      <c r="Q1307" s="92">
        <v>0.16</v>
      </c>
      <c r="R1307" s="92">
        <v>0.17600000000000002</v>
      </c>
    </row>
    <row r="1308" spans="1:18" x14ac:dyDescent="0.25">
      <c r="A1308" s="198">
        <v>1072</v>
      </c>
      <c r="B1308" s="198" t="s">
        <v>2851</v>
      </c>
      <c r="C1308" s="198" t="s">
        <v>2852</v>
      </c>
      <c r="D1308" s="198" t="s">
        <v>3123</v>
      </c>
      <c r="E1308" s="198" t="s">
        <v>3212</v>
      </c>
      <c r="F1308" s="198" t="s">
        <v>3220</v>
      </c>
      <c r="G1308" s="198" t="s">
        <v>179</v>
      </c>
      <c r="H1308" s="198" t="s">
        <v>3125</v>
      </c>
      <c r="I1308" s="198" t="s">
        <v>3214</v>
      </c>
      <c r="J1308" s="198" t="s">
        <v>3221</v>
      </c>
      <c r="K1308" s="198" t="s">
        <v>179</v>
      </c>
      <c r="L1308" s="66">
        <v>0.18</v>
      </c>
      <c r="M1308" s="65">
        <v>0.21</v>
      </c>
      <c r="N1308" s="92">
        <v>0.15</v>
      </c>
      <c r="O1308" s="92">
        <v>1.0000000000000009E-2</v>
      </c>
      <c r="P1308" s="92">
        <v>0.15</v>
      </c>
      <c r="Q1308" s="92">
        <v>0.15</v>
      </c>
      <c r="R1308" s="92">
        <v>0.17600000000000002</v>
      </c>
    </row>
    <row r="1309" spans="1:18" x14ac:dyDescent="0.25">
      <c r="A1309" s="198">
        <v>1073</v>
      </c>
      <c r="B1309" s="198" t="s">
        <v>2851</v>
      </c>
      <c r="C1309" s="198" t="s">
        <v>2852</v>
      </c>
      <c r="D1309" s="198" t="s">
        <v>3123</v>
      </c>
      <c r="E1309" s="198" t="s">
        <v>3179</v>
      </c>
      <c r="F1309" s="198" t="s">
        <v>3194</v>
      </c>
      <c r="G1309" s="198" t="s">
        <v>179</v>
      </c>
      <c r="H1309" s="198" t="s">
        <v>3125</v>
      </c>
      <c r="I1309" s="198" t="s">
        <v>3179</v>
      </c>
      <c r="J1309" s="198" t="s">
        <v>3195</v>
      </c>
      <c r="K1309" s="198" t="s">
        <v>179</v>
      </c>
      <c r="L1309" s="66">
        <v>0.14000000000000001</v>
      </c>
      <c r="M1309" s="65">
        <v>0.16</v>
      </c>
      <c r="N1309" s="92">
        <v>0.13833333333333331</v>
      </c>
      <c r="O1309" s="92">
        <v>6.1666666666666703E-2</v>
      </c>
      <c r="P1309" s="92">
        <v>0.19</v>
      </c>
      <c r="Q1309" s="92">
        <v>0.2</v>
      </c>
      <c r="R1309" s="92">
        <v>0.22000000000000003</v>
      </c>
    </row>
    <row r="1310" spans="1:18" x14ac:dyDescent="0.25">
      <c r="A1310" s="198">
        <v>1083</v>
      </c>
      <c r="B1310" s="198" t="s">
        <v>2851</v>
      </c>
      <c r="C1310" s="198" t="s">
        <v>2852</v>
      </c>
      <c r="D1310" s="198" t="s">
        <v>3123</v>
      </c>
      <c r="E1310" s="198" t="s">
        <v>3179</v>
      </c>
      <c r="F1310" s="198" t="s">
        <v>3198</v>
      </c>
      <c r="G1310" s="198" t="s">
        <v>179</v>
      </c>
      <c r="H1310" s="198" t="s">
        <v>3125</v>
      </c>
      <c r="I1310" s="198" t="s">
        <v>3179</v>
      </c>
      <c r="J1310" s="198" t="s">
        <v>3199</v>
      </c>
      <c r="K1310" s="198" t="s">
        <v>179</v>
      </c>
      <c r="L1310" s="66">
        <v>0.18</v>
      </c>
      <c r="M1310" s="65">
        <v>0.21</v>
      </c>
      <c r="N1310" s="92">
        <v>0.12</v>
      </c>
      <c r="O1310" s="92">
        <v>4.0000000000000008E-2</v>
      </c>
      <c r="P1310" s="92">
        <v>0.15</v>
      </c>
      <c r="Q1310" s="92">
        <v>0.16</v>
      </c>
      <c r="R1310" s="92">
        <v>0.17600000000000002</v>
      </c>
    </row>
    <row r="1311" spans="1:18" x14ac:dyDescent="0.25">
      <c r="A1311" s="198">
        <v>1093</v>
      </c>
      <c r="B1311" s="198" t="s">
        <v>2851</v>
      </c>
      <c r="C1311" s="198" t="s">
        <v>2852</v>
      </c>
      <c r="D1311" s="198" t="s">
        <v>3123</v>
      </c>
      <c r="E1311" s="198" t="s">
        <v>3179</v>
      </c>
      <c r="F1311" s="198" t="s">
        <v>3202</v>
      </c>
      <c r="G1311" s="198" t="s">
        <v>179</v>
      </c>
      <c r="H1311" s="198" t="s">
        <v>3125</v>
      </c>
      <c r="I1311" s="198" t="s">
        <v>3179</v>
      </c>
      <c r="J1311" s="198" t="s">
        <v>3203</v>
      </c>
      <c r="K1311" s="198" t="s">
        <v>179</v>
      </c>
      <c r="L1311" s="66">
        <v>0.16</v>
      </c>
      <c r="M1311" s="65">
        <v>0.18</v>
      </c>
      <c r="N1311" s="92">
        <v>0.12</v>
      </c>
      <c r="O1311" s="92">
        <v>4.0000000000000008E-2</v>
      </c>
      <c r="P1311" s="92">
        <v>0.15</v>
      </c>
      <c r="Q1311" s="92">
        <v>0.16</v>
      </c>
      <c r="R1311" s="92">
        <v>0.17600000000000002</v>
      </c>
    </row>
    <row r="1312" spans="1:18" x14ac:dyDescent="0.25">
      <c r="A1312" s="198">
        <v>1096</v>
      </c>
      <c r="B1312" s="198" t="s">
        <v>2851</v>
      </c>
      <c r="C1312" s="198" t="s">
        <v>2852</v>
      </c>
      <c r="D1312" s="198" t="s">
        <v>3123</v>
      </c>
      <c r="E1312" s="198" t="s">
        <v>3179</v>
      </c>
      <c r="F1312" s="198" t="s">
        <v>3200</v>
      </c>
      <c r="G1312" s="198" t="s">
        <v>179</v>
      </c>
      <c r="H1312" s="198" t="s">
        <v>3125</v>
      </c>
      <c r="I1312" s="198" t="s">
        <v>3179</v>
      </c>
      <c r="J1312" s="198" t="s">
        <v>3201</v>
      </c>
      <c r="K1312" s="198" t="s">
        <v>179</v>
      </c>
      <c r="L1312" s="66">
        <v>0.15</v>
      </c>
      <c r="M1312" s="65">
        <v>0.17</v>
      </c>
      <c r="N1312" s="92">
        <v>0.15</v>
      </c>
      <c r="O1312" s="92">
        <v>1.0000000000000009E-2</v>
      </c>
      <c r="P1312" s="92">
        <v>0.15</v>
      </c>
      <c r="Q1312" s="92">
        <v>0.15</v>
      </c>
      <c r="R1312" s="92">
        <v>0.17600000000000002</v>
      </c>
    </row>
    <row r="1313" spans="1:18" x14ac:dyDescent="0.25">
      <c r="A1313" s="198">
        <v>1099</v>
      </c>
      <c r="B1313" s="198" t="s">
        <v>2851</v>
      </c>
      <c r="C1313" s="198" t="s">
        <v>2852</v>
      </c>
      <c r="D1313" s="198" t="s">
        <v>3123</v>
      </c>
      <c r="E1313" s="198" t="s">
        <v>3179</v>
      </c>
      <c r="F1313" s="198" t="s">
        <v>3206</v>
      </c>
      <c r="G1313" s="198" t="s">
        <v>179</v>
      </c>
      <c r="H1313" s="198" t="s">
        <v>3125</v>
      </c>
      <c r="I1313" s="198" t="s">
        <v>3179</v>
      </c>
      <c r="J1313" s="198" t="s">
        <v>3207</v>
      </c>
      <c r="K1313" s="198" t="s">
        <v>179</v>
      </c>
      <c r="L1313" s="66">
        <v>0.14000000000000001</v>
      </c>
      <c r="M1313" s="65">
        <v>0.16</v>
      </c>
      <c r="N1313" s="92">
        <v>0.12</v>
      </c>
      <c r="O1313" s="92">
        <v>0.06</v>
      </c>
      <c r="P1313" s="92">
        <v>0.16999999999999998</v>
      </c>
      <c r="Q1313" s="92">
        <v>0.18</v>
      </c>
      <c r="R1313" s="92">
        <v>0.19800000000000001</v>
      </c>
    </row>
    <row r="1314" spans="1:18" x14ac:dyDescent="0.25">
      <c r="A1314" s="198">
        <v>1109</v>
      </c>
      <c r="B1314" s="198" t="s">
        <v>2851</v>
      </c>
      <c r="C1314" s="198" t="s">
        <v>2852</v>
      </c>
      <c r="D1314" s="198" t="s">
        <v>3123</v>
      </c>
      <c r="E1314" s="198" t="s">
        <v>3179</v>
      </c>
      <c r="F1314" s="198" t="s">
        <v>3204</v>
      </c>
      <c r="G1314" s="198" t="s">
        <v>179</v>
      </c>
      <c r="H1314" s="198" t="s">
        <v>3125</v>
      </c>
      <c r="I1314" s="198" t="s">
        <v>3179</v>
      </c>
      <c r="J1314" s="198" t="s">
        <v>3205</v>
      </c>
      <c r="K1314" s="198" t="s">
        <v>179</v>
      </c>
      <c r="L1314" s="66">
        <v>0.16</v>
      </c>
      <c r="M1314" s="65">
        <v>0.18</v>
      </c>
      <c r="N1314" s="92">
        <v>0</v>
      </c>
      <c r="O1314" s="92">
        <v>0.16</v>
      </c>
      <c r="P1314" s="92">
        <v>0.15</v>
      </c>
      <c r="Q1314" s="92">
        <v>0.16</v>
      </c>
      <c r="R1314" s="92">
        <v>0.17600000000000002</v>
      </c>
    </row>
    <row r="1315" spans="1:18" x14ac:dyDescent="0.25">
      <c r="A1315" s="198">
        <v>2130</v>
      </c>
      <c r="B1315" s="198" t="s">
        <v>2851</v>
      </c>
      <c r="C1315" s="198" t="s">
        <v>2852</v>
      </c>
      <c r="D1315" s="198" t="s">
        <v>3123</v>
      </c>
      <c r="E1315" s="198" t="s">
        <v>3179</v>
      </c>
      <c r="F1315" s="198" t="s">
        <v>3208</v>
      </c>
      <c r="G1315" s="198" t="s">
        <v>179</v>
      </c>
      <c r="H1315" s="198" t="s">
        <v>3125</v>
      </c>
      <c r="I1315" s="198" t="s">
        <v>3179</v>
      </c>
      <c r="J1315" s="198" t="s">
        <v>3209</v>
      </c>
      <c r="K1315" s="198" t="s">
        <v>179</v>
      </c>
      <c r="L1315" s="66">
        <v>0.2</v>
      </c>
      <c r="M1315" s="65">
        <v>0.23</v>
      </c>
      <c r="N1315" s="92">
        <v>0.13833333333333331</v>
      </c>
      <c r="O1315" s="92">
        <v>4.1666666666666685E-2</v>
      </c>
      <c r="P1315" s="92">
        <v>0.16999999999999998</v>
      </c>
      <c r="Q1315" s="92">
        <v>0.18</v>
      </c>
      <c r="R1315" s="92">
        <v>0.19800000000000001</v>
      </c>
    </row>
    <row r="1316" spans="1:18" x14ac:dyDescent="0.25">
      <c r="A1316" s="198">
        <v>2450</v>
      </c>
      <c r="B1316" s="198" t="s">
        <v>2851</v>
      </c>
      <c r="C1316" s="198" t="s">
        <v>2852</v>
      </c>
      <c r="D1316" s="198" t="s">
        <v>3123</v>
      </c>
      <c r="E1316" s="198" t="s">
        <v>4880</v>
      </c>
      <c r="F1316" s="198" t="s">
        <v>179</v>
      </c>
      <c r="G1316" s="198" t="s">
        <v>179</v>
      </c>
      <c r="H1316" s="198" t="s">
        <v>3125</v>
      </c>
      <c r="I1316" s="198" t="s">
        <v>4881</v>
      </c>
      <c r="J1316" s="198" t="s">
        <v>179</v>
      </c>
      <c r="K1316" s="198" t="s">
        <v>179</v>
      </c>
      <c r="L1316" s="66">
        <v>0.16</v>
      </c>
      <c r="M1316" s="65">
        <v>0.18</v>
      </c>
      <c r="N1316" s="92">
        <v>0.12</v>
      </c>
      <c r="O1316" s="92">
        <v>4.0000000000000008E-2</v>
      </c>
      <c r="P1316" s="92">
        <v>0.15</v>
      </c>
      <c r="Q1316" s="92">
        <v>0.16</v>
      </c>
      <c r="R1316" s="92">
        <v>0.17600000000000002</v>
      </c>
    </row>
    <row r="1317" spans="1:18" x14ac:dyDescent="0.25">
      <c r="A1317" s="198">
        <v>2456</v>
      </c>
      <c r="B1317" s="198" t="s">
        <v>2851</v>
      </c>
      <c r="C1317" s="198" t="s">
        <v>2852</v>
      </c>
      <c r="D1317" s="198" t="s">
        <v>3123</v>
      </c>
      <c r="E1317" s="198" t="s">
        <v>3179</v>
      </c>
      <c r="F1317" s="198" t="s">
        <v>3190</v>
      </c>
      <c r="G1317" s="198" t="s">
        <v>179</v>
      </c>
      <c r="H1317" s="198" t="s">
        <v>3125</v>
      </c>
      <c r="I1317" s="198" t="s">
        <v>3179</v>
      </c>
      <c r="J1317" s="198" t="s">
        <v>3191</v>
      </c>
      <c r="K1317" s="198" t="s">
        <v>179</v>
      </c>
      <c r="L1317" s="66">
        <v>0.16</v>
      </c>
      <c r="M1317" s="65">
        <v>0.18</v>
      </c>
      <c r="N1317" s="92">
        <v>0.15</v>
      </c>
      <c r="O1317" s="92">
        <v>5.0000000000000017E-2</v>
      </c>
      <c r="P1317" s="92">
        <v>0.19</v>
      </c>
      <c r="Q1317" s="92">
        <v>0.2</v>
      </c>
      <c r="R1317" s="92">
        <v>0.22000000000000003</v>
      </c>
    </row>
    <row r="1318" spans="1:18" x14ac:dyDescent="0.25">
      <c r="A1318" s="198">
        <v>2460</v>
      </c>
      <c r="B1318" s="198" t="s">
        <v>2851</v>
      </c>
      <c r="C1318" s="198" t="s">
        <v>2852</v>
      </c>
      <c r="D1318" s="198" t="s">
        <v>3123</v>
      </c>
      <c r="E1318" s="198" t="s">
        <v>3179</v>
      </c>
      <c r="F1318" s="198" t="s">
        <v>3186</v>
      </c>
      <c r="G1318" s="198" t="s">
        <v>179</v>
      </c>
      <c r="H1318" s="198" t="s">
        <v>3125</v>
      </c>
      <c r="I1318" s="198" t="s">
        <v>3179</v>
      </c>
      <c r="J1318" s="198" t="s">
        <v>3187</v>
      </c>
      <c r="K1318" s="198" t="s">
        <v>179</v>
      </c>
      <c r="L1318" s="66">
        <v>0.18</v>
      </c>
      <c r="M1318" s="65">
        <v>0.21</v>
      </c>
      <c r="N1318" s="92">
        <v>0.15</v>
      </c>
      <c r="O1318" s="92">
        <v>1.0000000000000009E-2</v>
      </c>
      <c r="P1318" s="92">
        <v>0.15</v>
      </c>
      <c r="Q1318" s="92">
        <v>0.15</v>
      </c>
      <c r="R1318" s="92">
        <v>0.17600000000000002</v>
      </c>
    </row>
    <row r="1319" spans="1:18" x14ac:dyDescent="0.25">
      <c r="A1319" s="198">
        <v>2467</v>
      </c>
      <c r="B1319" s="198" t="s">
        <v>2851</v>
      </c>
      <c r="C1319" s="198" t="s">
        <v>2852</v>
      </c>
      <c r="D1319" s="198" t="s">
        <v>3123</v>
      </c>
      <c r="E1319" s="198" t="s">
        <v>3212</v>
      </c>
      <c r="F1319" s="198" t="s">
        <v>3236</v>
      </c>
      <c r="G1319" s="198" t="s">
        <v>179</v>
      </c>
      <c r="H1319" s="198" t="s">
        <v>3125</v>
      </c>
      <c r="I1319" s="198" t="s">
        <v>3214</v>
      </c>
      <c r="J1319" s="198" t="s">
        <v>3237</v>
      </c>
      <c r="K1319" s="198" t="s">
        <v>179</v>
      </c>
      <c r="L1319" s="66">
        <v>0.14000000000000001</v>
      </c>
      <c r="M1319" s="65">
        <v>0.16</v>
      </c>
      <c r="N1319" s="92">
        <v>0.13833333333333331</v>
      </c>
      <c r="O1319" s="92">
        <v>6.1666666666666703E-2</v>
      </c>
      <c r="P1319" s="92">
        <v>0.19</v>
      </c>
      <c r="Q1319" s="92">
        <v>0.2</v>
      </c>
      <c r="R1319" s="92">
        <v>0.22000000000000003</v>
      </c>
    </row>
    <row r="1320" spans="1:18" x14ac:dyDescent="0.25">
      <c r="A1320" s="198">
        <v>2468</v>
      </c>
      <c r="B1320" s="198" t="s">
        <v>2851</v>
      </c>
      <c r="C1320" s="198" t="s">
        <v>2852</v>
      </c>
      <c r="D1320" s="198" t="s">
        <v>3123</v>
      </c>
      <c r="E1320" s="198" t="s">
        <v>3212</v>
      </c>
      <c r="F1320" s="198" t="s">
        <v>3234</v>
      </c>
      <c r="G1320" s="198" t="s">
        <v>179</v>
      </c>
      <c r="H1320" s="198" t="s">
        <v>3125</v>
      </c>
      <c r="I1320" s="198" t="s">
        <v>3214</v>
      </c>
      <c r="J1320" s="198" t="s">
        <v>3235</v>
      </c>
      <c r="K1320" s="198" t="s">
        <v>179</v>
      </c>
      <c r="L1320" s="66">
        <v>0.14000000000000001</v>
      </c>
      <c r="M1320" s="65">
        <v>0.16</v>
      </c>
      <c r="N1320" s="92">
        <v>0.15</v>
      </c>
      <c r="O1320" s="92">
        <v>1.0000000000000009E-2</v>
      </c>
      <c r="P1320" s="92">
        <v>0.15</v>
      </c>
      <c r="Q1320" s="92">
        <v>0.15</v>
      </c>
      <c r="R1320" s="92">
        <v>0.17600000000000002</v>
      </c>
    </row>
    <row r="1321" spans="1:18" x14ac:dyDescent="0.25">
      <c r="A1321" s="198">
        <v>2469</v>
      </c>
      <c r="B1321" s="198" t="s">
        <v>2851</v>
      </c>
      <c r="C1321" s="198" t="s">
        <v>2852</v>
      </c>
      <c r="D1321" s="198" t="s">
        <v>3123</v>
      </c>
      <c r="E1321" s="198" t="s">
        <v>3212</v>
      </c>
      <c r="F1321" s="198" t="s">
        <v>3238</v>
      </c>
      <c r="G1321" s="198" t="s">
        <v>179</v>
      </c>
      <c r="H1321" s="198" t="s">
        <v>3125</v>
      </c>
      <c r="I1321" s="198" t="s">
        <v>3214</v>
      </c>
      <c r="J1321" s="198" t="s">
        <v>3239</v>
      </c>
      <c r="K1321" s="198" t="s">
        <v>179</v>
      </c>
      <c r="L1321" s="66">
        <v>0.2</v>
      </c>
      <c r="M1321" s="65">
        <v>0.23</v>
      </c>
      <c r="N1321" s="92">
        <v>0</v>
      </c>
      <c r="O1321" s="92">
        <v>0.16</v>
      </c>
      <c r="P1321" s="92">
        <v>0.15</v>
      </c>
      <c r="Q1321" s="92">
        <v>0.16</v>
      </c>
      <c r="R1321" s="92">
        <v>0.17600000000000002</v>
      </c>
    </row>
    <row r="1322" spans="1:18" x14ac:dyDescent="0.25">
      <c r="A1322" s="198">
        <v>2470</v>
      </c>
      <c r="B1322" s="198" t="s">
        <v>2851</v>
      </c>
      <c r="C1322" s="198" t="s">
        <v>2852</v>
      </c>
      <c r="D1322" s="198" t="s">
        <v>3123</v>
      </c>
      <c r="E1322" s="198" t="s">
        <v>3212</v>
      </c>
      <c r="F1322" s="198" t="s">
        <v>3240</v>
      </c>
      <c r="G1322" s="198" t="s">
        <v>179</v>
      </c>
      <c r="H1322" s="198" t="s">
        <v>3125</v>
      </c>
      <c r="I1322" s="198" t="s">
        <v>3214</v>
      </c>
      <c r="J1322" s="198" t="s">
        <v>3241</v>
      </c>
      <c r="K1322" s="198" t="s">
        <v>179</v>
      </c>
      <c r="L1322" s="66">
        <v>0.12</v>
      </c>
      <c r="M1322" s="65">
        <v>0.14000000000000001</v>
      </c>
      <c r="N1322" s="92">
        <v>0.18</v>
      </c>
      <c r="O1322" s="92">
        <v>2.0000000000000018E-2</v>
      </c>
      <c r="P1322" s="92">
        <v>0.19</v>
      </c>
      <c r="Q1322" s="92">
        <v>0.2</v>
      </c>
      <c r="R1322" s="92">
        <v>0.22000000000000003</v>
      </c>
    </row>
    <row r="1323" spans="1:18" x14ac:dyDescent="0.25">
      <c r="A1323" s="198">
        <v>2471</v>
      </c>
      <c r="B1323" s="198" t="s">
        <v>2851</v>
      </c>
      <c r="C1323" s="198" t="s">
        <v>2852</v>
      </c>
      <c r="D1323" s="198" t="s">
        <v>3123</v>
      </c>
      <c r="E1323" s="198" t="s">
        <v>3212</v>
      </c>
      <c r="F1323" s="198" t="s">
        <v>3242</v>
      </c>
      <c r="G1323" s="198" t="s">
        <v>179</v>
      </c>
      <c r="H1323" s="198" t="s">
        <v>3125</v>
      </c>
      <c r="I1323" s="198" t="s">
        <v>3214</v>
      </c>
      <c r="J1323" s="198" t="s">
        <v>3243</v>
      </c>
      <c r="K1323" s="198" t="s">
        <v>179</v>
      </c>
      <c r="L1323" s="66">
        <v>0.16</v>
      </c>
      <c r="M1323" s="65">
        <v>0.18</v>
      </c>
      <c r="N1323" s="92">
        <v>0.18</v>
      </c>
      <c r="O1323" s="92">
        <v>2.0000000000000018E-2</v>
      </c>
      <c r="P1323" s="92">
        <v>0.19</v>
      </c>
      <c r="Q1323" s="92">
        <v>0.2</v>
      </c>
      <c r="R1323" s="92">
        <v>0.22000000000000003</v>
      </c>
    </row>
    <row r="1324" spans="1:18" x14ac:dyDescent="0.25">
      <c r="A1324" s="198">
        <v>2473</v>
      </c>
      <c r="B1324" s="198" t="s">
        <v>2851</v>
      </c>
      <c r="C1324" s="198" t="s">
        <v>2852</v>
      </c>
      <c r="D1324" s="198" t="s">
        <v>3123</v>
      </c>
      <c r="E1324" s="198" t="s">
        <v>3161</v>
      </c>
      <c r="F1324" s="198" t="s">
        <v>3162</v>
      </c>
      <c r="G1324" s="198" t="s">
        <v>179</v>
      </c>
      <c r="H1324" s="198" t="s">
        <v>3125</v>
      </c>
      <c r="I1324" s="198" t="s">
        <v>3163</v>
      </c>
      <c r="J1324" s="198" t="s">
        <v>3164</v>
      </c>
      <c r="K1324" s="198" t="s">
        <v>179</v>
      </c>
      <c r="L1324" s="66">
        <v>0.16</v>
      </c>
      <c r="M1324" s="65">
        <v>0.18</v>
      </c>
      <c r="N1324" s="92">
        <v>0.12</v>
      </c>
      <c r="O1324" s="92" t="s">
        <v>121</v>
      </c>
      <c r="P1324" s="92">
        <v>0.12</v>
      </c>
      <c r="Q1324" s="92">
        <v>0.12</v>
      </c>
      <c r="R1324" s="92">
        <v>0.12</v>
      </c>
    </row>
    <row r="1325" spans="1:18" x14ac:dyDescent="0.25">
      <c r="A1325" s="198">
        <v>2474</v>
      </c>
      <c r="B1325" s="198" t="s">
        <v>2851</v>
      </c>
      <c r="C1325" s="198" t="s">
        <v>2852</v>
      </c>
      <c r="D1325" s="198" t="s">
        <v>3123</v>
      </c>
      <c r="E1325" s="198" t="s">
        <v>3161</v>
      </c>
      <c r="F1325" s="198" t="s">
        <v>3165</v>
      </c>
      <c r="G1325" s="198" t="s">
        <v>179</v>
      </c>
      <c r="H1325" s="198" t="s">
        <v>3125</v>
      </c>
      <c r="I1325" s="198" t="s">
        <v>3163</v>
      </c>
      <c r="J1325" s="198" t="s">
        <v>3166</v>
      </c>
      <c r="K1325" s="198" t="s">
        <v>179</v>
      </c>
      <c r="L1325" s="66">
        <v>0.14000000000000001</v>
      </c>
      <c r="M1325" s="65">
        <v>0.16</v>
      </c>
      <c r="N1325" s="92">
        <v>0.13844117647058815</v>
      </c>
      <c r="O1325" s="92">
        <v>2.1558823529411852E-2</v>
      </c>
      <c r="P1325" s="92">
        <v>0.15</v>
      </c>
      <c r="Q1325" s="92">
        <v>0.16</v>
      </c>
      <c r="R1325" s="92">
        <v>0.17600000000000002</v>
      </c>
    </row>
    <row r="1326" spans="1:18" x14ac:dyDescent="0.25">
      <c r="A1326" s="198">
        <v>2475</v>
      </c>
      <c r="B1326" s="198" t="s">
        <v>2851</v>
      </c>
      <c r="C1326" s="198" t="s">
        <v>2852</v>
      </c>
      <c r="D1326" s="198" t="s">
        <v>3123</v>
      </c>
      <c r="E1326" s="198" t="s">
        <v>3161</v>
      </c>
      <c r="F1326" s="198" t="s">
        <v>3167</v>
      </c>
      <c r="G1326" s="198" t="s">
        <v>179</v>
      </c>
      <c r="H1326" s="198" t="s">
        <v>3125</v>
      </c>
      <c r="I1326" s="198" t="s">
        <v>3163</v>
      </c>
      <c r="J1326" s="198" t="s">
        <v>3168</v>
      </c>
      <c r="K1326" s="198" t="s">
        <v>179</v>
      </c>
      <c r="L1326" s="66">
        <v>0.16</v>
      </c>
      <c r="M1326" s="65">
        <v>0.18</v>
      </c>
      <c r="N1326" s="92">
        <v>0</v>
      </c>
      <c r="O1326" s="92">
        <v>0.16</v>
      </c>
      <c r="P1326" s="92">
        <v>0.15</v>
      </c>
      <c r="Q1326" s="92">
        <v>0.16</v>
      </c>
      <c r="R1326" s="92">
        <v>0.17600000000000002</v>
      </c>
    </row>
    <row r="1327" spans="1:18" x14ac:dyDescent="0.25">
      <c r="A1327" s="198">
        <v>2476</v>
      </c>
      <c r="B1327" s="198" t="s">
        <v>2851</v>
      </c>
      <c r="C1327" s="198" t="s">
        <v>2852</v>
      </c>
      <c r="D1327" s="198" t="s">
        <v>3123</v>
      </c>
      <c r="E1327" s="198" t="s">
        <v>3161</v>
      </c>
      <c r="F1327" s="198" t="s">
        <v>3169</v>
      </c>
      <c r="G1327" s="198" t="s">
        <v>179</v>
      </c>
      <c r="H1327" s="198" t="s">
        <v>3125</v>
      </c>
      <c r="I1327" s="198" t="s">
        <v>3163</v>
      </c>
      <c r="J1327" s="198" t="s">
        <v>3170</v>
      </c>
      <c r="K1327" s="198" t="s">
        <v>179</v>
      </c>
      <c r="L1327" s="66">
        <v>0.16</v>
      </c>
      <c r="M1327" s="65">
        <v>0.18</v>
      </c>
      <c r="N1327" s="92">
        <v>0.15</v>
      </c>
      <c r="O1327" s="92" t="s">
        <v>121</v>
      </c>
      <c r="P1327" s="92">
        <v>0.15</v>
      </c>
      <c r="Q1327" s="92">
        <v>0.15</v>
      </c>
      <c r="R1327" s="92">
        <v>0.15</v>
      </c>
    </row>
    <row r="1328" spans="1:18" x14ac:dyDescent="0.25">
      <c r="A1328" s="198">
        <v>2477</v>
      </c>
      <c r="B1328" s="198" t="s">
        <v>2851</v>
      </c>
      <c r="C1328" s="198" t="s">
        <v>2852</v>
      </c>
      <c r="D1328" s="198" t="s">
        <v>3123</v>
      </c>
      <c r="E1328" s="198" t="s">
        <v>3161</v>
      </c>
      <c r="F1328" s="198" t="s">
        <v>3171</v>
      </c>
      <c r="G1328" s="198" t="s">
        <v>179</v>
      </c>
      <c r="H1328" s="198" t="s">
        <v>3125</v>
      </c>
      <c r="I1328" s="198" t="s">
        <v>3163</v>
      </c>
      <c r="J1328" s="198" t="s">
        <v>3172</v>
      </c>
      <c r="K1328" s="198" t="s">
        <v>179</v>
      </c>
      <c r="L1328" s="66">
        <v>0.2</v>
      </c>
      <c r="M1328" s="65">
        <v>0.23</v>
      </c>
      <c r="N1328" s="92">
        <v>0.13844117647058815</v>
      </c>
      <c r="O1328" s="92" t="s">
        <v>121</v>
      </c>
      <c r="P1328" s="92">
        <v>0.13844117647058815</v>
      </c>
      <c r="Q1328" s="92">
        <v>0.13844117647058815</v>
      </c>
      <c r="R1328" s="92">
        <v>0.13844117647058815</v>
      </c>
    </row>
    <row r="1329" spans="1:18" x14ac:dyDescent="0.25">
      <c r="A1329" s="198">
        <v>2479</v>
      </c>
      <c r="B1329" s="198" t="s">
        <v>2851</v>
      </c>
      <c r="C1329" s="198" t="s">
        <v>2852</v>
      </c>
      <c r="D1329" s="198" t="s">
        <v>3123</v>
      </c>
      <c r="E1329" s="198" t="s">
        <v>3131</v>
      </c>
      <c r="F1329" s="198" t="s">
        <v>179</v>
      </c>
      <c r="G1329" s="198" t="s">
        <v>179</v>
      </c>
      <c r="H1329" s="198" t="s">
        <v>3125</v>
      </c>
      <c r="I1329" s="198" t="s">
        <v>3132</v>
      </c>
      <c r="J1329" s="198" t="s">
        <v>179</v>
      </c>
      <c r="K1329" s="198" t="s">
        <v>179</v>
      </c>
      <c r="L1329" s="66">
        <v>0.1</v>
      </c>
      <c r="M1329" s="65">
        <v>0.12</v>
      </c>
      <c r="N1329" s="92">
        <v>0</v>
      </c>
      <c r="O1329" s="92">
        <v>0.08</v>
      </c>
      <c r="P1329" s="92">
        <v>7.0000000000000007E-2</v>
      </c>
      <c r="Q1329" s="92">
        <v>0.08</v>
      </c>
      <c r="R1329" s="92">
        <v>8.8000000000000009E-2</v>
      </c>
    </row>
    <row r="1330" spans="1:18" x14ac:dyDescent="0.25">
      <c r="A1330" s="198">
        <v>2480</v>
      </c>
      <c r="B1330" s="198" t="s">
        <v>2851</v>
      </c>
      <c r="C1330" s="198" t="s">
        <v>2852</v>
      </c>
      <c r="D1330" s="198" t="s">
        <v>3123</v>
      </c>
      <c r="E1330" s="198" t="s">
        <v>3212</v>
      </c>
      <c r="F1330" s="198" t="s">
        <v>3222</v>
      </c>
      <c r="G1330" s="198" t="s">
        <v>179</v>
      </c>
      <c r="H1330" s="198" t="s">
        <v>3125</v>
      </c>
      <c r="I1330" s="198" t="s">
        <v>3214</v>
      </c>
      <c r="J1330" s="198" t="s">
        <v>3223</v>
      </c>
      <c r="K1330" s="198" t="s">
        <v>179</v>
      </c>
      <c r="L1330" s="66">
        <v>0.14000000000000001</v>
      </c>
      <c r="M1330" s="65">
        <v>0.16</v>
      </c>
      <c r="N1330" s="92">
        <v>0</v>
      </c>
      <c r="O1330" s="92">
        <v>0.14000000000000001</v>
      </c>
      <c r="P1330" s="92">
        <v>0.13</v>
      </c>
      <c r="Q1330" s="92">
        <v>0.14000000000000001</v>
      </c>
      <c r="R1330" s="92">
        <v>0.15400000000000003</v>
      </c>
    </row>
    <row r="1331" spans="1:18" x14ac:dyDescent="0.25">
      <c r="A1331" s="198">
        <v>2481</v>
      </c>
      <c r="B1331" s="198" t="s">
        <v>2851</v>
      </c>
      <c r="C1331" s="198" t="s">
        <v>2852</v>
      </c>
      <c r="D1331" s="198" t="s">
        <v>3123</v>
      </c>
      <c r="E1331" s="198" t="s">
        <v>3212</v>
      </c>
      <c r="F1331" s="198" t="s">
        <v>3224</v>
      </c>
      <c r="G1331" s="198" t="s">
        <v>179</v>
      </c>
      <c r="H1331" s="198" t="s">
        <v>3125</v>
      </c>
      <c r="I1331" s="198" t="s">
        <v>3214</v>
      </c>
      <c r="J1331" s="198" t="s">
        <v>3225</v>
      </c>
      <c r="K1331" s="198" t="s">
        <v>179</v>
      </c>
      <c r="L1331" s="66">
        <v>0.2</v>
      </c>
      <c r="M1331" s="65">
        <v>0.23</v>
      </c>
      <c r="N1331" s="92">
        <v>0</v>
      </c>
      <c r="O1331" s="92">
        <v>0.14000000000000001</v>
      </c>
      <c r="P1331" s="92">
        <v>0.13</v>
      </c>
      <c r="Q1331" s="92">
        <v>0.14000000000000001</v>
      </c>
      <c r="R1331" s="92">
        <v>0.15400000000000003</v>
      </c>
    </row>
    <row r="1332" spans="1:18" x14ac:dyDescent="0.25">
      <c r="A1332" s="198">
        <v>2482</v>
      </c>
      <c r="B1332" s="198" t="s">
        <v>2851</v>
      </c>
      <c r="C1332" s="198" t="s">
        <v>2852</v>
      </c>
      <c r="D1332" s="198" t="s">
        <v>3123</v>
      </c>
      <c r="E1332" s="198" t="s">
        <v>3212</v>
      </c>
      <c r="F1332" s="198" t="s">
        <v>3226</v>
      </c>
      <c r="G1332" s="198" t="s">
        <v>179</v>
      </c>
      <c r="H1332" s="198" t="s">
        <v>3125</v>
      </c>
      <c r="I1332" s="198" t="s">
        <v>3214</v>
      </c>
      <c r="J1332" s="198" t="s">
        <v>3227</v>
      </c>
      <c r="K1332" s="198" t="s">
        <v>179</v>
      </c>
      <c r="L1332" s="66">
        <v>0.16</v>
      </c>
      <c r="M1332" s="65">
        <v>0.18</v>
      </c>
      <c r="N1332" s="92">
        <v>0.126</v>
      </c>
      <c r="O1332" s="92">
        <v>1.4000000000000012E-2</v>
      </c>
      <c r="P1332" s="92">
        <v>0.13</v>
      </c>
      <c r="Q1332" s="92">
        <v>0.14000000000000001</v>
      </c>
      <c r="R1332" s="92">
        <v>0.15400000000000003</v>
      </c>
    </row>
    <row r="1333" spans="1:18" x14ac:dyDescent="0.25">
      <c r="A1333" s="198">
        <v>2484</v>
      </c>
      <c r="B1333" s="198" t="s">
        <v>2851</v>
      </c>
      <c r="C1333" s="198" t="s">
        <v>2852</v>
      </c>
      <c r="D1333" s="198" t="s">
        <v>3123</v>
      </c>
      <c r="E1333" s="198" t="s">
        <v>3212</v>
      </c>
      <c r="F1333" s="198" t="s">
        <v>3228</v>
      </c>
      <c r="G1333" s="198" t="s">
        <v>179</v>
      </c>
      <c r="H1333" s="198" t="s">
        <v>3125</v>
      </c>
      <c r="I1333" s="198" t="s">
        <v>3214</v>
      </c>
      <c r="J1333" s="198" t="s">
        <v>3229</v>
      </c>
      <c r="K1333" s="198" t="s">
        <v>179</v>
      </c>
      <c r="L1333" s="66">
        <v>0.18</v>
      </c>
      <c r="M1333" s="65">
        <v>0.21</v>
      </c>
      <c r="N1333" s="92">
        <v>0.12</v>
      </c>
      <c r="O1333" s="92">
        <v>2.0000000000000018E-2</v>
      </c>
      <c r="P1333" s="92">
        <v>0.13</v>
      </c>
      <c r="Q1333" s="92">
        <v>0.14000000000000001</v>
      </c>
      <c r="R1333" s="92">
        <v>0.15400000000000003</v>
      </c>
    </row>
    <row r="1334" spans="1:18" x14ac:dyDescent="0.25">
      <c r="A1334" s="198">
        <v>2485</v>
      </c>
      <c r="B1334" s="198" t="s">
        <v>2851</v>
      </c>
      <c r="C1334" s="198" t="s">
        <v>2852</v>
      </c>
      <c r="D1334" s="198" t="s">
        <v>3123</v>
      </c>
      <c r="E1334" s="198" t="s">
        <v>3212</v>
      </c>
      <c r="F1334" s="198" t="s">
        <v>3230</v>
      </c>
      <c r="G1334" s="198" t="s">
        <v>179</v>
      </c>
      <c r="H1334" s="198" t="s">
        <v>3125</v>
      </c>
      <c r="I1334" s="198" t="s">
        <v>3214</v>
      </c>
      <c r="J1334" s="198" t="s">
        <v>3231</v>
      </c>
      <c r="K1334" s="198" t="s">
        <v>179</v>
      </c>
      <c r="L1334" s="66">
        <v>0.14000000000000001</v>
      </c>
      <c r="M1334" s="65">
        <v>0.16</v>
      </c>
      <c r="N1334" s="92">
        <v>0.12</v>
      </c>
      <c r="O1334" s="92">
        <v>2.0000000000000018E-2</v>
      </c>
      <c r="P1334" s="92">
        <v>0.13</v>
      </c>
      <c r="Q1334" s="92">
        <v>0.14000000000000001</v>
      </c>
      <c r="R1334" s="92">
        <v>0.15400000000000003</v>
      </c>
    </row>
    <row r="1335" spans="1:18" x14ac:dyDescent="0.25">
      <c r="A1335" s="198">
        <v>2486</v>
      </c>
      <c r="B1335" s="198" t="s">
        <v>2851</v>
      </c>
      <c r="C1335" s="198" t="s">
        <v>2852</v>
      </c>
      <c r="D1335" s="198" t="s">
        <v>3123</v>
      </c>
      <c r="E1335" s="198" t="s">
        <v>3212</v>
      </c>
      <c r="F1335" s="198" t="s">
        <v>3232</v>
      </c>
      <c r="G1335" s="198" t="s">
        <v>179</v>
      </c>
      <c r="H1335" s="198" t="s">
        <v>3125</v>
      </c>
      <c r="I1335" s="198" t="s">
        <v>3214</v>
      </c>
      <c r="J1335" s="198" t="s">
        <v>3233</v>
      </c>
      <c r="K1335" s="198" t="s">
        <v>179</v>
      </c>
      <c r="L1335" s="66">
        <v>0.2</v>
      </c>
      <c r="M1335" s="65">
        <v>0.23</v>
      </c>
      <c r="N1335" s="92">
        <v>0.126</v>
      </c>
      <c r="O1335" s="92">
        <v>1.4000000000000012E-2</v>
      </c>
      <c r="P1335" s="92">
        <v>0.13</v>
      </c>
      <c r="Q1335" s="92">
        <v>0.14000000000000001</v>
      </c>
      <c r="R1335" s="92">
        <v>0.15400000000000003</v>
      </c>
    </row>
    <row r="1336" spans="1:18" x14ac:dyDescent="0.25">
      <c r="A1336" s="198">
        <v>2490</v>
      </c>
      <c r="B1336" s="198" t="s">
        <v>2851</v>
      </c>
      <c r="C1336" s="198" t="s">
        <v>2852</v>
      </c>
      <c r="D1336" s="198" t="s">
        <v>3123</v>
      </c>
      <c r="E1336" s="198" t="s">
        <v>3135</v>
      </c>
      <c r="F1336" s="198" t="s">
        <v>179</v>
      </c>
      <c r="G1336" s="198" t="s">
        <v>179</v>
      </c>
      <c r="H1336" s="198" t="s">
        <v>3125</v>
      </c>
      <c r="I1336" s="198" t="s">
        <v>3136</v>
      </c>
      <c r="J1336" s="198" t="s">
        <v>179</v>
      </c>
      <c r="K1336" s="198" t="s">
        <v>179</v>
      </c>
      <c r="L1336" s="66">
        <v>0.08</v>
      </c>
      <c r="M1336" s="65">
        <v>0.09</v>
      </c>
      <c r="N1336" s="92">
        <v>0.12</v>
      </c>
      <c r="O1336" s="92">
        <v>2.0000000000000018E-2</v>
      </c>
      <c r="P1336" s="92">
        <v>0.13</v>
      </c>
      <c r="Q1336" s="92">
        <v>0.14000000000000001</v>
      </c>
      <c r="R1336" s="92">
        <v>0.15400000000000003</v>
      </c>
    </row>
    <row r="1337" spans="1:18" x14ac:dyDescent="0.25">
      <c r="A1337" s="198">
        <v>2492</v>
      </c>
      <c r="B1337" s="198" t="s">
        <v>2851</v>
      </c>
      <c r="C1337" s="198" t="s">
        <v>2852</v>
      </c>
      <c r="D1337" s="198" t="s">
        <v>3123</v>
      </c>
      <c r="E1337" s="198" t="s">
        <v>3179</v>
      </c>
      <c r="F1337" s="198" t="s">
        <v>3188</v>
      </c>
      <c r="G1337" s="198" t="s">
        <v>179</v>
      </c>
      <c r="H1337" s="198" t="s">
        <v>3125</v>
      </c>
      <c r="I1337" s="198" t="s">
        <v>3179</v>
      </c>
      <c r="J1337" s="198" t="s">
        <v>3189</v>
      </c>
      <c r="K1337" s="198" t="s">
        <v>179</v>
      </c>
      <c r="L1337" s="66">
        <v>0.16</v>
      </c>
      <c r="M1337" s="65">
        <v>0.18</v>
      </c>
      <c r="N1337" s="92">
        <v>0.12</v>
      </c>
      <c r="O1337" s="92">
        <v>2.0000000000000018E-2</v>
      </c>
      <c r="P1337" s="92">
        <v>0.13</v>
      </c>
      <c r="Q1337" s="92">
        <v>0.14000000000000001</v>
      </c>
      <c r="R1337" s="92">
        <v>0.15400000000000003</v>
      </c>
    </row>
    <row r="1338" spans="1:18" x14ac:dyDescent="0.25">
      <c r="A1338" s="198">
        <v>2493</v>
      </c>
      <c r="B1338" s="198" t="s">
        <v>2851</v>
      </c>
      <c r="C1338" s="198" t="s">
        <v>2852</v>
      </c>
      <c r="D1338" s="198" t="s">
        <v>3123</v>
      </c>
      <c r="E1338" s="198" t="s">
        <v>3159</v>
      </c>
      <c r="F1338" s="198" t="s">
        <v>179</v>
      </c>
      <c r="G1338" s="198" t="s">
        <v>179</v>
      </c>
      <c r="H1338" s="198" t="s">
        <v>3125</v>
      </c>
      <c r="I1338" s="198" t="s">
        <v>3160</v>
      </c>
      <c r="J1338" s="198" t="s">
        <v>179</v>
      </c>
      <c r="K1338" s="198" t="s">
        <v>179</v>
      </c>
      <c r="L1338" s="66">
        <v>0.14000000000000001</v>
      </c>
      <c r="M1338" s="65">
        <v>0.16</v>
      </c>
      <c r="N1338" s="92">
        <v>0.126</v>
      </c>
      <c r="O1338" s="92">
        <v>1.4000000000000012E-2</v>
      </c>
      <c r="P1338" s="92">
        <v>0.13</v>
      </c>
      <c r="Q1338" s="92">
        <v>0.14000000000000001</v>
      </c>
      <c r="R1338" s="92">
        <v>0.15400000000000003</v>
      </c>
    </row>
    <row r="1339" spans="1:18" x14ac:dyDescent="0.25">
      <c r="A1339" s="198">
        <v>2494</v>
      </c>
      <c r="B1339" s="198" t="s">
        <v>2851</v>
      </c>
      <c r="C1339" s="198" t="s">
        <v>2852</v>
      </c>
      <c r="D1339" s="198" t="s">
        <v>3123</v>
      </c>
      <c r="E1339" s="198" t="s">
        <v>3249</v>
      </c>
      <c r="F1339" s="198" t="s">
        <v>179</v>
      </c>
      <c r="G1339" s="198" t="s">
        <v>179</v>
      </c>
      <c r="H1339" s="198" t="s">
        <v>3125</v>
      </c>
      <c r="I1339" s="198" t="s">
        <v>3250</v>
      </c>
      <c r="J1339" s="198" t="s">
        <v>179</v>
      </c>
      <c r="K1339" s="198" t="s">
        <v>179</v>
      </c>
      <c r="L1339" s="66">
        <v>0.14000000000000001</v>
      </c>
      <c r="M1339" s="65">
        <v>0.16</v>
      </c>
      <c r="N1339" s="92">
        <v>0.15</v>
      </c>
      <c r="O1339" s="92" t="s">
        <v>121</v>
      </c>
      <c r="P1339" s="92">
        <v>0.15</v>
      </c>
      <c r="Q1339" s="92">
        <v>0.15</v>
      </c>
      <c r="R1339" s="92">
        <v>0.15</v>
      </c>
    </row>
    <row r="1340" spans="1:18" x14ac:dyDescent="0.25">
      <c r="A1340" s="198">
        <v>2495</v>
      </c>
      <c r="B1340" s="198" t="s">
        <v>2851</v>
      </c>
      <c r="C1340" s="198" t="s">
        <v>2852</v>
      </c>
      <c r="D1340" s="198" t="s">
        <v>3123</v>
      </c>
      <c r="E1340" s="198" t="s">
        <v>3246</v>
      </c>
      <c r="F1340" s="198" t="s">
        <v>179</v>
      </c>
      <c r="G1340" s="198" t="s">
        <v>179</v>
      </c>
      <c r="H1340" s="198" t="s">
        <v>3125</v>
      </c>
      <c r="I1340" s="198" t="s">
        <v>3247</v>
      </c>
      <c r="J1340" s="198" t="s">
        <v>179</v>
      </c>
      <c r="K1340" s="198" t="s">
        <v>179</v>
      </c>
      <c r="L1340" s="66">
        <v>0.1</v>
      </c>
      <c r="M1340" s="65">
        <v>0.12</v>
      </c>
      <c r="N1340" s="92">
        <v>0.13844117647058815</v>
      </c>
      <c r="O1340" s="92">
        <v>1.5588235294118624E-3</v>
      </c>
      <c r="P1340" s="92">
        <v>0.13844117647058815</v>
      </c>
      <c r="Q1340" s="92">
        <v>0.13844117647058815</v>
      </c>
      <c r="R1340" s="92">
        <v>0.15400000000000003</v>
      </c>
    </row>
    <row r="1341" spans="1:18" x14ac:dyDescent="0.25">
      <c r="A1341" s="198">
        <v>2496</v>
      </c>
      <c r="B1341" s="198" t="s">
        <v>2851</v>
      </c>
      <c r="C1341" s="198" t="s">
        <v>2852</v>
      </c>
      <c r="D1341" s="198" t="s">
        <v>3123</v>
      </c>
      <c r="E1341" s="198" t="s">
        <v>3177</v>
      </c>
      <c r="F1341" s="198" t="s">
        <v>179</v>
      </c>
      <c r="G1341" s="198" t="s">
        <v>179</v>
      </c>
      <c r="H1341" s="198" t="s">
        <v>3125</v>
      </c>
      <c r="I1341" s="198" t="s">
        <v>3178</v>
      </c>
      <c r="J1341" s="198" t="s">
        <v>179</v>
      </c>
      <c r="K1341" s="198" t="s">
        <v>179</v>
      </c>
      <c r="L1341" s="66">
        <v>0.15</v>
      </c>
      <c r="M1341" s="65">
        <v>0.17</v>
      </c>
      <c r="N1341" s="92">
        <v>0.12</v>
      </c>
      <c r="O1341" s="92">
        <v>4.0000000000000008E-2</v>
      </c>
      <c r="P1341" s="92">
        <v>0.15</v>
      </c>
      <c r="Q1341" s="92">
        <v>0.16</v>
      </c>
      <c r="R1341" s="92">
        <v>0.17600000000000002</v>
      </c>
    </row>
    <row r="1342" spans="1:18" x14ac:dyDescent="0.25">
      <c r="A1342" s="198">
        <v>2499</v>
      </c>
      <c r="B1342" s="198" t="s">
        <v>2851</v>
      </c>
      <c r="C1342" s="198" t="s">
        <v>2852</v>
      </c>
      <c r="D1342" s="198" t="s">
        <v>3123</v>
      </c>
      <c r="E1342" s="198" t="s">
        <v>3251</v>
      </c>
      <c r="F1342" s="198" t="s">
        <v>179</v>
      </c>
      <c r="G1342" s="198" t="s">
        <v>179</v>
      </c>
      <c r="H1342" s="198" t="s">
        <v>3125</v>
      </c>
      <c r="I1342" s="198" t="s">
        <v>3252</v>
      </c>
      <c r="J1342" s="198" t="s">
        <v>179</v>
      </c>
      <c r="K1342" s="198" t="s">
        <v>179</v>
      </c>
      <c r="L1342" s="66">
        <v>0.16</v>
      </c>
      <c r="M1342" s="65">
        <v>0.18</v>
      </c>
      <c r="N1342" s="92">
        <v>0.12</v>
      </c>
      <c r="O1342" s="92">
        <v>2.0000000000000018E-2</v>
      </c>
      <c r="P1342" s="92">
        <v>0.13</v>
      </c>
      <c r="Q1342" s="92">
        <v>0.14000000000000001</v>
      </c>
      <c r="R1342" s="92">
        <v>0.15400000000000003</v>
      </c>
    </row>
    <row r="1343" spans="1:18" x14ac:dyDescent="0.25">
      <c r="A1343" s="198">
        <v>2501</v>
      </c>
      <c r="B1343" s="198" t="s">
        <v>2851</v>
      </c>
      <c r="C1343" s="198" t="s">
        <v>2852</v>
      </c>
      <c r="D1343" s="198" t="s">
        <v>3123</v>
      </c>
      <c r="E1343" s="198" t="s">
        <v>3259</v>
      </c>
      <c r="F1343" s="198" t="s">
        <v>179</v>
      </c>
      <c r="G1343" s="198" t="s">
        <v>179</v>
      </c>
      <c r="H1343" s="198" t="s">
        <v>3125</v>
      </c>
      <c r="I1343" s="198" t="s">
        <v>3260</v>
      </c>
      <c r="J1343" s="198" t="s">
        <v>179</v>
      </c>
      <c r="K1343" s="198" t="s">
        <v>179</v>
      </c>
      <c r="L1343" s="66">
        <v>0.16</v>
      </c>
      <c r="M1343" s="65">
        <v>0.18</v>
      </c>
      <c r="N1343" s="92">
        <v>0.15</v>
      </c>
      <c r="O1343" s="92">
        <v>1.0000000000000009E-2</v>
      </c>
      <c r="P1343" s="92">
        <v>0.15</v>
      </c>
      <c r="Q1343" s="92">
        <v>0.15</v>
      </c>
      <c r="R1343" s="92">
        <v>0.17600000000000002</v>
      </c>
    </row>
    <row r="1344" spans="1:18" x14ac:dyDescent="0.25">
      <c r="A1344" s="198">
        <v>2502</v>
      </c>
      <c r="B1344" s="198" t="s">
        <v>2851</v>
      </c>
      <c r="C1344" s="198" t="s">
        <v>2852</v>
      </c>
      <c r="D1344" s="198" t="s">
        <v>3123</v>
      </c>
      <c r="E1344" s="198" t="s">
        <v>3257</v>
      </c>
      <c r="F1344" s="198" t="s">
        <v>179</v>
      </c>
      <c r="G1344" s="198" t="s">
        <v>179</v>
      </c>
      <c r="H1344" s="198" t="s">
        <v>3125</v>
      </c>
      <c r="I1344" s="198" t="s">
        <v>3258</v>
      </c>
      <c r="J1344" s="198" t="s">
        <v>179</v>
      </c>
      <c r="K1344" s="198" t="s">
        <v>179</v>
      </c>
      <c r="L1344" s="66">
        <v>0.16</v>
      </c>
      <c r="M1344" s="65">
        <v>0.18</v>
      </c>
      <c r="N1344" s="92">
        <v>0</v>
      </c>
      <c r="O1344" s="92">
        <v>0.16</v>
      </c>
      <c r="P1344" s="92">
        <v>0.15</v>
      </c>
      <c r="Q1344" s="92">
        <v>0.16</v>
      </c>
      <c r="R1344" s="92">
        <v>0.17600000000000002</v>
      </c>
    </row>
    <row r="1345" spans="1:18" x14ac:dyDescent="0.25">
      <c r="A1345" s="198">
        <v>2503</v>
      </c>
      <c r="B1345" s="198" t="s">
        <v>2851</v>
      </c>
      <c r="C1345" s="198" t="s">
        <v>2852</v>
      </c>
      <c r="D1345" s="198" t="s">
        <v>3123</v>
      </c>
      <c r="E1345" s="198" t="s">
        <v>3124</v>
      </c>
      <c r="F1345" s="198" t="s">
        <v>179</v>
      </c>
      <c r="G1345" s="198" t="s">
        <v>179</v>
      </c>
      <c r="H1345" s="198" t="s">
        <v>3125</v>
      </c>
      <c r="I1345" s="198" t="s">
        <v>3126</v>
      </c>
      <c r="J1345" s="198" t="s">
        <v>179</v>
      </c>
      <c r="K1345" s="198" t="s">
        <v>179</v>
      </c>
      <c r="L1345" s="66">
        <v>0.1</v>
      </c>
      <c r="M1345" s="65">
        <v>0.12</v>
      </c>
      <c r="N1345" s="92">
        <v>0.12</v>
      </c>
      <c r="O1345" s="92">
        <v>8.0000000000000016E-2</v>
      </c>
      <c r="P1345" s="92">
        <v>0.19</v>
      </c>
      <c r="Q1345" s="92">
        <v>0.2</v>
      </c>
      <c r="R1345" s="92">
        <v>0.22000000000000003</v>
      </c>
    </row>
    <row r="1346" spans="1:18" x14ac:dyDescent="0.25">
      <c r="A1346" s="198">
        <v>2505</v>
      </c>
      <c r="B1346" s="198" t="s">
        <v>2851</v>
      </c>
      <c r="C1346" s="198" t="s">
        <v>2852</v>
      </c>
      <c r="D1346" s="198" t="s">
        <v>3123</v>
      </c>
      <c r="E1346" s="198" t="s">
        <v>3261</v>
      </c>
      <c r="F1346" s="198" t="s">
        <v>179</v>
      </c>
      <c r="G1346" s="198" t="s">
        <v>179</v>
      </c>
      <c r="H1346" s="198" t="s">
        <v>3125</v>
      </c>
      <c r="I1346" s="198" t="s">
        <v>3262</v>
      </c>
      <c r="J1346" s="198" t="s">
        <v>179</v>
      </c>
      <c r="K1346" s="198" t="s">
        <v>179</v>
      </c>
      <c r="L1346" s="66">
        <v>0.12</v>
      </c>
      <c r="M1346" s="65">
        <v>0.14000000000000001</v>
      </c>
      <c r="N1346" s="92">
        <v>0.12</v>
      </c>
      <c r="O1346" s="92">
        <v>8.0000000000000016E-2</v>
      </c>
      <c r="P1346" s="92">
        <v>0.19</v>
      </c>
      <c r="Q1346" s="92">
        <v>0.2</v>
      </c>
      <c r="R1346" s="92">
        <v>0.22000000000000003</v>
      </c>
    </row>
    <row r="1347" spans="1:18" x14ac:dyDescent="0.25">
      <c r="A1347" s="198">
        <v>2507</v>
      </c>
      <c r="B1347" s="198" t="s">
        <v>2851</v>
      </c>
      <c r="C1347" s="198" t="s">
        <v>2852</v>
      </c>
      <c r="D1347" s="198" t="s">
        <v>3123</v>
      </c>
      <c r="E1347" s="198" t="s">
        <v>3179</v>
      </c>
      <c r="F1347" s="198" t="s">
        <v>3180</v>
      </c>
      <c r="G1347" s="198" t="s">
        <v>179</v>
      </c>
      <c r="H1347" s="198" t="s">
        <v>3125</v>
      </c>
      <c r="I1347" s="198" t="s">
        <v>3179</v>
      </c>
      <c r="J1347" s="198" t="s">
        <v>3181</v>
      </c>
      <c r="K1347" s="198" t="s">
        <v>179</v>
      </c>
      <c r="L1347" s="66">
        <v>0.18</v>
      </c>
      <c r="M1347" s="65">
        <v>0.21</v>
      </c>
      <c r="N1347" s="92">
        <v>0.13844117647058815</v>
      </c>
      <c r="O1347" s="92">
        <v>2.1558823529411852E-2</v>
      </c>
      <c r="P1347" s="92">
        <v>0.15</v>
      </c>
      <c r="Q1347" s="92">
        <v>0.16</v>
      </c>
      <c r="R1347" s="92">
        <v>0.17600000000000002</v>
      </c>
    </row>
    <row r="1348" spans="1:18" x14ac:dyDescent="0.25">
      <c r="A1348" s="198">
        <v>2508</v>
      </c>
      <c r="B1348" s="198" t="s">
        <v>2851</v>
      </c>
      <c r="C1348" s="198" t="s">
        <v>2852</v>
      </c>
      <c r="D1348" s="198" t="s">
        <v>3123</v>
      </c>
      <c r="E1348" s="198" t="s">
        <v>3179</v>
      </c>
      <c r="F1348" s="198" t="s">
        <v>3182</v>
      </c>
      <c r="G1348" s="198" t="s">
        <v>179</v>
      </c>
      <c r="H1348" s="198" t="s">
        <v>3125</v>
      </c>
      <c r="I1348" s="198" t="s">
        <v>3179</v>
      </c>
      <c r="J1348" s="198" t="s">
        <v>3183</v>
      </c>
      <c r="K1348" s="198" t="s">
        <v>179</v>
      </c>
      <c r="L1348" s="66">
        <v>0.14000000000000001</v>
      </c>
      <c r="M1348" s="65">
        <v>0.16</v>
      </c>
      <c r="N1348" s="92">
        <v>0.12</v>
      </c>
      <c r="O1348" s="92">
        <v>0.03</v>
      </c>
      <c r="P1348" s="92">
        <v>0.13999999999999999</v>
      </c>
      <c r="Q1348" s="92">
        <v>0.15</v>
      </c>
      <c r="R1348" s="92">
        <v>0.16500000000000001</v>
      </c>
    </row>
    <row r="1349" spans="1:18" x14ac:dyDescent="0.25">
      <c r="A1349" s="198">
        <v>2509</v>
      </c>
      <c r="B1349" s="198" t="s">
        <v>2851</v>
      </c>
      <c r="C1349" s="198" t="s">
        <v>2852</v>
      </c>
      <c r="D1349" s="198" t="s">
        <v>3123</v>
      </c>
      <c r="E1349" s="198" t="s">
        <v>3127</v>
      </c>
      <c r="F1349" s="198" t="s">
        <v>179</v>
      </c>
      <c r="G1349" s="198" t="s">
        <v>179</v>
      </c>
      <c r="H1349" s="198" t="s">
        <v>3125</v>
      </c>
      <c r="I1349" s="198" t="s">
        <v>3128</v>
      </c>
      <c r="J1349" s="198" t="s">
        <v>179</v>
      </c>
      <c r="K1349" s="198" t="s">
        <v>179</v>
      </c>
      <c r="L1349" s="66">
        <v>0.16</v>
      </c>
      <c r="M1349" s="65">
        <v>0.18</v>
      </c>
      <c r="N1349" s="92">
        <v>0.12</v>
      </c>
      <c r="O1349" s="92">
        <v>0.06</v>
      </c>
      <c r="P1349" s="92">
        <v>0.16999999999999998</v>
      </c>
      <c r="Q1349" s="92">
        <v>0.18</v>
      </c>
      <c r="R1349" s="92">
        <v>0.19800000000000001</v>
      </c>
    </row>
    <row r="1350" spans="1:18" x14ac:dyDescent="0.25">
      <c r="A1350" s="198">
        <v>2510</v>
      </c>
      <c r="B1350" s="198" t="s">
        <v>2851</v>
      </c>
      <c r="C1350" s="198" t="s">
        <v>2852</v>
      </c>
      <c r="D1350" s="198" t="s">
        <v>3123</v>
      </c>
      <c r="E1350" s="198" t="s">
        <v>3253</v>
      </c>
      <c r="F1350" s="198" t="s">
        <v>179</v>
      </c>
      <c r="G1350" s="198" t="s">
        <v>179</v>
      </c>
      <c r="H1350" s="198" t="s">
        <v>3125</v>
      </c>
      <c r="I1350" s="198" t="s">
        <v>3254</v>
      </c>
      <c r="J1350" s="198" t="s">
        <v>179</v>
      </c>
      <c r="K1350" s="198" t="s">
        <v>179</v>
      </c>
      <c r="L1350" s="66">
        <v>0.16</v>
      </c>
      <c r="M1350" s="65">
        <v>0.18</v>
      </c>
      <c r="N1350" s="92">
        <v>0.12</v>
      </c>
      <c r="O1350" s="92">
        <v>2.0000000000000018E-2</v>
      </c>
      <c r="P1350" s="92">
        <v>0.13</v>
      </c>
      <c r="Q1350" s="92">
        <v>0.14000000000000001</v>
      </c>
      <c r="R1350" s="92">
        <v>0.15400000000000003</v>
      </c>
    </row>
    <row r="1351" spans="1:18" x14ac:dyDescent="0.25">
      <c r="A1351" s="198">
        <v>2511</v>
      </c>
      <c r="B1351" s="198" t="s">
        <v>2851</v>
      </c>
      <c r="C1351" s="198" t="s">
        <v>2852</v>
      </c>
      <c r="D1351" s="198" t="s">
        <v>3123</v>
      </c>
      <c r="E1351" s="198" t="s">
        <v>3129</v>
      </c>
      <c r="F1351" s="198" t="s">
        <v>179</v>
      </c>
      <c r="G1351" s="198" t="s">
        <v>179</v>
      </c>
      <c r="H1351" s="198" t="s">
        <v>3125</v>
      </c>
      <c r="I1351" s="198" t="s">
        <v>3130</v>
      </c>
      <c r="J1351" s="198" t="s">
        <v>179</v>
      </c>
      <c r="K1351" s="198" t="s">
        <v>179</v>
      </c>
      <c r="L1351" s="66">
        <v>0.16</v>
      </c>
      <c r="M1351" s="65">
        <v>0.18</v>
      </c>
      <c r="N1351" s="92">
        <v>0.12</v>
      </c>
      <c r="O1351" s="92">
        <v>0.03</v>
      </c>
      <c r="P1351" s="92">
        <v>0.13999999999999999</v>
      </c>
      <c r="Q1351" s="92">
        <v>0.15</v>
      </c>
      <c r="R1351" s="92">
        <v>0.16500000000000001</v>
      </c>
    </row>
    <row r="1352" spans="1:18" x14ac:dyDescent="0.25">
      <c r="A1352" s="198">
        <v>2512</v>
      </c>
      <c r="B1352" s="198" t="s">
        <v>2851</v>
      </c>
      <c r="C1352" s="198" t="s">
        <v>2852</v>
      </c>
      <c r="D1352" s="198" t="s">
        <v>3123</v>
      </c>
      <c r="E1352" s="198" t="s">
        <v>3175</v>
      </c>
      <c r="F1352" s="198" t="s">
        <v>179</v>
      </c>
      <c r="G1352" s="198" t="s">
        <v>179</v>
      </c>
      <c r="H1352" s="198" t="s">
        <v>3125</v>
      </c>
      <c r="I1352" s="198" t="s">
        <v>3176</v>
      </c>
      <c r="J1352" s="198" t="s">
        <v>179</v>
      </c>
      <c r="K1352" s="198" t="s">
        <v>179</v>
      </c>
      <c r="L1352" s="66">
        <v>0.16</v>
      </c>
      <c r="M1352" s="65">
        <v>0.18</v>
      </c>
      <c r="N1352" s="92">
        <v>0.1216666666666667</v>
      </c>
      <c r="O1352" s="92">
        <v>5.8333333333333293E-2</v>
      </c>
      <c r="P1352" s="92">
        <v>0.16999999999999998</v>
      </c>
      <c r="Q1352" s="92">
        <v>0.18</v>
      </c>
      <c r="R1352" s="92">
        <v>0.19800000000000001</v>
      </c>
    </row>
    <row r="1353" spans="1:18" x14ac:dyDescent="0.25">
      <c r="A1353" s="198">
        <v>2513</v>
      </c>
      <c r="B1353" s="198" t="s">
        <v>2851</v>
      </c>
      <c r="C1353" s="198" t="s">
        <v>2852</v>
      </c>
      <c r="D1353" s="198" t="s">
        <v>3123</v>
      </c>
      <c r="E1353" s="198" t="s">
        <v>3137</v>
      </c>
      <c r="F1353" s="198" t="s">
        <v>179</v>
      </c>
      <c r="G1353" s="198" t="s">
        <v>179</v>
      </c>
      <c r="H1353" s="198" t="s">
        <v>3125</v>
      </c>
      <c r="I1353" s="198" t="s">
        <v>3138</v>
      </c>
      <c r="J1353" s="198" t="s">
        <v>179</v>
      </c>
      <c r="K1353" s="198" t="s">
        <v>179</v>
      </c>
      <c r="L1353" s="66">
        <v>0.14000000000000001</v>
      </c>
      <c r="M1353" s="65">
        <v>0.16</v>
      </c>
      <c r="N1353" s="92">
        <v>0.12</v>
      </c>
      <c r="O1353" s="92">
        <v>4.0000000000000008E-2</v>
      </c>
      <c r="P1353" s="92">
        <v>0.15</v>
      </c>
      <c r="Q1353" s="92">
        <v>0.16</v>
      </c>
      <c r="R1353" s="92">
        <v>0.17600000000000002</v>
      </c>
    </row>
    <row r="1354" spans="1:18" x14ac:dyDescent="0.25">
      <c r="A1354" s="198">
        <v>2514</v>
      </c>
      <c r="B1354" s="198" t="s">
        <v>2851</v>
      </c>
      <c r="C1354" s="198" t="s">
        <v>2852</v>
      </c>
      <c r="D1354" s="198" t="s">
        <v>3123</v>
      </c>
      <c r="E1354" s="198" t="s">
        <v>4882</v>
      </c>
      <c r="F1354" s="198" t="s">
        <v>179</v>
      </c>
      <c r="G1354" s="198" t="s">
        <v>179</v>
      </c>
      <c r="H1354" s="198" t="s">
        <v>3125</v>
      </c>
      <c r="I1354" s="198" t="s">
        <v>4883</v>
      </c>
      <c r="J1354" s="198" t="s">
        <v>179</v>
      </c>
      <c r="K1354" s="198" t="s">
        <v>179</v>
      </c>
      <c r="L1354" s="66">
        <v>0.16</v>
      </c>
      <c r="M1354" s="65">
        <v>0.18</v>
      </c>
      <c r="N1354" s="92">
        <v>0.1216666666666667</v>
      </c>
      <c r="O1354" s="92">
        <v>3.8333333333333303E-2</v>
      </c>
      <c r="P1354" s="92">
        <v>0.15</v>
      </c>
      <c r="Q1354" s="92">
        <v>0.16</v>
      </c>
      <c r="R1354" s="92">
        <v>0.17600000000000002</v>
      </c>
    </row>
    <row r="1355" spans="1:18" x14ac:dyDescent="0.25">
      <c r="A1355" s="198">
        <v>2515</v>
      </c>
      <c r="B1355" s="198" t="s">
        <v>2851</v>
      </c>
      <c r="C1355" s="198" t="s">
        <v>2852</v>
      </c>
      <c r="D1355" s="198" t="s">
        <v>3123</v>
      </c>
      <c r="E1355" s="198" t="s">
        <v>3244</v>
      </c>
      <c r="F1355" s="198" t="s">
        <v>179</v>
      </c>
      <c r="G1355" s="198" t="s">
        <v>179</v>
      </c>
      <c r="H1355" s="198" t="s">
        <v>3125</v>
      </c>
      <c r="I1355" s="198" t="s">
        <v>3245</v>
      </c>
      <c r="J1355" s="198" t="s">
        <v>179</v>
      </c>
      <c r="K1355" s="198" t="s">
        <v>179</v>
      </c>
      <c r="L1355" s="66">
        <v>0.18</v>
      </c>
      <c r="M1355" s="65">
        <v>0.21</v>
      </c>
      <c r="N1355" s="92">
        <v>0.12</v>
      </c>
      <c r="O1355" s="92">
        <v>4.0000000000000008E-2</v>
      </c>
      <c r="P1355" s="92">
        <v>0.15</v>
      </c>
      <c r="Q1355" s="92">
        <v>0.16</v>
      </c>
      <c r="R1355" s="92">
        <v>0.17600000000000002</v>
      </c>
    </row>
    <row r="1356" spans="1:18" x14ac:dyDescent="0.25">
      <c r="A1356" s="198">
        <v>2556</v>
      </c>
      <c r="B1356" s="198" t="s">
        <v>2851</v>
      </c>
      <c r="C1356" s="198" t="s">
        <v>2852</v>
      </c>
      <c r="D1356" s="198" t="s">
        <v>3123</v>
      </c>
      <c r="E1356" s="198" t="s">
        <v>3179</v>
      </c>
      <c r="F1356" s="198" t="s">
        <v>3184</v>
      </c>
      <c r="G1356" s="198" t="s">
        <v>179</v>
      </c>
      <c r="H1356" s="198" t="s">
        <v>3125</v>
      </c>
      <c r="I1356" s="198" t="s">
        <v>3179</v>
      </c>
      <c r="J1356" s="198" t="s">
        <v>3185</v>
      </c>
      <c r="K1356" s="198" t="s">
        <v>179</v>
      </c>
      <c r="L1356" s="66">
        <v>0.15</v>
      </c>
      <c r="M1356" s="65">
        <v>0.17</v>
      </c>
      <c r="N1356" s="92">
        <v>0.12</v>
      </c>
      <c r="O1356" s="92">
        <v>2.0000000000000018E-2</v>
      </c>
      <c r="P1356" s="92">
        <v>0.13</v>
      </c>
      <c r="Q1356" s="92">
        <v>0.14000000000000001</v>
      </c>
      <c r="R1356" s="92">
        <v>0.15400000000000003</v>
      </c>
    </row>
    <row r="1357" spans="1:18" x14ac:dyDescent="0.25">
      <c r="A1357" s="198">
        <v>2664</v>
      </c>
      <c r="B1357" s="198" t="s">
        <v>2851</v>
      </c>
      <c r="C1357" s="198" t="s">
        <v>2852</v>
      </c>
      <c r="D1357" s="198" t="s">
        <v>3123</v>
      </c>
      <c r="E1357" s="198" t="s">
        <v>3139</v>
      </c>
      <c r="F1357" s="198" t="s">
        <v>3145</v>
      </c>
      <c r="G1357" s="198" t="s">
        <v>179</v>
      </c>
      <c r="H1357" s="198" t="s">
        <v>3125</v>
      </c>
      <c r="I1357" s="198" t="s">
        <v>3141</v>
      </c>
      <c r="J1357" s="198" t="s">
        <v>3146</v>
      </c>
      <c r="K1357" s="198" t="s">
        <v>179</v>
      </c>
      <c r="L1357" s="66">
        <v>0.14000000000000001</v>
      </c>
      <c r="M1357" s="65">
        <v>0.16</v>
      </c>
      <c r="N1357" s="92">
        <v>0.08</v>
      </c>
      <c r="O1357" s="92">
        <v>6.9999999999999993E-2</v>
      </c>
      <c r="P1357" s="92">
        <v>0.13999999999999999</v>
      </c>
      <c r="Q1357" s="92">
        <v>0.15</v>
      </c>
      <c r="R1357" s="92">
        <v>0.16500000000000001</v>
      </c>
    </row>
    <row r="1358" spans="1:18" x14ac:dyDescent="0.25">
      <c r="A1358" s="198">
        <v>2665</v>
      </c>
      <c r="B1358" s="198" t="s">
        <v>2851</v>
      </c>
      <c r="C1358" s="198" t="s">
        <v>2852</v>
      </c>
      <c r="D1358" s="198" t="s">
        <v>3123</v>
      </c>
      <c r="E1358" s="198" t="s">
        <v>3139</v>
      </c>
      <c r="F1358" s="198" t="s">
        <v>3147</v>
      </c>
      <c r="G1358" s="198" t="s">
        <v>179</v>
      </c>
      <c r="H1358" s="198" t="s">
        <v>3125</v>
      </c>
      <c r="I1358" s="198" t="s">
        <v>3141</v>
      </c>
      <c r="J1358" s="198" t="s">
        <v>3148</v>
      </c>
      <c r="K1358" s="198" t="s">
        <v>179</v>
      </c>
      <c r="L1358" s="66">
        <v>0.14000000000000001</v>
      </c>
      <c r="M1358" s="65">
        <v>0.16</v>
      </c>
      <c r="N1358" s="92">
        <v>0.12</v>
      </c>
      <c r="O1358" s="92">
        <v>0.06</v>
      </c>
      <c r="P1358" s="92">
        <v>0.16999999999999998</v>
      </c>
      <c r="Q1358" s="92">
        <v>0.18</v>
      </c>
      <c r="R1358" s="92">
        <v>0.19800000000000001</v>
      </c>
    </row>
    <row r="1359" spans="1:18" x14ac:dyDescent="0.25">
      <c r="A1359" s="198">
        <v>2666</v>
      </c>
      <c r="B1359" s="198" t="s">
        <v>2851</v>
      </c>
      <c r="C1359" s="198" t="s">
        <v>2852</v>
      </c>
      <c r="D1359" s="198" t="s">
        <v>3123</v>
      </c>
      <c r="E1359" s="198" t="s">
        <v>3139</v>
      </c>
      <c r="F1359" s="198" t="s">
        <v>3149</v>
      </c>
      <c r="G1359" s="198" t="s">
        <v>179</v>
      </c>
      <c r="H1359" s="198" t="s">
        <v>3125</v>
      </c>
      <c r="I1359" s="198" t="s">
        <v>3141</v>
      </c>
      <c r="J1359" s="198" t="s">
        <v>3150</v>
      </c>
      <c r="K1359" s="198" t="s">
        <v>179</v>
      </c>
      <c r="L1359" s="66">
        <v>0.14000000000000001</v>
      </c>
      <c r="M1359" s="65">
        <v>0.16</v>
      </c>
      <c r="N1359" s="92">
        <v>0.1216666666666667</v>
      </c>
      <c r="O1359" s="92">
        <v>2.8333333333333294E-2</v>
      </c>
      <c r="P1359" s="92">
        <v>0.13999999999999999</v>
      </c>
      <c r="Q1359" s="92">
        <v>0.15</v>
      </c>
      <c r="R1359" s="92">
        <v>0.16500000000000001</v>
      </c>
    </row>
    <row r="1360" spans="1:18" x14ac:dyDescent="0.25">
      <c r="A1360" s="198">
        <v>2667</v>
      </c>
      <c r="B1360" s="198" t="s">
        <v>2851</v>
      </c>
      <c r="C1360" s="198" t="s">
        <v>2852</v>
      </c>
      <c r="D1360" s="198" t="s">
        <v>3123</v>
      </c>
      <c r="E1360" s="198" t="s">
        <v>3139</v>
      </c>
      <c r="F1360" s="198" t="s">
        <v>3151</v>
      </c>
      <c r="G1360" s="198" t="s">
        <v>179</v>
      </c>
      <c r="H1360" s="198" t="s">
        <v>3125</v>
      </c>
      <c r="I1360" s="198" t="s">
        <v>3141</v>
      </c>
      <c r="J1360" s="198" t="s">
        <v>3152</v>
      </c>
      <c r="K1360" s="198" t="s">
        <v>179</v>
      </c>
      <c r="L1360" s="66">
        <v>0.14000000000000001</v>
      </c>
      <c r="M1360" s="65">
        <v>0.16</v>
      </c>
      <c r="N1360" s="92">
        <v>0.12</v>
      </c>
      <c r="O1360" s="92">
        <v>4.0000000000000008E-2</v>
      </c>
      <c r="P1360" s="92">
        <v>0.15</v>
      </c>
      <c r="Q1360" s="92">
        <v>0.16</v>
      </c>
      <c r="R1360" s="92">
        <v>0.17600000000000002</v>
      </c>
    </row>
    <row r="1361" spans="1:18" x14ac:dyDescent="0.25">
      <c r="A1361" s="198">
        <v>2668</v>
      </c>
      <c r="B1361" s="198" t="s">
        <v>2851</v>
      </c>
      <c r="C1361" s="198" t="s">
        <v>2852</v>
      </c>
      <c r="D1361" s="198" t="s">
        <v>3123</v>
      </c>
      <c r="E1361" s="198" t="s">
        <v>3139</v>
      </c>
      <c r="F1361" s="198" t="s">
        <v>3153</v>
      </c>
      <c r="G1361" s="198" t="s">
        <v>179</v>
      </c>
      <c r="H1361" s="198" t="s">
        <v>3125</v>
      </c>
      <c r="I1361" s="198" t="s">
        <v>3141</v>
      </c>
      <c r="J1361" s="198" t="s">
        <v>3154</v>
      </c>
      <c r="K1361" s="198" t="s">
        <v>179</v>
      </c>
      <c r="L1361" s="66">
        <v>0.14000000000000001</v>
      </c>
      <c r="M1361" s="65">
        <v>0.16</v>
      </c>
      <c r="N1361" s="92">
        <v>0.15</v>
      </c>
      <c r="O1361" s="92">
        <v>1.0000000000000009E-2</v>
      </c>
      <c r="P1361" s="92">
        <v>0.15</v>
      </c>
      <c r="Q1361" s="92">
        <v>0.15</v>
      </c>
      <c r="R1361" s="92">
        <v>0.17600000000000002</v>
      </c>
    </row>
    <row r="1362" spans="1:18" x14ac:dyDescent="0.25">
      <c r="A1362" s="198">
        <v>2669</v>
      </c>
      <c r="B1362" s="198" t="s">
        <v>2851</v>
      </c>
      <c r="C1362" s="198" t="s">
        <v>2852</v>
      </c>
      <c r="D1362" s="198" t="s">
        <v>3123</v>
      </c>
      <c r="E1362" s="198" t="s">
        <v>3139</v>
      </c>
      <c r="F1362" s="198" t="s">
        <v>3155</v>
      </c>
      <c r="G1362" s="198" t="s">
        <v>179</v>
      </c>
      <c r="H1362" s="198" t="s">
        <v>3125</v>
      </c>
      <c r="I1362" s="198" t="s">
        <v>3141</v>
      </c>
      <c r="J1362" s="198" t="s">
        <v>3156</v>
      </c>
      <c r="K1362" s="198" t="s">
        <v>179</v>
      </c>
      <c r="L1362" s="66">
        <v>0.14000000000000001</v>
      </c>
      <c r="M1362" s="65">
        <v>0.16</v>
      </c>
      <c r="N1362" s="92">
        <v>0.15</v>
      </c>
      <c r="O1362" s="92" t="s">
        <v>121</v>
      </c>
      <c r="P1362" s="92">
        <v>0.15</v>
      </c>
      <c r="Q1362" s="92">
        <v>0.15</v>
      </c>
      <c r="R1362" s="92">
        <v>0.15</v>
      </c>
    </row>
    <row r="1363" spans="1:18" x14ac:dyDescent="0.25">
      <c r="A1363" s="198">
        <v>2670</v>
      </c>
      <c r="B1363" s="198" t="s">
        <v>2851</v>
      </c>
      <c r="C1363" s="198" t="s">
        <v>2852</v>
      </c>
      <c r="D1363" s="198" t="s">
        <v>3123</v>
      </c>
      <c r="E1363" s="198" t="s">
        <v>3139</v>
      </c>
      <c r="F1363" s="198" t="s">
        <v>3157</v>
      </c>
      <c r="G1363" s="198" t="s">
        <v>179</v>
      </c>
      <c r="H1363" s="198" t="s">
        <v>3125</v>
      </c>
      <c r="I1363" s="198" t="s">
        <v>3141</v>
      </c>
      <c r="J1363" s="198" t="s">
        <v>3158</v>
      </c>
      <c r="K1363" s="198" t="s">
        <v>179</v>
      </c>
      <c r="L1363" s="66">
        <v>0.14000000000000001</v>
      </c>
      <c r="M1363" s="65">
        <v>0.16</v>
      </c>
      <c r="N1363" s="92">
        <v>0.12</v>
      </c>
      <c r="O1363" s="92">
        <v>8.0000000000000016E-2</v>
      </c>
      <c r="P1363" s="92">
        <v>0.19</v>
      </c>
      <c r="Q1363" s="92">
        <v>0.2</v>
      </c>
      <c r="R1363" s="92">
        <v>0.22000000000000003</v>
      </c>
    </row>
    <row r="1364" spans="1:18" x14ac:dyDescent="0.25">
      <c r="A1364" s="198">
        <v>2744</v>
      </c>
      <c r="B1364" s="198" t="s">
        <v>2851</v>
      </c>
      <c r="C1364" s="198" t="s">
        <v>2852</v>
      </c>
      <c r="D1364" s="198" t="s">
        <v>3123</v>
      </c>
      <c r="E1364" s="198" t="s">
        <v>3161</v>
      </c>
      <c r="F1364" s="198" t="s">
        <v>3173</v>
      </c>
      <c r="G1364" s="198" t="s">
        <v>179</v>
      </c>
      <c r="H1364" s="198" t="s">
        <v>3125</v>
      </c>
      <c r="I1364" s="198" t="s">
        <v>3163</v>
      </c>
      <c r="J1364" s="198" t="s">
        <v>3174</v>
      </c>
      <c r="K1364" s="198" t="s">
        <v>179</v>
      </c>
      <c r="L1364" s="66">
        <v>0.2</v>
      </c>
      <c r="M1364" s="65">
        <v>0.23</v>
      </c>
      <c r="N1364" s="92">
        <v>0.1216666666666667</v>
      </c>
      <c r="O1364" s="92">
        <v>1.8333333333333313E-2</v>
      </c>
      <c r="P1364" s="92">
        <v>0.13</v>
      </c>
      <c r="Q1364" s="92">
        <v>0.14000000000000001</v>
      </c>
      <c r="R1364" s="92">
        <v>0.15400000000000003</v>
      </c>
    </row>
    <row r="1365" spans="1:18" x14ac:dyDescent="0.25">
      <c r="A1365" s="198">
        <v>3277</v>
      </c>
      <c r="B1365" s="198" t="s">
        <v>2851</v>
      </c>
      <c r="C1365" s="198" t="s">
        <v>2852</v>
      </c>
      <c r="D1365" s="198" t="s">
        <v>3123</v>
      </c>
      <c r="E1365" s="198" t="s">
        <v>3179</v>
      </c>
      <c r="F1365" s="198" t="s">
        <v>3192</v>
      </c>
      <c r="G1365" s="198" t="s">
        <v>179</v>
      </c>
      <c r="H1365" s="198" t="s">
        <v>3125</v>
      </c>
      <c r="I1365" s="198" t="s">
        <v>3179</v>
      </c>
      <c r="J1365" s="198" t="s">
        <v>3193</v>
      </c>
      <c r="K1365" s="198" t="s">
        <v>179</v>
      </c>
      <c r="L1365" s="66">
        <v>0.16</v>
      </c>
      <c r="M1365" s="65">
        <v>0.18</v>
      </c>
      <c r="N1365" s="92">
        <v>0.12</v>
      </c>
      <c r="O1365" s="92">
        <v>2.0000000000000018E-2</v>
      </c>
      <c r="P1365" s="92">
        <v>0.13</v>
      </c>
      <c r="Q1365" s="92">
        <v>0.14000000000000001</v>
      </c>
      <c r="R1365" s="92">
        <v>0.15400000000000003</v>
      </c>
    </row>
    <row r="1366" spans="1:18" x14ac:dyDescent="0.25">
      <c r="A1366" s="198">
        <v>3324</v>
      </c>
      <c r="B1366" s="198" t="s">
        <v>2851</v>
      </c>
      <c r="C1366" s="198" t="s">
        <v>2852</v>
      </c>
      <c r="D1366" s="198" t="s">
        <v>3123</v>
      </c>
      <c r="E1366" s="198" t="s">
        <v>3212</v>
      </c>
      <c r="F1366" s="198" t="s">
        <v>3213</v>
      </c>
      <c r="G1366" s="198" t="s">
        <v>179</v>
      </c>
      <c r="H1366" s="198" t="s">
        <v>3125</v>
      </c>
      <c r="I1366" s="198" t="s">
        <v>3214</v>
      </c>
      <c r="J1366" s="198" t="s">
        <v>3215</v>
      </c>
      <c r="K1366" s="198" t="s">
        <v>179</v>
      </c>
      <c r="L1366" s="66">
        <v>0.14000000000000001</v>
      </c>
      <c r="M1366" s="65">
        <v>0.16</v>
      </c>
      <c r="N1366" s="92">
        <v>0.12</v>
      </c>
      <c r="O1366" s="92">
        <v>8.0000000000000016E-2</v>
      </c>
      <c r="P1366" s="92">
        <v>0.19</v>
      </c>
      <c r="Q1366" s="92">
        <v>0.2</v>
      </c>
      <c r="R1366" s="92">
        <v>0.22000000000000003</v>
      </c>
    </row>
    <row r="1367" spans="1:18" x14ac:dyDescent="0.25">
      <c r="A1367" s="198">
        <v>3325</v>
      </c>
      <c r="B1367" s="198" t="s">
        <v>2851</v>
      </c>
      <c r="C1367" s="198" t="s">
        <v>2852</v>
      </c>
      <c r="D1367" s="198" t="s">
        <v>3123</v>
      </c>
      <c r="E1367" s="198" t="s">
        <v>3212</v>
      </c>
      <c r="F1367" s="198" t="s">
        <v>3216</v>
      </c>
      <c r="G1367" s="198" t="s">
        <v>179</v>
      </c>
      <c r="H1367" s="198" t="s">
        <v>3125</v>
      </c>
      <c r="I1367" s="198" t="s">
        <v>3214</v>
      </c>
      <c r="J1367" s="198" t="s">
        <v>3217</v>
      </c>
      <c r="K1367" s="198" t="s">
        <v>179</v>
      </c>
      <c r="L1367" s="66">
        <v>0.2</v>
      </c>
      <c r="M1367" s="65">
        <v>0.23</v>
      </c>
      <c r="N1367" s="92">
        <v>0.12</v>
      </c>
      <c r="O1367" s="92">
        <v>4.0000000000000008E-2</v>
      </c>
      <c r="P1367" s="92">
        <v>0.15</v>
      </c>
      <c r="Q1367" s="92">
        <v>0.16</v>
      </c>
      <c r="R1367" s="92">
        <v>0.17600000000000002</v>
      </c>
    </row>
    <row r="1368" spans="1:18" x14ac:dyDescent="0.25">
      <c r="A1368" s="198">
        <v>3336</v>
      </c>
      <c r="B1368" s="198" t="s">
        <v>2851</v>
      </c>
      <c r="C1368" s="198" t="s">
        <v>2852</v>
      </c>
      <c r="D1368" s="198" t="s">
        <v>3123</v>
      </c>
      <c r="E1368" s="198" t="s">
        <v>3179</v>
      </c>
      <c r="F1368" s="198" t="s">
        <v>3210</v>
      </c>
      <c r="G1368" s="198" t="s">
        <v>179</v>
      </c>
      <c r="H1368" s="198" t="s">
        <v>3125</v>
      </c>
      <c r="I1368" s="198" t="s">
        <v>3179</v>
      </c>
      <c r="J1368" s="198" t="s">
        <v>3211</v>
      </c>
      <c r="K1368" s="198" t="s">
        <v>179</v>
      </c>
      <c r="L1368" s="66">
        <v>0.14000000000000001</v>
      </c>
      <c r="M1368" s="65">
        <v>0.16</v>
      </c>
      <c r="N1368" s="92">
        <v>0.12</v>
      </c>
      <c r="O1368" s="92">
        <v>0.06</v>
      </c>
      <c r="P1368" s="92">
        <v>0.16999999999999998</v>
      </c>
      <c r="Q1368" s="92">
        <v>0.18</v>
      </c>
      <c r="R1368" s="92">
        <v>0.19800000000000001</v>
      </c>
    </row>
    <row r="1369" spans="1:18" x14ac:dyDescent="0.25">
      <c r="A1369" s="198">
        <v>3380</v>
      </c>
      <c r="B1369" s="198" t="s">
        <v>2851</v>
      </c>
      <c r="C1369" s="198" t="s">
        <v>2852</v>
      </c>
      <c r="D1369" s="198" t="s">
        <v>3123</v>
      </c>
      <c r="E1369" s="198" t="s">
        <v>3212</v>
      </c>
      <c r="F1369" s="198" t="s">
        <v>3218</v>
      </c>
      <c r="G1369" s="198" t="s">
        <v>179</v>
      </c>
      <c r="H1369" s="198" t="s">
        <v>3125</v>
      </c>
      <c r="I1369" s="198" t="s">
        <v>3214</v>
      </c>
      <c r="J1369" s="198" t="s">
        <v>3219</v>
      </c>
      <c r="K1369" s="198" t="s">
        <v>179</v>
      </c>
      <c r="L1369" s="66">
        <v>0.16</v>
      </c>
      <c r="M1369" s="65">
        <v>0.18</v>
      </c>
      <c r="N1369" s="92">
        <v>0.12272727272727274</v>
      </c>
      <c r="O1369" s="92">
        <v>1.7272727272727273E-2</v>
      </c>
      <c r="P1369" s="92">
        <v>0.13</v>
      </c>
      <c r="Q1369" s="92">
        <v>0.14000000000000001</v>
      </c>
      <c r="R1369" s="92">
        <v>0.15400000000000003</v>
      </c>
    </row>
    <row r="1370" spans="1:18" x14ac:dyDescent="0.25">
      <c r="A1370" s="198">
        <v>3426</v>
      </c>
      <c r="B1370" s="198" t="s">
        <v>2851</v>
      </c>
      <c r="C1370" s="198" t="s">
        <v>2852</v>
      </c>
      <c r="D1370" s="198" t="s">
        <v>3123</v>
      </c>
      <c r="E1370" s="198" t="s">
        <v>3255</v>
      </c>
      <c r="F1370" s="198" t="s">
        <v>179</v>
      </c>
      <c r="G1370" s="198" t="s">
        <v>179</v>
      </c>
      <c r="H1370" s="198" t="s">
        <v>3125</v>
      </c>
      <c r="I1370" s="198" t="s">
        <v>3256</v>
      </c>
      <c r="J1370" s="198" t="s">
        <v>179</v>
      </c>
      <c r="K1370" s="198" t="s">
        <v>179</v>
      </c>
      <c r="L1370" s="66">
        <v>0.14000000000000001</v>
      </c>
      <c r="M1370" s="65">
        <v>0.16</v>
      </c>
      <c r="N1370" s="92">
        <v>0.12272727272727274</v>
      </c>
      <c r="O1370" s="92">
        <v>7.7272727272727271E-2</v>
      </c>
      <c r="P1370" s="92">
        <v>0.19</v>
      </c>
      <c r="Q1370" s="92">
        <v>0.2</v>
      </c>
      <c r="R1370" s="92">
        <v>0.22000000000000003</v>
      </c>
    </row>
    <row r="1371" spans="1:18" x14ac:dyDescent="0.25">
      <c r="A1371" s="198">
        <v>3435</v>
      </c>
      <c r="B1371" s="198" t="s">
        <v>2851</v>
      </c>
      <c r="C1371" s="198" t="s">
        <v>2852</v>
      </c>
      <c r="D1371" s="198" t="s">
        <v>3123</v>
      </c>
      <c r="E1371" s="198" t="s">
        <v>3139</v>
      </c>
      <c r="F1371" s="198" t="s">
        <v>3140</v>
      </c>
      <c r="G1371" s="198" t="s">
        <v>179</v>
      </c>
      <c r="H1371" s="198" t="s">
        <v>3125</v>
      </c>
      <c r="I1371" s="198" t="s">
        <v>3141</v>
      </c>
      <c r="J1371" s="198" t="s">
        <v>3142</v>
      </c>
      <c r="K1371" s="198" t="s">
        <v>179</v>
      </c>
      <c r="L1371" s="66">
        <v>0.14000000000000001</v>
      </c>
      <c r="M1371" s="65">
        <v>0.16</v>
      </c>
      <c r="N1371" s="92">
        <v>0.12</v>
      </c>
      <c r="O1371" s="92">
        <v>4.0000000000000008E-2</v>
      </c>
      <c r="P1371" s="92">
        <v>0.15</v>
      </c>
      <c r="Q1371" s="92">
        <v>0.16</v>
      </c>
      <c r="R1371" s="92">
        <v>0.17600000000000002</v>
      </c>
    </row>
    <row r="1372" spans="1:18" x14ac:dyDescent="0.25">
      <c r="A1372" s="198">
        <v>3436</v>
      </c>
      <c r="B1372" s="198" t="s">
        <v>2851</v>
      </c>
      <c r="C1372" s="198" t="s">
        <v>2852</v>
      </c>
      <c r="D1372" s="198" t="s">
        <v>3123</v>
      </c>
      <c r="E1372" s="198" t="s">
        <v>3139</v>
      </c>
      <c r="F1372" s="198" t="s">
        <v>3143</v>
      </c>
      <c r="G1372" s="198" t="s">
        <v>179</v>
      </c>
      <c r="H1372" s="198" t="s">
        <v>3125</v>
      </c>
      <c r="I1372" s="198" t="s">
        <v>3141</v>
      </c>
      <c r="J1372" s="198" t="s">
        <v>3144</v>
      </c>
      <c r="K1372" s="198" t="s">
        <v>179</v>
      </c>
      <c r="L1372" s="66">
        <v>0.14000000000000001</v>
      </c>
      <c r="M1372" s="65">
        <v>0.16</v>
      </c>
      <c r="N1372" s="92">
        <v>0.15</v>
      </c>
      <c r="O1372" s="92">
        <v>0.03</v>
      </c>
      <c r="P1372" s="92">
        <v>0.16999999999999998</v>
      </c>
      <c r="Q1372" s="92">
        <v>0.18</v>
      </c>
      <c r="R1372" s="92">
        <v>0.19800000000000001</v>
      </c>
    </row>
    <row r="1373" spans="1:18" x14ac:dyDescent="0.25">
      <c r="A1373" s="198">
        <v>3525</v>
      </c>
      <c r="B1373" s="198" t="s">
        <v>2851</v>
      </c>
      <c r="C1373" s="198" t="s">
        <v>2852</v>
      </c>
      <c r="D1373" s="198" t="s">
        <v>3123</v>
      </c>
      <c r="E1373" s="198" t="s">
        <v>3133</v>
      </c>
      <c r="F1373" s="198" t="s">
        <v>179</v>
      </c>
      <c r="G1373" s="198" t="s">
        <v>179</v>
      </c>
      <c r="H1373" s="198" t="s">
        <v>3125</v>
      </c>
      <c r="I1373" s="198" t="s">
        <v>3134</v>
      </c>
      <c r="J1373" s="198" t="s">
        <v>179</v>
      </c>
      <c r="K1373" s="198" t="s">
        <v>179</v>
      </c>
      <c r="L1373" s="66">
        <v>0.1</v>
      </c>
      <c r="M1373" s="65">
        <v>0.12</v>
      </c>
      <c r="N1373" s="92">
        <v>0.12</v>
      </c>
      <c r="O1373" s="92">
        <v>2.0000000000000018E-2</v>
      </c>
      <c r="P1373" s="92">
        <v>0.13</v>
      </c>
      <c r="Q1373" s="92">
        <v>0.14000000000000001</v>
      </c>
      <c r="R1373" s="92">
        <v>0.15400000000000003</v>
      </c>
    </row>
    <row r="1374" spans="1:18" x14ac:dyDescent="0.25">
      <c r="A1374" s="198">
        <v>1074</v>
      </c>
      <c r="B1374" s="198" t="s">
        <v>2851</v>
      </c>
      <c r="C1374" s="198" t="s">
        <v>2852</v>
      </c>
      <c r="D1374" s="198" t="s">
        <v>2941</v>
      </c>
      <c r="E1374" s="198" t="s">
        <v>3069</v>
      </c>
      <c r="F1374" s="198" t="s">
        <v>179</v>
      </c>
      <c r="G1374" s="198" t="s">
        <v>179</v>
      </c>
      <c r="H1374" s="198" t="s">
        <v>2943</v>
      </c>
      <c r="I1374" s="198" t="s">
        <v>3070</v>
      </c>
      <c r="J1374" s="198" t="s">
        <v>179</v>
      </c>
      <c r="K1374" s="198" t="s">
        <v>179</v>
      </c>
      <c r="L1374" s="66">
        <v>0.16</v>
      </c>
      <c r="M1374" s="65">
        <v>0.18</v>
      </c>
      <c r="N1374" s="92">
        <v>0.12</v>
      </c>
      <c r="O1374" s="92">
        <v>8.0000000000000016E-2</v>
      </c>
      <c r="P1374" s="92">
        <v>0.19</v>
      </c>
      <c r="Q1374" s="92">
        <v>0.2</v>
      </c>
      <c r="R1374" s="92">
        <v>0.22000000000000003</v>
      </c>
    </row>
    <row r="1375" spans="1:18" x14ac:dyDescent="0.25">
      <c r="A1375" s="198">
        <v>1102</v>
      </c>
      <c r="B1375" s="198" t="s">
        <v>2851</v>
      </c>
      <c r="C1375" s="198" t="s">
        <v>2852</v>
      </c>
      <c r="D1375" s="198" t="s">
        <v>2941</v>
      </c>
      <c r="E1375" s="198" t="s">
        <v>2901</v>
      </c>
      <c r="F1375" s="198" t="s">
        <v>179</v>
      </c>
      <c r="G1375" s="198" t="s">
        <v>179</v>
      </c>
      <c r="H1375" s="198" t="s">
        <v>2943</v>
      </c>
      <c r="I1375" s="198" t="s">
        <v>2902</v>
      </c>
      <c r="J1375" s="198" t="s">
        <v>179</v>
      </c>
      <c r="K1375" s="198" t="s">
        <v>179</v>
      </c>
      <c r="L1375" s="66">
        <v>0.18</v>
      </c>
      <c r="M1375" s="65">
        <v>0.21</v>
      </c>
      <c r="N1375" s="92">
        <v>0</v>
      </c>
      <c r="O1375" s="92">
        <v>0.14000000000000001</v>
      </c>
      <c r="P1375" s="92">
        <v>0.13</v>
      </c>
      <c r="Q1375" s="92">
        <v>0.14000000000000001</v>
      </c>
      <c r="R1375" s="92">
        <v>0.15400000000000003</v>
      </c>
    </row>
    <row r="1376" spans="1:18" x14ac:dyDescent="0.25">
      <c r="A1376" s="198">
        <v>1103</v>
      </c>
      <c r="B1376" s="198" t="s">
        <v>2851</v>
      </c>
      <c r="C1376" s="198" t="s">
        <v>2852</v>
      </c>
      <c r="D1376" s="198" t="s">
        <v>2941</v>
      </c>
      <c r="E1376" s="198" t="s">
        <v>3067</v>
      </c>
      <c r="F1376" s="198" t="s">
        <v>179</v>
      </c>
      <c r="G1376" s="198" t="s">
        <v>179</v>
      </c>
      <c r="H1376" s="198" t="s">
        <v>2943</v>
      </c>
      <c r="I1376" s="198" t="s">
        <v>3068</v>
      </c>
      <c r="J1376" s="198" t="s">
        <v>179</v>
      </c>
      <c r="K1376" s="198" t="s">
        <v>179</v>
      </c>
      <c r="L1376" s="66">
        <v>0.14000000000000001</v>
      </c>
      <c r="M1376" s="65">
        <v>0.16</v>
      </c>
      <c r="N1376" s="92">
        <v>0.12272727272727274</v>
      </c>
      <c r="O1376" s="92">
        <v>1.7272727272727273E-2</v>
      </c>
      <c r="P1376" s="92">
        <v>0.13</v>
      </c>
      <c r="Q1376" s="92">
        <v>0.14000000000000001</v>
      </c>
      <c r="R1376" s="92">
        <v>0.15400000000000003</v>
      </c>
    </row>
    <row r="1377" spans="1:18" x14ac:dyDescent="0.25">
      <c r="A1377" s="198">
        <v>1108</v>
      </c>
      <c r="B1377" s="198" t="s">
        <v>2851</v>
      </c>
      <c r="C1377" s="198" t="s">
        <v>2852</v>
      </c>
      <c r="D1377" s="198" t="s">
        <v>2941</v>
      </c>
      <c r="E1377" s="198" t="s">
        <v>3065</v>
      </c>
      <c r="F1377" s="198" t="s">
        <v>179</v>
      </c>
      <c r="G1377" s="198" t="s">
        <v>179</v>
      </c>
      <c r="H1377" s="198" t="s">
        <v>2943</v>
      </c>
      <c r="I1377" s="198" t="s">
        <v>3066</v>
      </c>
      <c r="J1377" s="198" t="s">
        <v>179</v>
      </c>
      <c r="K1377" s="198" t="s">
        <v>179</v>
      </c>
      <c r="L1377" s="66">
        <v>0.16</v>
      </c>
      <c r="M1377" s="65">
        <v>0.18</v>
      </c>
      <c r="N1377" s="92">
        <v>0.12</v>
      </c>
      <c r="O1377" s="92">
        <v>8.0000000000000016E-2</v>
      </c>
      <c r="P1377" s="92">
        <v>0.19</v>
      </c>
      <c r="Q1377" s="92">
        <v>0.2</v>
      </c>
      <c r="R1377" s="92">
        <v>0.22000000000000003</v>
      </c>
    </row>
    <row r="1378" spans="1:18" x14ac:dyDescent="0.25">
      <c r="A1378" s="198">
        <v>1110</v>
      </c>
      <c r="B1378" s="198" t="s">
        <v>2851</v>
      </c>
      <c r="C1378" s="198" t="s">
        <v>2852</v>
      </c>
      <c r="D1378" s="198" t="s">
        <v>2941</v>
      </c>
      <c r="E1378" s="198" t="s">
        <v>2971</v>
      </c>
      <c r="F1378" s="198" t="s">
        <v>179</v>
      </c>
      <c r="G1378" s="198" t="s">
        <v>179</v>
      </c>
      <c r="H1378" s="198" t="s">
        <v>2943</v>
      </c>
      <c r="I1378" s="198" t="s">
        <v>2972</v>
      </c>
      <c r="J1378" s="198" t="s">
        <v>179</v>
      </c>
      <c r="K1378" s="198" t="s">
        <v>179</v>
      </c>
      <c r="L1378" s="66">
        <v>0.14000000000000001</v>
      </c>
      <c r="M1378" s="65">
        <v>0.16</v>
      </c>
      <c r="N1378" s="92">
        <v>0.12</v>
      </c>
      <c r="O1378" s="92" t="s">
        <v>121</v>
      </c>
      <c r="P1378" s="92">
        <v>0.12</v>
      </c>
      <c r="Q1378" s="92">
        <v>0.12</v>
      </c>
      <c r="R1378" s="92">
        <v>0.12</v>
      </c>
    </row>
    <row r="1379" spans="1:18" x14ac:dyDescent="0.25">
      <c r="A1379" s="198">
        <v>1111</v>
      </c>
      <c r="B1379" s="198" t="s">
        <v>2851</v>
      </c>
      <c r="C1379" s="198" t="s">
        <v>2852</v>
      </c>
      <c r="D1379" s="198" t="s">
        <v>2941</v>
      </c>
      <c r="E1379" s="198" t="s">
        <v>2973</v>
      </c>
      <c r="F1379" s="198" t="s">
        <v>179</v>
      </c>
      <c r="G1379" s="198" t="s">
        <v>179</v>
      </c>
      <c r="H1379" s="198" t="s">
        <v>2943</v>
      </c>
      <c r="I1379" s="198" t="s">
        <v>2974</v>
      </c>
      <c r="J1379" s="198" t="s">
        <v>179</v>
      </c>
      <c r="K1379" s="198" t="s">
        <v>179</v>
      </c>
      <c r="L1379" s="66">
        <v>0.14000000000000001</v>
      </c>
      <c r="M1379" s="65">
        <v>0.16</v>
      </c>
      <c r="N1379" s="92">
        <v>0.12</v>
      </c>
      <c r="O1379" s="92">
        <v>4.0000000000000008E-2</v>
      </c>
      <c r="P1379" s="92">
        <v>0.15</v>
      </c>
      <c r="Q1379" s="92">
        <v>0.16</v>
      </c>
      <c r="R1379" s="92">
        <v>0.17600000000000002</v>
      </c>
    </row>
    <row r="1380" spans="1:18" x14ac:dyDescent="0.25">
      <c r="A1380" s="198">
        <v>1112</v>
      </c>
      <c r="B1380" s="198" t="s">
        <v>2851</v>
      </c>
      <c r="C1380" s="198" t="s">
        <v>2852</v>
      </c>
      <c r="D1380" s="198" t="s">
        <v>2941</v>
      </c>
      <c r="E1380" s="198" t="s">
        <v>2975</v>
      </c>
      <c r="F1380" s="198" t="s">
        <v>179</v>
      </c>
      <c r="G1380" s="198" t="s">
        <v>179</v>
      </c>
      <c r="H1380" s="198" t="s">
        <v>2943</v>
      </c>
      <c r="I1380" s="198" t="s">
        <v>2976</v>
      </c>
      <c r="J1380" s="198" t="s">
        <v>179</v>
      </c>
      <c r="K1380" s="198" t="s">
        <v>179</v>
      </c>
      <c r="L1380" s="66">
        <v>0.14000000000000001</v>
      </c>
      <c r="M1380" s="65">
        <v>0.16</v>
      </c>
      <c r="N1380" s="92">
        <v>0.12</v>
      </c>
      <c r="O1380" s="92">
        <v>0.06</v>
      </c>
      <c r="P1380" s="92">
        <v>0.16999999999999998</v>
      </c>
      <c r="Q1380" s="92">
        <v>0.18</v>
      </c>
      <c r="R1380" s="92">
        <v>0.19800000000000001</v>
      </c>
    </row>
    <row r="1381" spans="1:18" x14ac:dyDescent="0.25">
      <c r="A1381" s="198">
        <v>1113</v>
      </c>
      <c r="B1381" s="198" t="s">
        <v>2851</v>
      </c>
      <c r="C1381" s="198" t="s">
        <v>2852</v>
      </c>
      <c r="D1381" s="198" t="s">
        <v>2941</v>
      </c>
      <c r="E1381" s="198" t="s">
        <v>2977</v>
      </c>
      <c r="F1381" s="198" t="s">
        <v>179</v>
      </c>
      <c r="G1381" s="198" t="s">
        <v>179</v>
      </c>
      <c r="H1381" s="198" t="s">
        <v>2943</v>
      </c>
      <c r="I1381" s="198" t="s">
        <v>2978</v>
      </c>
      <c r="J1381" s="198" t="s">
        <v>179</v>
      </c>
      <c r="K1381" s="198" t="s">
        <v>179</v>
      </c>
      <c r="L1381" s="66">
        <v>0.14000000000000001</v>
      </c>
      <c r="M1381" s="65">
        <v>0.16</v>
      </c>
      <c r="N1381" s="92">
        <v>0.12</v>
      </c>
      <c r="O1381" s="92" t="s">
        <v>121</v>
      </c>
      <c r="P1381" s="92">
        <v>0.12</v>
      </c>
      <c r="Q1381" s="92">
        <v>0.12</v>
      </c>
      <c r="R1381" s="92">
        <v>0.12</v>
      </c>
    </row>
    <row r="1382" spans="1:18" x14ac:dyDescent="0.25">
      <c r="A1382" s="198">
        <v>1114</v>
      </c>
      <c r="B1382" s="198" t="s">
        <v>2851</v>
      </c>
      <c r="C1382" s="198" t="s">
        <v>2852</v>
      </c>
      <c r="D1382" s="198" t="s">
        <v>2941</v>
      </c>
      <c r="E1382" s="198" t="s">
        <v>2979</v>
      </c>
      <c r="F1382" s="198" t="s">
        <v>179</v>
      </c>
      <c r="G1382" s="198" t="s">
        <v>179</v>
      </c>
      <c r="H1382" s="198" t="s">
        <v>2943</v>
      </c>
      <c r="I1382" s="198" t="s">
        <v>2980</v>
      </c>
      <c r="J1382" s="198" t="s">
        <v>179</v>
      </c>
      <c r="K1382" s="198" t="s">
        <v>179</v>
      </c>
      <c r="L1382" s="66">
        <v>0.14000000000000001</v>
      </c>
      <c r="M1382" s="65">
        <v>0.16</v>
      </c>
      <c r="N1382" s="92">
        <v>0.15</v>
      </c>
      <c r="O1382" s="92">
        <v>1.0000000000000009E-2</v>
      </c>
      <c r="P1382" s="92">
        <v>0.15</v>
      </c>
      <c r="Q1382" s="92">
        <v>0.15</v>
      </c>
      <c r="R1382" s="92">
        <v>0.17600000000000002</v>
      </c>
    </row>
    <row r="1383" spans="1:18" x14ac:dyDescent="0.25">
      <c r="A1383" s="198">
        <v>1148</v>
      </c>
      <c r="B1383" s="198" t="s">
        <v>2851</v>
      </c>
      <c r="C1383" s="198" t="s">
        <v>2852</v>
      </c>
      <c r="D1383" s="198" t="s">
        <v>2941</v>
      </c>
      <c r="E1383" s="198" t="s">
        <v>2995</v>
      </c>
      <c r="F1383" s="198" t="s">
        <v>179</v>
      </c>
      <c r="G1383" s="198" t="s">
        <v>179</v>
      </c>
      <c r="H1383" s="198" t="s">
        <v>2943</v>
      </c>
      <c r="I1383" s="198" t="s">
        <v>2996</v>
      </c>
      <c r="J1383" s="198" t="s">
        <v>179</v>
      </c>
      <c r="K1383" s="198" t="s">
        <v>179</v>
      </c>
      <c r="L1383" s="66">
        <v>0.14000000000000001</v>
      </c>
      <c r="M1383" s="65">
        <v>0.16</v>
      </c>
      <c r="N1383" s="92">
        <v>0.13844117647058815</v>
      </c>
      <c r="O1383" s="92">
        <v>1.5588235294118624E-3</v>
      </c>
      <c r="P1383" s="92">
        <v>0.13844117647058815</v>
      </c>
      <c r="Q1383" s="92">
        <v>0.13844117647058815</v>
      </c>
      <c r="R1383" s="92">
        <v>0.15400000000000003</v>
      </c>
    </row>
    <row r="1384" spans="1:18" x14ac:dyDescent="0.25">
      <c r="A1384" s="198">
        <v>1152</v>
      </c>
      <c r="B1384" s="198" t="s">
        <v>2851</v>
      </c>
      <c r="C1384" s="198" t="s">
        <v>2852</v>
      </c>
      <c r="D1384" s="198" t="s">
        <v>2941</v>
      </c>
      <c r="E1384" s="198" t="s">
        <v>3001</v>
      </c>
      <c r="F1384" s="198" t="s">
        <v>179</v>
      </c>
      <c r="G1384" s="198" t="s">
        <v>179</v>
      </c>
      <c r="H1384" s="198" t="s">
        <v>2943</v>
      </c>
      <c r="I1384" s="198" t="s">
        <v>3002</v>
      </c>
      <c r="J1384" s="198" t="s">
        <v>179</v>
      </c>
      <c r="K1384" s="198" t="s">
        <v>179</v>
      </c>
      <c r="L1384" s="66">
        <v>0.14000000000000001</v>
      </c>
      <c r="M1384" s="65">
        <v>0.16</v>
      </c>
      <c r="N1384" s="92">
        <v>0.12</v>
      </c>
      <c r="O1384" s="92">
        <v>4.0000000000000008E-2</v>
      </c>
      <c r="P1384" s="92">
        <v>0.15</v>
      </c>
      <c r="Q1384" s="92">
        <v>0.16</v>
      </c>
      <c r="R1384" s="92">
        <v>0.17600000000000002</v>
      </c>
    </row>
    <row r="1385" spans="1:18" x14ac:dyDescent="0.25">
      <c r="A1385" s="198">
        <v>1158</v>
      </c>
      <c r="B1385" s="198" t="s">
        <v>2851</v>
      </c>
      <c r="C1385" s="198" t="s">
        <v>2852</v>
      </c>
      <c r="D1385" s="198" t="s">
        <v>2941</v>
      </c>
      <c r="E1385" s="198" t="s">
        <v>2991</v>
      </c>
      <c r="F1385" s="198" t="s">
        <v>179</v>
      </c>
      <c r="G1385" s="198" t="s">
        <v>179</v>
      </c>
      <c r="H1385" s="198" t="s">
        <v>2943</v>
      </c>
      <c r="I1385" s="198" t="s">
        <v>2992</v>
      </c>
      <c r="J1385" s="198" t="s">
        <v>179</v>
      </c>
      <c r="K1385" s="198" t="s">
        <v>179</v>
      </c>
      <c r="L1385" s="66">
        <v>0.14000000000000001</v>
      </c>
      <c r="M1385" s="65">
        <v>0.16</v>
      </c>
      <c r="N1385" s="92">
        <v>0.15</v>
      </c>
      <c r="O1385" s="92">
        <v>1.0000000000000009E-2</v>
      </c>
      <c r="P1385" s="92">
        <v>0.15</v>
      </c>
      <c r="Q1385" s="92">
        <v>0.15</v>
      </c>
      <c r="R1385" s="92">
        <v>0.17600000000000002</v>
      </c>
    </row>
    <row r="1386" spans="1:18" x14ac:dyDescent="0.25">
      <c r="A1386" s="198">
        <v>1159</v>
      </c>
      <c r="B1386" s="198" t="s">
        <v>2851</v>
      </c>
      <c r="C1386" s="198" t="s">
        <v>2852</v>
      </c>
      <c r="D1386" s="198" t="s">
        <v>2941</v>
      </c>
      <c r="E1386" s="198" t="s">
        <v>2993</v>
      </c>
      <c r="F1386" s="198" t="s">
        <v>179</v>
      </c>
      <c r="G1386" s="198" t="s">
        <v>179</v>
      </c>
      <c r="H1386" s="198" t="s">
        <v>2943</v>
      </c>
      <c r="I1386" s="198" t="s">
        <v>2994</v>
      </c>
      <c r="J1386" s="198" t="s">
        <v>179</v>
      </c>
      <c r="K1386" s="198" t="s">
        <v>179</v>
      </c>
      <c r="L1386" s="66">
        <v>0.14000000000000001</v>
      </c>
      <c r="M1386" s="65">
        <v>0.16</v>
      </c>
      <c r="N1386" s="92">
        <v>0.13844117647058815</v>
      </c>
      <c r="O1386" s="92">
        <v>1.5588235294118624E-3</v>
      </c>
      <c r="P1386" s="92">
        <v>0.13844117647058815</v>
      </c>
      <c r="Q1386" s="92">
        <v>0.13844117647058815</v>
      </c>
      <c r="R1386" s="92">
        <v>0.15400000000000003</v>
      </c>
    </row>
    <row r="1387" spans="1:18" x14ac:dyDescent="0.25">
      <c r="A1387" s="198">
        <v>1163</v>
      </c>
      <c r="B1387" s="198" t="s">
        <v>2851</v>
      </c>
      <c r="C1387" s="198" t="s">
        <v>2852</v>
      </c>
      <c r="D1387" s="198" t="s">
        <v>2941</v>
      </c>
      <c r="E1387" s="198" t="s">
        <v>3083</v>
      </c>
      <c r="F1387" s="198" t="s">
        <v>179</v>
      </c>
      <c r="G1387" s="198" t="s">
        <v>179</v>
      </c>
      <c r="H1387" s="198" t="s">
        <v>2943</v>
      </c>
      <c r="I1387" s="198" t="s">
        <v>3084</v>
      </c>
      <c r="J1387" s="198" t="s">
        <v>179</v>
      </c>
      <c r="K1387" s="198" t="s">
        <v>179</v>
      </c>
      <c r="L1387" s="66">
        <v>0.16</v>
      </c>
      <c r="M1387" s="65">
        <v>0.18</v>
      </c>
      <c r="N1387" s="92">
        <v>0.12</v>
      </c>
      <c r="O1387" s="92">
        <v>4.0000000000000008E-2</v>
      </c>
      <c r="P1387" s="92">
        <v>0.15</v>
      </c>
      <c r="Q1387" s="92">
        <v>0.16</v>
      </c>
      <c r="R1387" s="92">
        <v>0.17600000000000002</v>
      </c>
    </row>
    <row r="1388" spans="1:18" x14ac:dyDescent="0.25">
      <c r="A1388" s="198">
        <v>1173</v>
      </c>
      <c r="B1388" s="198" t="s">
        <v>2851</v>
      </c>
      <c r="C1388" s="198" t="s">
        <v>2852</v>
      </c>
      <c r="D1388" s="198" t="s">
        <v>2941</v>
      </c>
      <c r="E1388" s="198" t="s">
        <v>2997</v>
      </c>
      <c r="F1388" s="198" t="s">
        <v>179</v>
      </c>
      <c r="G1388" s="198" t="s">
        <v>179</v>
      </c>
      <c r="H1388" s="198" t="s">
        <v>2943</v>
      </c>
      <c r="I1388" s="198" t="s">
        <v>2998</v>
      </c>
      <c r="J1388" s="198" t="s">
        <v>179</v>
      </c>
      <c r="K1388" s="198" t="s">
        <v>179</v>
      </c>
      <c r="L1388" s="66">
        <v>0.14000000000000001</v>
      </c>
      <c r="M1388" s="65">
        <v>0.16</v>
      </c>
      <c r="N1388" s="92">
        <v>0.13844117647058815</v>
      </c>
      <c r="O1388" s="92">
        <v>2.1558823529411852E-2</v>
      </c>
      <c r="P1388" s="92">
        <v>0.15</v>
      </c>
      <c r="Q1388" s="92">
        <v>0.16</v>
      </c>
      <c r="R1388" s="92">
        <v>0.17600000000000002</v>
      </c>
    </row>
    <row r="1389" spans="1:18" x14ac:dyDescent="0.25">
      <c r="A1389" s="198">
        <v>1174</v>
      </c>
      <c r="B1389" s="198" t="s">
        <v>2851</v>
      </c>
      <c r="C1389" s="198" t="s">
        <v>2852</v>
      </c>
      <c r="D1389" s="198" t="s">
        <v>2941</v>
      </c>
      <c r="E1389" s="198" t="s">
        <v>2999</v>
      </c>
      <c r="F1389" s="198" t="s">
        <v>179</v>
      </c>
      <c r="G1389" s="198" t="s">
        <v>179</v>
      </c>
      <c r="H1389" s="198" t="s">
        <v>2943</v>
      </c>
      <c r="I1389" s="198" t="s">
        <v>3000</v>
      </c>
      <c r="J1389" s="198" t="s">
        <v>179</v>
      </c>
      <c r="K1389" s="198" t="s">
        <v>179</v>
      </c>
      <c r="L1389" s="66">
        <v>0.18</v>
      </c>
      <c r="M1389" s="65">
        <v>0.21</v>
      </c>
      <c r="N1389" s="92">
        <v>0.15</v>
      </c>
      <c r="O1389" s="92" t="s">
        <v>121</v>
      </c>
      <c r="P1389" s="92">
        <v>0.15</v>
      </c>
      <c r="Q1389" s="92">
        <v>0.15</v>
      </c>
      <c r="R1389" s="92">
        <v>0.15</v>
      </c>
    </row>
    <row r="1390" spans="1:18" x14ac:dyDescent="0.25">
      <c r="A1390" s="198">
        <v>1349</v>
      </c>
      <c r="B1390" s="198" t="s">
        <v>2851</v>
      </c>
      <c r="C1390" s="198" t="s">
        <v>2852</v>
      </c>
      <c r="D1390" s="198" t="s">
        <v>2941</v>
      </c>
      <c r="E1390" s="198" t="s">
        <v>3041</v>
      </c>
      <c r="F1390" s="198" t="s">
        <v>179</v>
      </c>
      <c r="G1390" s="198" t="s">
        <v>179</v>
      </c>
      <c r="H1390" s="198" t="s">
        <v>2943</v>
      </c>
      <c r="I1390" s="198" t="s">
        <v>3042</v>
      </c>
      <c r="J1390" s="198" t="s">
        <v>179</v>
      </c>
      <c r="K1390" s="198" t="s">
        <v>179</v>
      </c>
      <c r="L1390" s="66">
        <v>0.16</v>
      </c>
      <c r="M1390" s="65">
        <v>0.18</v>
      </c>
      <c r="N1390" s="92">
        <v>0.15</v>
      </c>
      <c r="O1390" s="92">
        <v>0.03</v>
      </c>
      <c r="P1390" s="92">
        <v>0.16999999999999998</v>
      </c>
      <c r="Q1390" s="92">
        <v>0.18</v>
      </c>
      <c r="R1390" s="92">
        <v>0.19800000000000001</v>
      </c>
    </row>
    <row r="1391" spans="1:18" x14ac:dyDescent="0.25">
      <c r="A1391" s="198">
        <v>1684</v>
      </c>
      <c r="B1391" s="198" t="s">
        <v>2851</v>
      </c>
      <c r="C1391" s="198" t="s">
        <v>2852</v>
      </c>
      <c r="D1391" s="198" t="s">
        <v>2941</v>
      </c>
      <c r="E1391" s="198" t="s">
        <v>2989</v>
      </c>
      <c r="F1391" s="198" t="s">
        <v>179</v>
      </c>
      <c r="G1391" s="198" t="s">
        <v>179</v>
      </c>
      <c r="H1391" s="198" t="s">
        <v>2943</v>
      </c>
      <c r="I1391" s="198" t="s">
        <v>2990</v>
      </c>
      <c r="J1391" s="198" t="s">
        <v>179</v>
      </c>
      <c r="K1391" s="198" t="s">
        <v>179</v>
      </c>
      <c r="L1391" s="66">
        <v>0.14000000000000001</v>
      </c>
      <c r="M1391" s="65">
        <v>0.16</v>
      </c>
      <c r="N1391" s="92">
        <v>0.15</v>
      </c>
      <c r="O1391" s="92">
        <v>0.03</v>
      </c>
      <c r="P1391" s="92">
        <v>0.16999999999999998</v>
      </c>
      <c r="Q1391" s="92">
        <v>0.18</v>
      </c>
      <c r="R1391" s="92">
        <v>0.19800000000000001</v>
      </c>
    </row>
    <row r="1392" spans="1:18" x14ac:dyDescent="0.25">
      <c r="A1392" s="198">
        <v>2105</v>
      </c>
      <c r="B1392" s="198" t="s">
        <v>2851</v>
      </c>
      <c r="C1392" s="198" t="s">
        <v>2852</v>
      </c>
      <c r="D1392" s="198" t="s">
        <v>2941</v>
      </c>
      <c r="E1392" s="198" t="s">
        <v>2961</v>
      </c>
      <c r="F1392" s="198" t="s">
        <v>179</v>
      </c>
      <c r="G1392" s="198" t="s">
        <v>179</v>
      </c>
      <c r="H1392" s="198" t="s">
        <v>2943</v>
      </c>
      <c r="I1392" s="198" t="s">
        <v>2962</v>
      </c>
      <c r="J1392" s="198" t="s">
        <v>179</v>
      </c>
      <c r="K1392" s="198" t="s">
        <v>179</v>
      </c>
      <c r="L1392" s="66">
        <v>0.14000000000000001</v>
      </c>
      <c r="M1392" s="65">
        <v>0.16</v>
      </c>
      <c r="N1392" s="92">
        <v>0.12</v>
      </c>
      <c r="O1392" s="92">
        <v>0.06</v>
      </c>
      <c r="P1392" s="92">
        <v>0.16999999999999998</v>
      </c>
      <c r="Q1392" s="92">
        <v>0.18</v>
      </c>
      <c r="R1392" s="92">
        <v>0.19800000000000001</v>
      </c>
    </row>
    <row r="1393" spans="1:18" x14ac:dyDescent="0.25">
      <c r="A1393" s="198">
        <v>2453</v>
      </c>
      <c r="B1393" s="198" t="s">
        <v>2851</v>
      </c>
      <c r="C1393" s="198" t="s">
        <v>2852</v>
      </c>
      <c r="D1393" s="198" t="s">
        <v>2941</v>
      </c>
      <c r="E1393" s="198" t="s">
        <v>3097</v>
      </c>
      <c r="F1393" s="198" t="s">
        <v>179</v>
      </c>
      <c r="G1393" s="198" t="s">
        <v>179</v>
      </c>
      <c r="H1393" s="198" t="s">
        <v>2943</v>
      </c>
      <c r="I1393" s="198" t="s">
        <v>3098</v>
      </c>
      <c r="J1393" s="198" t="s">
        <v>179</v>
      </c>
      <c r="K1393" s="198" t="s">
        <v>179</v>
      </c>
      <c r="L1393" s="66">
        <v>0.16</v>
      </c>
      <c r="M1393" s="65">
        <v>0.18</v>
      </c>
      <c r="N1393" s="92">
        <v>0.13</v>
      </c>
      <c r="O1393" s="92">
        <v>4.9999999999999989E-2</v>
      </c>
      <c r="P1393" s="92">
        <v>0.16999999999999998</v>
      </c>
      <c r="Q1393" s="92">
        <v>0.18</v>
      </c>
      <c r="R1393" s="92">
        <v>0.19800000000000001</v>
      </c>
    </row>
    <row r="1394" spans="1:18" x14ac:dyDescent="0.25">
      <c r="A1394" s="198">
        <v>2557</v>
      </c>
      <c r="B1394" s="198" t="s">
        <v>2851</v>
      </c>
      <c r="C1394" s="198" t="s">
        <v>2852</v>
      </c>
      <c r="D1394" s="198" t="s">
        <v>2941</v>
      </c>
      <c r="E1394" s="198" t="s">
        <v>3051</v>
      </c>
      <c r="F1394" s="198" t="s">
        <v>179</v>
      </c>
      <c r="G1394" s="198" t="s">
        <v>179</v>
      </c>
      <c r="H1394" s="198" t="s">
        <v>2943</v>
      </c>
      <c r="I1394" s="198" t="s">
        <v>3052</v>
      </c>
      <c r="J1394" s="198" t="s">
        <v>179</v>
      </c>
      <c r="K1394" s="198" t="s">
        <v>179</v>
      </c>
      <c r="L1394" s="66">
        <v>0.14000000000000001</v>
      </c>
      <c r="M1394" s="65">
        <v>0.16</v>
      </c>
      <c r="N1394" s="92">
        <v>0.12</v>
      </c>
      <c r="O1394" s="92">
        <v>0.06</v>
      </c>
      <c r="P1394" s="92">
        <v>0.16999999999999998</v>
      </c>
      <c r="Q1394" s="92">
        <v>0.18</v>
      </c>
      <c r="R1394" s="92">
        <v>0.19800000000000001</v>
      </c>
    </row>
    <row r="1395" spans="1:18" x14ac:dyDescent="0.25">
      <c r="A1395" s="198">
        <v>2634</v>
      </c>
      <c r="B1395" s="198" t="s">
        <v>2851</v>
      </c>
      <c r="C1395" s="198" t="s">
        <v>2852</v>
      </c>
      <c r="D1395" s="198" t="s">
        <v>2941</v>
      </c>
      <c r="E1395" s="198" t="s">
        <v>3045</v>
      </c>
      <c r="F1395" s="198" t="s">
        <v>179</v>
      </c>
      <c r="G1395" s="198" t="s">
        <v>179</v>
      </c>
      <c r="H1395" s="198" t="s">
        <v>2943</v>
      </c>
      <c r="I1395" s="198" t="s">
        <v>3046</v>
      </c>
      <c r="J1395" s="198" t="s">
        <v>179</v>
      </c>
      <c r="K1395" s="198" t="s">
        <v>179</v>
      </c>
      <c r="L1395" s="66">
        <v>0.14000000000000001</v>
      </c>
      <c r="M1395" s="65">
        <v>0.16</v>
      </c>
      <c r="N1395" s="92">
        <v>0.13</v>
      </c>
      <c r="O1395" s="92">
        <v>4.9999999999999989E-2</v>
      </c>
      <c r="P1395" s="92">
        <v>0.16999999999999998</v>
      </c>
      <c r="Q1395" s="92">
        <v>0.18</v>
      </c>
      <c r="R1395" s="92">
        <v>0.19800000000000001</v>
      </c>
    </row>
    <row r="1396" spans="1:18" x14ac:dyDescent="0.25">
      <c r="A1396" s="198">
        <v>2635</v>
      </c>
      <c r="B1396" s="198" t="s">
        <v>2851</v>
      </c>
      <c r="C1396" s="198" t="s">
        <v>2852</v>
      </c>
      <c r="D1396" s="198" t="s">
        <v>2941</v>
      </c>
      <c r="E1396" s="198" t="s">
        <v>3047</v>
      </c>
      <c r="F1396" s="198" t="s">
        <v>179</v>
      </c>
      <c r="G1396" s="198" t="s">
        <v>179</v>
      </c>
      <c r="H1396" s="198" t="s">
        <v>2943</v>
      </c>
      <c r="I1396" s="198" t="s">
        <v>3048</v>
      </c>
      <c r="J1396" s="198" t="s">
        <v>179</v>
      </c>
      <c r="K1396" s="198" t="s">
        <v>179</v>
      </c>
      <c r="L1396" s="66">
        <v>0.14000000000000001</v>
      </c>
      <c r="M1396" s="65">
        <v>0.16</v>
      </c>
      <c r="N1396" s="92">
        <v>0.12</v>
      </c>
      <c r="O1396" s="92">
        <v>0.06</v>
      </c>
      <c r="P1396" s="92">
        <v>0.16999999999999998</v>
      </c>
      <c r="Q1396" s="92">
        <v>0.18</v>
      </c>
      <c r="R1396" s="92">
        <v>0.19800000000000001</v>
      </c>
    </row>
    <row r="1397" spans="1:18" x14ac:dyDescent="0.25">
      <c r="A1397" s="198">
        <v>2636</v>
      </c>
      <c r="B1397" s="198" t="s">
        <v>2851</v>
      </c>
      <c r="C1397" s="198" t="s">
        <v>2852</v>
      </c>
      <c r="D1397" s="198" t="s">
        <v>2941</v>
      </c>
      <c r="E1397" s="198" t="s">
        <v>3049</v>
      </c>
      <c r="F1397" s="198" t="s">
        <v>179</v>
      </c>
      <c r="G1397" s="198" t="s">
        <v>179</v>
      </c>
      <c r="H1397" s="198" t="s">
        <v>2943</v>
      </c>
      <c r="I1397" s="198" t="s">
        <v>3050</v>
      </c>
      <c r="J1397" s="198" t="s">
        <v>179</v>
      </c>
      <c r="K1397" s="198" t="s">
        <v>179</v>
      </c>
      <c r="L1397" s="66">
        <v>0.18</v>
      </c>
      <c r="M1397" s="65">
        <v>0.21</v>
      </c>
      <c r="N1397" s="92">
        <v>0.12</v>
      </c>
      <c r="O1397" s="92">
        <v>4.0000000000000008E-2</v>
      </c>
      <c r="P1397" s="92">
        <v>0.15</v>
      </c>
      <c r="Q1397" s="92">
        <v>0.16</v>
      </c>
      <c r="R1397" s="92">
        <v>0.17600000000000002</v>
      </c>
    </row>
    <row r="1398" spans="1:18" x14ac:dyDescent="0.25">
      <c r="A1398" s="198">
        <v>2652</v>
      </c>
      <c r="B1398" s="198" t="s">
        <v>2851</v>
      </c>
      <c r="C1398" s="198" t="s">
        <v>2852</v>
      </c>
      <c r="D1398" s="198" t="s">
        <v>2941</v>
      </c>
      <c r="E1398" s="198" t="s">
        <v>2959</v>
      </c>
      <c r="F1398" s="198" t="s">
        <v>179</v>
      </c>
      <c r="G1398" s="198" t="s">
        <v>179</v>
      </c>
      <c r="H1398" s="198" t="s">
        <v>2943</v>
      </c>
      <c r="I1398" s="198" t="s">
        <v>2960</v>
      </c>
      <c r="J1398" s="198" t="s">
        <v>179</v>
      </c>
      <c r="K1398" s="198" t="s">
        <v>179</v>
      </c>
      <c r="L1398" s="66">
        <v>0.14000000000000001</v>
      </c>
      <c r="M1398" s="65">
        <v>0.16</v>
      </c>
      <c r="N1398" s="92">
        <v>0.15</v>
      </c>
      <c r="O1398" s="92">
        <v>0.03</v>
      </c>
      <c r="P1398" s="92">
        <v>0.16999999999999998</v>
      </c>
      <c r="Q1398" s="92">
        <v>0.18</v>
      </c>
      <c r="R1398" s="92">
        <v>0.19800000000000001</v>
      </c>
    </row>
    <row r="1399" spans="1:18" x14ac:dyDescent="0.25">
      <c r="A1399" s="198">
        <v>2675</v>
      </c>
      <c r="B1399" s="198" t="s">
        <v>2851</v>
      </c>
      <c r="C1399" s="198" t="s">
        <v>2852</v>
      </c>
      <c r="D1399" s="198" t="s">
        <v>2941</v>
      </c>
      <c r="E1399" s="198" t="s">
        <v>2957</v>
      </c>
      <c r="F1399" s="198" t="s">
        <v>179</v>
      </c>
      <c r="G1399" s="198" t="s">
        <v>179</v>
      </c>
      <c r="H1399" s="198" t="s">
        <v>2943</v>
      </c>
      <c r="I1399" s="198" t="s">
        <v>2958</v>
      </c>
      <c r="J1399" s="198" t="s">
        <v>179</v>
      </c>
      <c r="K1399" s="198" t="s">
        <v>179</v>
      </c>
      <c r="L1399" s="66">
        <v>0.14000000000000001</v>
      </c>
      <c r="M1399" s="65">
        <v>0.16</v>
      </c>
      <c r="N1399" s="92">
        <v>0</v>
      </c>
      <c r="O1399" s="92">
        <v>0.16</v>
      </c>
      <c r="P1399" s="92">
        <v>0.15</v>
      </c>
      <c r="Q1399" s="92">
        <v>0.16</v>
      </c>
      <c r="R1399" s="92">
        <v>0.17600000000000002</v>
      </c>
    </row>
    <row r="1400" spans="1:18" x14ac:dyDescent="0.25">
      <c r="A1400" s="198">
        <v>2726</v>
      </c>
      <c r="B1400" s="198" t="s">
        <v>2851</v>
      </c>
      <c r="C1400" s="198" t="s">
        <v>2852</v>
      </c>
      <c r="D1400" s="198" t="s">
        <v>2941</v>
      </c>
      <c r="E1400" s="198" t="s">
        <v>2963</v>
      </c>
      <c r="F1400" s="198" t="s">
        <v>2964</v>
      </c>
      <c r="G1400" s="198" t="s">
        <v>179</v>
      </c>
      <c r="H1400" s="198" t="s">
        <v>2943</v>
      </c>
      <c r="I1400" s="198" t="s">
        <v>2965</v>
      </c>
      <c r="J1400" s="198" t="s">
        <v>2966</v>
      </c>
      <c r="K1400" s="198" t="s">
        <v>179</v>
      </c>
      <c r="L1400" s="66">
        <v>0.16</v>
      </c>
      <c r="M1400" s="65">
        <v>0.18</v>
      </c>
      <c r="N1400" s="92">
        <v>0.12</v>
      </c>
      <c r="O1400" s="92">
        <v>0.06</v>
      </c>
      <c r="P1400" s="92">
        <v>0.16999999999999998</v>
      </c>
      <c r="Q1400" s="92">
        <v>0.18</v>
      </c>
      <c r="R1400" s="92">
        <v>0.19800000000000001</v>
      </c>
    </row>
    <row r="1401" spans="1:18" x14ac:dyDescent="0.25">
      <c r="A1401" s="198">
        <v>2727</v>
      </c>
      <c r="B1401" s="198" t="s">
        <v>2851</v>
      </c>
      <c r="C1401" s="198" t="s">
        <v>2852</v>
      </c>
      <c r="D1401" s="198" t="s">
        <v>2941</v>
      </c>
      <c r="E1401" s="198" t="s">
        <v>2963</v>
      </c>
      <c r="F1401" s="198" t="s">
        <v>2967</v>
      </c>
      <c r="G1401" s="198" t="s">
        <v>179</v>
      </c>
      <c r="H1401" s="198" t="s">
        <v>2943</v>
      </c>
      <c r="I1401" s="198" t="s">
        <v>2965</v>
      </c>
      <c r="J1401" s="198" t="s">
        <v>2968</v>
      </c>
      <c r="K1401" s="198" t="s">
        <v>179</v>
      </c>
      <c r="L1401" s="66">
        <v>0.14000000000000001</v>
      </c>
      <c r="M1401" s="65">
        <v>0.16</v>
      </c>
      <c r="N1401" s="92">
        <v>0.15</v>
      </c>
      <c r="O1401" s="92">
        <v>5.0000000000000017E-2</v>
      </c>
      <c r="P1401" s="92">
        <v>0.19</v>
      </c>
      <c r="Q1401" s="92">
        <v>0.2</v>
      </c>
      <c r="R1401" s="92">
        <v>0.22000000000000003</v>
      </c>
    </row>
    <row r="1402" spans="1:18" x14ac:dyDescent="0.25">
      <c r="A1402" s="198">
        <v>2728</v>
      </c>
      <c r="B1402" s="198" t="s">
        <v>2851</v>
      </c>
      <c r="C1402" s="198" t="s">
        <v>2852</v>
      </c>
      <c r="D1402" s="198" t="s">
        <v>2941</v>
      </c>
      <c r="E1402" s="198" t="s">
        <v>2963</v>
      </c>
      <c r="F1402" s="198" t="s">
        <v>2969</v>
      </c>
      <c r="G1402" s="198" t="s">
        <v>179</v>
      </c>
      <c r="H1402" s="198" t="s">
        <v>2943</v>
      </c>
      <c r="I1402" s="198" t="s">
        <v>2965</v>
      </c>
      <c r="J1402" s="198" t="s">
        <v>2970</v>
      </c>
      <c r="K1402" s="198" t="s">
        <v>179</v>
      </c>
      <c r="L1402" s="66">
        <v>0.14000000000000001</v>
      </c>
      <c r="M1402" s="65">
        <v>0.16</v>
      </c>
      <c r="N1402" s="92">
        <v>0.14000000000000001</v>
      </c>
      <c r="O1402" s="92">
        <v>3.999999999999998E-2</v>
      </c>
      <c r="P1402" s="92">
        <v>0.16999999999999998</v>
      </c>
      <c r="Q1402" s="92">
        <v>0.18</v>
      </c>
      <c r="R1402" s="92">
        <v>0.19800000000000001</v>
      </c>
    </row>
    <row r="1403" spans="1:18" x14ac:dyDescent="0.25">
      <c r="A1403" s="198">
        <v>2736</v>
      </c>
      <c r="B1403" s="198" t="s">
        <v>2851</v>
      </c>
      <c r="C1403" s="198" t="s">
        <v>2852</v>
      </c>
      <c r="D1403" s="198" t="s">
        <v>2941</v>
      </c>
      <c r="E1403" s="198" t="s">
        <v>2963</v>
      </c>
      <c r="F1403" s="198" t="s">
        <v>2981</v>
      </c>
      <c r="G1403" s="198" t="s">
        <v>179</v>
      </c>
      <c r="H1403" s="198" t="s">
        <v>2943</v>
      </c>
      <c r="I1403" s="198" t="s">
        <v>2965</v>
      </c>
      <c r="J1403" s="198" t="s">
        <v>2982</v>
      </c>
      <c r="K1403" s="198" t="s">
        <v>179</v>
      </c>
      <c r="L1403" s="66">
        <v>0.14000000000000001</v>
      </c>
      <c r="M1403" s="65">
        <v>0.16</v>
      </c>
      <c r="N1403" s="92">
        <v>0.15</v>
      </c>
      <c r="O1403" s="92">
        <v>0.03</v>
      </c>
      <c r="P1403" s="92">
        <v>0.16999999999999998</v>
      </c>
      <c r="Q1403" s="92">
        <v>0.18</v>
      </c>
      <c r="R1403" s="92">
        <v>0.19800000000000001</v>
      </c>
    </row>
    <row r="1404" spans="1:18" x14ac:dyDescent="0.25">
      <c r="A1404" s="198">
        <v>2764</v>
      </c>
      <c r="B1404" s="198" t="s">
        <v>2851</v>
      </c>
      <c r="C1404" s="198" t="s">
        <v>2852</v>
      </c>
      <c r="D1404" s="198" t="s">
        <v>2941</v>
      </c>
      <c r="E1404" s="198" t="s">
        <v>2865</v>
      </c>
      <c r="F1404" s="198" t="s">
        <v>179</v>
      </c>
      <c r="G1404" s="198" t="s">
        <v>179</v>
      </c>
      <c r="H1404" s="198" t="s">
        <v>2943</v>
      </c>
      <c r="I1404" s="198" t="s">
        <v>2866</v>
      </c>
      <c r="J1404" s="198" t="s">
        <v>179</v>
      </c>
      <c r="K1404" s="198" t="s">
        <v>179</v>
      </c>
      <c r="L1404" s="66">
        <v>0.14000000000000001</v>
      </c>
      <c r="M1404" s="65">
        <v>0.16</v>
      </c>
      <c r="N1404" s="92">
        <v>0.13844117647058815</v>
      </c>
      <c r="O1404" s="92">
        <v>4.1558823529411842E-2</v>
      </c>
      <c r="P1404" s="92">
        <v>0.16999999999999998</v>
      </c>
      <c r="Q1404" s="92">
        <v>0.18</v>
      </c>
      <c r="R1404" s="92">
        <v>0.19800000000000001</v>
      </c>
    </row>
    <row r="1405" spans="1:18" x14ac:dyDescent="0.25">
      <c r="A1405" s="198">
        <v>2766</v>
      </c>
      <c r="B1405" s="198" t="s">
        <v>2851</v>
      </c>
      <c r="C1405" s="198" t="s">
        <v>2852</v>
      </c>
      <c r="D1405" s="198" t="s">
        <v>2941</v>
      </c>
      <c r="E1405" s="198" t="s">
        <v>2869</v>
      </c>
      <c r="F1405" s="198" t="s">
        <v>179</v>
      </c>
      <c r="G1405" s="198" t="s">
        <v>179</v>
      </c>
      <c r="H1405" s="198" t="s">
        <v>2943</v>
      </c>
      <c r="I1405" s="198" t="s">
        <v>2870</v>
      </c>
      <c r="J1405" s="198" t="s">
        <v>179</v>
      </c>
      <c r="K1405" s="198" t="s">
        <v>179</v>
      </c>
      <c r="L1405" s="66">
        <v>0.14000000000000001</v>
      </c>
      <c r="M1405" s="65">
        <v>0.16</v>
      </c>
      <c r="N1405" s="92">
        <v>0.15</v>
      </c>
      <c r="O1405" s="92">
        <v>0.03</v>
      </c>
      <c r="P1405" s="92">
        <v>0.16999999999999998</v>
      </c>
      <c r="Q1405" s="92">
        <v>0.18</v>
      </c>
      <c r="R1405" s="92">
        <v>0.19800000000000001</v>
      </c>
    </row>
    <row r="1406" spans="1:18" x14ac:dyDescent="0.25">
      <c r="A1406" s="198">
        <v>2770</v>
      </c>
      <c r="B1406" s="198" t="s">
        <v>2851</v>
      </c>
      <c r="C1406" s="198" t="s">
        <v>2852</v>
      </c>
      <c r="D1406" s="198" t="s">
        <v>2941</v>
      </c>
      <c r="E1406" s="198" t="s">
        <v>2963</v>
      </c>
      <c r="F1406" s="198" t="s">
        <v>2983</v>
      </c>
      <c r="G1406" s="198" t="s">
        <v>179</v>
      </c>
      <c r="H1406" s="198" t="s">
        <v>2943</v>
      </c>
      <c r="I1406" s="198" t="s">
        <v>2965</v>
      </c>
      <c r="J1406" s="198" t="s">
        <v>2984</v>
      </c>
      <c r="K1406" s="198" t="s">
        <v>179</v>
      </c>
      <c r="L1406" s="66">
        <v>0.18</v>
      </c>
      <c r="M1406" s="65">
        <v>0.21</v>
      </c>
      <c r="N1406" s="92">
        <v>0.15</v>
      </c>
      <c r="O1406" s="92">
        <v>0.03</v>
      </c>
      <c r="P1406" s="92">
        <v>0.16999999999999998</v>
      </c>
      <c r="Q1406" s="92">
        <v>0.18</v>
      </c>
      <c r="R1406" s="92">
        <v>0.19800000000000001</v>
      </c>
    </row>
    <row r="1407" spans="1:18" x14ac:dyDescent="0.25">
      <c r="A1407" s="198">
        <v>3226</v>
      </c>
      <c r="B1407" s="198" t="s">
        <v>2851</v>
      </c>
      <c r="C1407" s="198" t="s">
        <v>2852</v>
      </c>
      <c r="D1407" s="198" t="s">
        <v>2941</v>
      </c>
      <c r="E1407" s="198" t="s">
        <v>2985</v>
      </c>
      <c r="F1407" s="198" t="s">
        <v>179</v>
      </c>
      <c r="G1407" s="198" t="s">
        <v>179</v>
      </c>
      <c r="H1407" s="198" t="s">
        <v>2943</v>
      </c>
      <c r="I1407" s="198" t="s">
        <v>2986</v>
      </c>
      <c r="J1407" s="198" t="s">
        <v>179</v>
      </c>
      <c r="K1407" s="198" t="s">
        <v>179</v>
      </c>
      <c r="L1407" s="66">
        <v>0.14000000000000001</v>
      </c>
      <c r="M1407" s="65">
        <v>0.16</v>
      </c>
      <c r="N1407" s="92">
        <v>0.15</v>
      </c>
      <c r="O1407" s="92">
        <v>0.03</v>
      </c>
      <c r="P1407" s="92">
        <v>0.16999999999999998</v>
      </c>
      <c r="Q1407" s="92">
        <v>0.18</v>
      </c>
      <c r="R1407" s="92">
        <v>0.19800000000000001</v>
      </c>
    </row>
    <row r="1408" spans="1:18" x14ac:dyDescent="0.25">
      <c r="A1408" s="198">
        <v>3249</v>
      </c>
      <c r="B1408" s="198" t="s">
        <v>2851</v>
      </c>
      <c r="C1408" s="198" t="s">
        <v>2852</v>
      </c>
      <c r="D1408" s="198" t="s">
        <v>2941</v>
      </c>
      <c r="E1408" s="198" t="s">
        <v>2987</v>
      </c>
      <c r="F1408" s="198" t="s">
        <v>179</v>
      </c>
      <c r="G1408" s="198" t="s">
        <v>179</v>
      </c>
      <c r="H1408" s="198" t="s">
        <v>2943</v>
      </c>
      <c r="I1408" s="198" t="s">
        <v>2988</v>
      </c>
      <c r="J1408" s="198" t="s">
        <v>179</v>
      </c>
      <c r="K1408" s="198" t="s">
        <v>179</v>
      </c>
      <c r="L1408" s="66">
        <v>0.14000000000000001</v>
      </c>
      <c r="M1408" s="65">
        <v>0.16</v>
      </c>
      <c r="N1408" s="92">
        <v>0.15</v>
      </c>
      <c r="O1408" s="92">
        <v>0.03</v>
      </c>
      <c r="P1408" s="92">
        <v>0.16999999999999998</v>
      </c>
      <c r="Q1408" s="92">
        <v>0.18</v>
      </c>
      <c r="R1408" s="92">
        <v>0.19800000000000001</v>
      </c>
    </row>
    <row r="1409" spans="1:18" x14ac:dyDescent="0.25">
      <c r="A1409" s="198">
        <v>3302</v>
      </c>
      <c r="B1409" s="198" t="s">
        <v>2851</v>
      </c>
      <c r="C1409" s="198" t="s">
        <v>2852</v>
      </c>
      <c r="D1409" s="198" t="s">
        <v>2941</v>
      </c>
      <c r="E1409" s="198" t="s">
        <v>2955</v>
      </c>
      <c r="F1409" s="198" t="s">
        <v>179</v>
      </c>
      <c r="G1409" s="198" t="s">
        <v>179</v>
      </c>
      <c r="H1409" s="198" t="s">
        <v>2943</v>
      </c>
      <c r="I1409" s="198" t="s">
        <v>2956</v>
      </c>
      <c r="J1409" s="198" t="s">
        <v>179</v>
      </c>
      <c r="K1409" s="198" t="s">
        <v>179</v>
      </c>
      <c r="L1409" s="66">
        <v>0.14000000000000001</v>
      </c>
      <c r="M1409" s="65">
        <v>0.16</v>
      </c>
      <c r="N1409" s="92">
        <v>0.15</v>
      </c>
      <c r="O1409" s="92">
        <v>0.03</v>
      </c>
      <c r="P1409" s="92">
        <v>0.16999999999999998</v>
      </c>
      <c r="Q1409" s="92">
        <v>0.18</v>
      </c>
      <c r="R1409" s="92">
        <v>0.19800000000000001</v>
      </c>
    </row>
    <row r="1410" spans="1:18" x14ac:dyDescent="0.25">
      <c r="A1410" s="198">
        <v>3310</v>
      </c>
      <c r="B1410" s="198" t="s">
        <v>2851</v>
      </c>
      <c r="C1410" s="198" t="s">
        <v>2852</v>
      </c>
      <c r="D1410" s="198" t="s">
        <v>2941</v>
      </c>
      <c r="E1410" s="198" t="s">
        <v>2947</v>
      </c>
      <c r="F1410" s="198" t="s">
        <v>179</v>
      </c>
      <c r="G1410" s="198" t="s">
        <v>179</v>
      </c>
      <c r="H1410" s="198" t="s">
        <v>2943</v>
      </c>
      <c r="I1410" s="198" t="s">
        <v>2948</v>
      </c>
      <c r="J1410" s="198" t="s">
        <v>179</v>
      </c>
      <c r="K1410" s="198" t="s">
        <v>179</v>
      </c>
      <c r="L1410" s="66">
        <v>0.16</v>
      </c>
      <c r="M1410" s="65">
        <v>0.18</v>
      </c>
      <c r="N1410" s="92">
        <v>0.12</v>
      </c>
      <c r="O1410" s="92">
        <v>0.06</v>
      </c>
      <c r="P1410" s="92">
        <v>0.16999999999999998</v>
      </c>
      <c r="Q1410" s="92">
        <v>0.18</v>
      </c>
      <c r="R1410" s="92">
        <v>0.19800000000000001</v>
      </c>
    </row>
    <row r="1411" spans="1:18" x14ac:dyDescent="0.25">
      <c r="A1411" s="198">
        <v>3311</v>
      </c>
      <c r="B1411" s="198" t="s">
        <v>2851</v>
      </c>
      <c r="C1411" s="198" t="s">
        <v>2852</v>
      </c>
      <c r="D1411" s="198" t="s">
        <v>2941</v>
      </c>
      <c r="E1411" s="198" t="s">
        <v>2949</v>
      </c>
      <c r="F1411" s="198" t="s">
        <v>179</v>
      </c>
      <c r="G1411" s="198" t="s">
        <v>179</v>
      </c>
      <c r="H1411" s="198" t="s">
        <v>2943</v>
      </c>
      <c r="I1411" s="198" t="s">
        <v>2950</v>
      </c>
      <c r="J1411" s="198" t="s">
        <v>179</v>
      </c>
      <c r="K1411" s="198" t="s">
        <v>179</v>
      </c>
      <c r="L1411" s="66">
        <v>0.18</v>
      </c>
      <c r="M1411" s="65">
        <v>0.21</v>
      </c>
      <c r="N1411" s="92">
        <v>0.15</v>
      </c>
      <c r="O1411" s="92">
        <v>0.03</v>
      </c>
      <c r="P1411" s="92">
        <v>0.16999999999999998</v>
      </c>
      <c r="Q1411" s="92">
        <v>0.18</v>
      </c>
      <c r="R1411" s="92">
        <v>0.19800000000000001</v>
      </c>
    </row>
    <row r="1412" spans="1:18" x14ac:dyDescent="0.25">
      <c r="A1412" s="198">
        <v>3312</v>
      </c>
      <c r="B1412" s="198" t="s">
        <v>2851</v>
      </c>
      <c r="C1412" s="198" t="s">
        <v>2852</v>
      </c>
      <c r="D1412" s="198" t="s">
        <v>2941</v>
      </c>
      <c r="E1412" s="198" t="s">
        <v>2951</v>
      </c>
      <c r="F1412" s="198" t="s">
        <v>179</v>
      </c>
      <c r="G1412" s="198" t="s">
        <v>179</v>
      </c>
      <c r="H1412" s="198" t="s">
        <v>2943</v>
      </c>
      <c r="I1412" s="198" t="s">
        <v>2952</v>
      </c>
      <c r="J1412" s="198" t="s">
        <v>179</v>
      </c>
      <c r="K1412" s="198" t="s">
        <v>179</v>
      </c>
      <c r="L1412" s="66">
        <v>0.16</v>
      </c>
      <c r="M1412" s="65">
        <v>0.18</v>
      </c>
      <c r="N1412" s="92">
        <v>0.15</v>
      </c>
      <c r="O1412" s="92">
        <v>1.0000000000000009E-2</v>
      </c>
      <c r="P1412" s="92">
        <v>0.15</v>
      </c>
      <c r="Q1412" s="92">
        <v>0.15</v>
      </c>
      <c r="R1412" s="92">
        <v>0.17600000000000002</v>
      </c>
    </row>
    <row r="1413" spans="1:18" x14ac:dyDescent="0.25">
      <c r="A1413" s="198">
        <v>3313</v>
      </c>
      <c r="B1413" s="198" t="s">
        <v>2851</v>
      </c>
      <c r="C1413" s="198" t="s">
        <v>2852</v>
      </c>
      <c r="D1413" s="198" t="s">
        <v>2941</v>
      </c>
      <c r="E1413" s="198" t="s">
        <v>2953</v>
      </c>
      <c r="F1413" s="198" t="s">
        <v>179</v>
      </c>
      <c r="G1413" s="198" t="s">
        <v>179</v>
      </c>
      <c r="H1413" s="198" t="s">
        <v>2943</v>
      </c>
      <c r="I1413" s="198" t="s">
        <v>2954</v>
      </c>
      <c r="J1413" s="198" t="s">
        <v>179</v>
      </c>
      <c r="K1413" s="198" t="s">
        <v>179</v>
      </c>
      <c r="L1413" s="66">
        <v>0.18</v>
      </c>
      <c r="M1413" s="65">
        <v>0.21</v>
      </c>
      <c r="N1413" s="92">
        <v>0.12</v>
      </c>
      <c r="O1413" s="92">
        <v>0.06</v>
      </c>
      <c r="P1413" s="92">
        <v>0.16999999999999998</v>
      </c>
      <c r="Q1413" s="92">
        <v>0.18</v>
      </c>
      <c r="R1413" s="92">
        <v>0.19800000000000001</v>
      </c>
    </row>
    <row r="1414" spans="1:18" x14ac:dyDescent="0.25">
      <c r="A1414" s="198">
        <v>3314</v>
      </c>
      <c r="B1414" s="198" t="s">
        <v>2851</v>
      </c>
      <c r="C1414" s="198" t="s">
        <v>2852</v>
      </c>
      <c r="D1414" s="198" t="s">
        <v>2941</v>
      </c>
      <c r="E1414" s="198" t="s">
        <v>2875</v>
      </c>
      <c r="F1414" s="198" t="s">
        <v>179</v>
      </c>
      <c r="G1414" s="198" t="s">
        <v>179</v>
      </c>
      <c r="H1414" s="198" t="s">
        <v>2943</v>
      </c>
      <c r="I1414" s="198" t="s">
        <v>2876</v>
      </c>
      <c r="J1414" s="198" t="s">
        <v>179</v>
      </c>
      <c r="K1414" s="198" t="s">
        <v>179</v>
      </c>
      <c r="L1414" s="66">
        <v>0.14000000000000001</v>
      </c>
      <c r="M1414" s="65">
        <v>0.16</v>
      </c>
      <c r="N1414" s="92">
        <v>0.15</v>
      </c>
      <c r="O1414" s="92">
        <v>0.03</v>
      </c>
      <c r="P1414" s="92">
        <v>0.16999999999999998</v>
      </c>
      <c r="Q1414" s="92">
        <v>0.18</v>
      </c>
      <c r="R1414" s="92">
        <v>0.19800000000000001</v>
      </c>
    </row>
    <row r="1415" spans="1:18" x14ac:dyDescent="0.25">
      <c r="A1415" s="198">
        <v>3327</v>
      </c>
      <c r="B1415" s="198" t="s">
        <v>2851</v>
      </c>
      <c r="C1415" s="198" t="s">
        <v>2852</v>
      </c>
      <c r="D1415" s="198" t="s">
        <v>2941</v>
      </c>
      <c r="E1415" s="198" t="s">
        <v>2945</v>
      </c>
      <c r="F1415" s="198" t="s">
        <v>179</v>
      </c>
      <c r="G1415" s="198" t="s">
        <v>179</v>
      </c>
      <c r="H1415" s="198" t="s">
        <v>2943</v>
      </c>
      <c r="I1415" s="198" t="s">
        <v>2946</v>
      </c>
      <c r="J1415" s="198" t="s">
        <v>179</v>
      </c>
      <c r="K1415" s="198" t="s">
        <v>179</v>
      </c>
      <c r="L1415" s="66">
        <v>0.18</v>
      </c>
      <c r="M1415" s="65">
        <v>0.21</v>
      </c>
      <c r="N1415" s="92">
        <v>0.13844117647058815</v>
      </c>
      <c r="O1415" s="92">
        <v>4.1558823529411842E-2</v>
      </c>
      <c r="P1415" s="92">
        <v>0.16999999999999998</v>
      </c>
      <c r="Q1415" s="92">
        <v>0.18</v>
      </c>
      <c r="R1415" s="92">
        <v>0.19800000000000001</v>
      </c>
    </row>
    <row r="1416" spans="1:18" x14ac:dyDescent="0.25">
      <c r="A1416" s="198">
        <v>3341</v>
      </c>
      <c r="B1416" s="198" t="s">
        <v>2851</v>
      </c>
      <c r="C1416" s="198" t="s">
        <v>2852</v>
      </c>
      <c r="D1416" s="198" t="s">
        <v>2941</v>
      </c>
      <c r="E1416" s="198" t="s">
        <v>2942</v>
      </c>
      <c r="F1416" s="198" t="s">
        <v>179</v>
      </c>
      <c r="G1416" s="198" t="s">
        <v>179</v>
      </c>
      <c r="H1416" s="198" t="s">
        <v>2943</v>
      </c>
      <c r="I1416" s="198" t="s">
        <v>2944</v>
      </c>
      <c r="J1416" s="198" t="s">
        <v>179</v>
      </c>
      <c r="K1416" s="198" t="s">
        <v>179</v>
      </c>
      <c r="L1416" s="66">
        <v>0.18</v>
      </c>
      <c r="M1416" s="65">
        <v>0.21</v>
      </c>
      <c r="N1416" s="92">
        <v>0.12</v>
      </c>
      <c r="O1416" s="92">
        <v>0.06</v>
      </c>
      <c r="P1416" s="92">
        <v>0.16999999999999998</v>
      </c>
      <c r="Q1416" s="92">
        <v>0.18</v>
      </c>
      <c r="R1416" s="92">
        <v>0.19800000000000001</v>
      </c>
    </row>
    <row r="1417" spans="1:18" x14ac:dyDescent="0.25">
      <c r="A1417" s="198">
        <v>3364</v>
      </c>
      <c r="B1417" s="198" t="s">
        <v>2851</v>
      </c>
      <c r="C1417" s="198" t="s">
        <v>2852</v>
      </c>
      <c r="D1417" s="198" t="s">
        <v>2941</v>
      </c>
      <c r="E1417" s="198" t="s">
        <v>3005</v>
      </c>
      <c r="F1417" s="198" t="s">
        <v>179</v>
      </c>
      <c r="G1417" s="198" t="s">
        <v>179</v>
      </c>
      <c r="H1417" s="198" t="s">
        <v>2943</v>
      </c>
      <c r="I1417" s="198" t="s">
        <v>3006</v>
      </c>
      <c r="J1417" s="198" t="s">
        <v>179</v>
      </c>
      <c r="K1417" s="198" t="s">
        <v>179</v>
      </c>
      <c r="L1417" s="66">
        <v>0.18</v>
      </c>
      <c r="M1417" s="65">
        <v>0.21</v>
      </c>
      <c r="N1417" s="92">
        <v>0.15</v>
      </c>
      <c r="O1417" s="92">
        <v>1.0000000000000009E-2</v>
      </c>
      <c r="P1417" s="92">
        <v>0.15</v>
      </c>
      <c r="Q1417" s="92">
        <v>0.15</v>
      </c>
      <c r="R1417" s="92">
        <v>0.17600000000000002</v>
      </c>
    </row>
    <row r="1418" spans="1:18" x14ac:dyDescent="0.25">
      <c r="A1418" s="198">
        <v>3384</v>
      </c>
      <c r="B1418" s="198" t="s">
        <v>2851</v>
      </c>
      <c r="C1418" s="198" t="s">
        <v>2852</v>
      </c>
      <c r="D1418" s="198" t="s">
        <v>2941</v>
      </c>
      <c r="E1418" s="198" t="s">
        <v>3007</v>
      </c>
      <c r="F1418" s="198" t="s">
        <v>179</v>
      </c>
      <c r="G1418" s="198" t="s">
        <v>179</v>
      </c>
      <c r="H1418" s="198" t="s">
        <v>2943</v>
      </c>
      <c r="I1418" s="198" t="s">
        <v>3008</v>
      </c>
      <c r="J1418" s="198" t="s">
        <v>179</v>
      </c>
      <c r="K1418" s="198" t="s">
        <v>179</v>
      </c>
      <c r="L1418" s="66">
        <v>0.18</v>
      </c>
      <c r="M1418" s="65">
        <v>0.21</v>
      </c>
      <c r="N1418" s="92">
        <v>0.13844117647058815</v>
      </c>
      <c r="O1418" s="92">
        <v>2.1558823529411852E-2</v>
      </c>
      <c r="P1418" s="92">
        <v>0.15</v>
      </c>
      <c r="Q1418" s="92">
        <v>0.16</v>
      </c>
      <c r="R1418" s="92">
        <v>0.17600000000000002</v>
      </c>
    </row>
    <row r="1419" spans="1:18" x14ac:dyDescent="0.25">
      <c r="A1419" s="198">
        <v>3385</v>
      </c>
      <c r="B1419" s="198" t="s">
        <v>2851</v>
      </c>
      <c r="C1419" s="198" t="s">
        <v>2852</v>
      </c>
      <c r="D1419" s="198" t="s">
        <v>2941</v>
      </c>
      <c r="E1419" s="198" t="s">
        <v>3009</v>
      </c>
      <c r="F1419" s="198" t="s">
        <v>179</v>
      </c>
      <c r="G1419" s="198" t="s">
        <v>179</v>
      </c>
      <c r="H1419" s="198" t="s">
        <v>2943</v>
      </c>
      <c r="I1419" s="198" t="s">
        <v>3010</v>
      </c>
      <c r="J1419" s="198" t="s">
        <v>179</v>
      </c>
      <c r="K1419" s="198" t="s">
        <v>179</v>
      </c>
      <c r="L1419" s="66">
        <v>0.14000000000000001</v>
      </c>
      <c r="M1419" s="65">
        <v>0.16</v>
      </c>
      <c r="N1419" s="92">
        <v>0.12</v>
      </c>
      <c r="O1419" s="92">
        <v>0.06</v>
      </c>
      <c r="P1419" s="92">
        <v>0.16999999999999998</v>
      </c>
      <c r="Q1419" s="92">
        <v>0.18</v>
      </c>
      <c r="R1419" s="92">
        <v>0.19800000000000001</v>
      </c>
    </row>
    <row r="1420" spans="1:18" x14ac:dyDescent="0.25">
      <c r="A1420" s="198">
        <v>3441</v>
      </c>
      <c r="B1420" s="198" t="s">
        <v>2851</v>
      </c>
      <c r="C1420" s="198" t="s">
        <v>2852</v>
      </c>
      <c r="D1420" s="198" t="s">
        <v>2941</v>
      </c>
      <c r="E1420" s="198" t="s">
        <v>3003</v>
      </c>
      <c r="F1420" s="198" t="s">
        <v>179</v>
      </c>
      <c r="G1420" s="198" t="s">
        <v>179</v>
      </c>
      <c r="H1420" s="198" t="s">
        <v>2943</v>
      </c>
      <c r="I1420" s="198" t="s">
        <v>3004</v>
      </c>
      <c r="J1420" s="198" t="s">
        <v>179</v>
      </c>
      <c r="K1420" s="198" t="s">
        <v>179</v>
      </c>
      <c r="L1420" s="66">
        <v>0.14000000000000001</v>
      </c>
      <c r="M1420" s="65">
        <v>0.16</v>
      </c>
      <c r="N1420" s="92">
        <v>0.12</v>
      </c>
      <c r="O1420" s="92">
        <v>4.0000000000000008E-2</v>
      </c>
      <c r="P1420" s="92">
        <v>0.15</v>
      </c>
      <c r="Q1420" s="92">
        <v>0.16</v>
      </c>
      <c r="R1420" s="92">
        <v>0.17600000000000002</v>
      </c>
    </row>
    <row r="1421" spans="1:18" x14ac:dyDescent="0.25">
      <c r="A1421" s="198">
        <v>3460</v>
      </c>
      <c r="B1421" s="198" t="s">
        <v>2851</v>
      </c>
      <c r="C1421" s="198" t="s">
        <v>2852</v>
      </c>
      <c r="D1421" s="198" t="s">
        <v>2941</v>
      </c>
      <c r="E1421" s="198" t="s">
        <v>3015</v>
      </c>
      <c r="F1421" s="198" t="s">
        <v>3016</v>
      </c>
      <c r="G1421" s="198" t="s">
        <v>179</v>
      </c>
      <c r="H1421" s="198" t="s">
        <v>2943</v>
      </c>
      <c r="I1421" s="198" t="s">
        <v>3017</v>
      </c>
      <c r="J1421" s="198" t="s">
        <v>3018</v>
      </c>
      <c r="K1421" s="198" t="s">
        <v>179</v>
      </c>
      <c r="L1421" s="66">
        <v>0.16</v>
      </c>
      <c r="M1421" s="65">
        <v>0.18</v>
      </c>
      <c r="N1421" s="92">
        <v>0.13844117647058815</v>
      </c>
      <c r="O1421" s="92">
        <v>4.1558823529411842E-2</v>
      </c>
      <c r="P1421" s="92">
        <v>0.16999999999999998</v>
      </c>
      <c r="Q1421" s="92">
        <v>0.18</v>
      </c>
      <c r="R1421" s="92">
        <v>0.19800000000000001</v>
      </c>
    </row>
    <row r="1422" spans="1:18" x14ac:dyDescent="0.25">
      <c r="A1422" s="198">
        <v>3461</v>
      </c>
      <c r="B1422" s="198" t="s">
        <v>2851</v>
      </c>
      <c r="C1422" s="198" t="s">
        <v>2852</v>
      </c>
      <c r="D1422" s="198" t="s">
        <v>2941</v>
      </c>
      <c r="E1422" s="198" t="s">
        <v>3015</v>
      </c>
      <c r="F1422" s="198" t="s">
        <v>3019</v>
      </c>
      <c r="G1422" s="198" t="s">
        <v>179</v>
      </c>
      <c r="H1422" s="198" t="s">
        <v>2943</v>
      </c>
      <c r="I1422" s="198" t="s">
        <v>3017</v>
      </c>
      <c r="J1422" s="198" t="s">
        <v>3020</v>
      </c>
      <c r="K1422" s="198" t="s">
        <v>179</v>
      </c>
      <c r="L1422" s="66">
        <v>0.18</v>
      </c>
      <c r="M1422" s="65">
        <v>0.21</v>
      </c>
      <c r="N1422" s="92">
        <v>0</v>
      </c>
      <c r="O1422" s="92">
        <v>0.16</v>
      </c>
      <c r="P1422" s="92">
        <v>0.15</v>
      </c>
      <c r="Q1422" s="92">
        <v>0.16</v>
      </c>
      <c r="R1422" s="92">
        <v>0.17600000000000002</v>
      </c>
    </row>
    <row r="1423" spans="1:18" x14ac:dyDescent="0.25">
      <c r="A1423" s="198">
        <v>3462</v>
      </c>
      <c r="B1423" s="198" t="s">
        <v>2851</v>
      </c>
      <c r="C1423" s="198" t="s">
        <v>2852</v>
      </c>
      <c r="D1423" s="198" t="s">
        <v>2941</v>
      </c>
      <c r="E1423" s="198" t="s">
        <v>3015</v>
      </c>
      <c r="F1423" s="198" t="s">
        <v>3021</v>
      </c>
      <c r="G1423" s="198" t="s">
        <v>179</v>
      </c>
      <c r="H1423" s="198" t="s">
        <v>2943</v>
      </c>
      <c r="I1423" s="198" t="s">
        <v>3017</v>
      </c>
      <c r="J1423" s="198" t="s">
        <v>3022</v>
      </c>
      <c r="K1423" s="198" t="s">
        <v>179</v>
      </c>
      <c r="L1423" s="66">
        <v>0.16</v>
      </c>
      <c r="M1423" s="65">
        <v>0.18</v>
      </c>
      <c r="N1423" s="92">
        <v>0.15</v>
      </c>
      <c r="O1423" s="92">
        <v>0.03</v>
      </c>
      <c r="P1423" s="92">
        <v>0.16999999999999998</v>
      </c>
      <c r="Q1423" s="92">
        <v>0.18</v>
      </c>
      <c r="R1423" s="92">
        <v>0.19800000000000001</v>
      </c>
    </row>
    <row r="1424" spans="1:18" x14ac:dyDescent="0.25">
      <c r="A1424" s="198">
        <v>3463</v>
      </c>
      <c r="B1424" s="198" t="s">
        <v>2851</v>
      </c>
      <c r="C1424" s="198" t="s">
        <v>2852</v>
      </c>
      <c r="D1424" s="198" t="s">
        <v>2941</v>
      </c>
      <c r="E1424" s="198" t="s">
        <v>3015</v>
      </c>
      <c r="F1424" s="198" t="s">
        <v>3023</v>
      </c>
      <c r="G1424" s="198" t="s">
        <v>179</v>
      </c>
      <c r="H1424" s="198" t="s">
        <v>2943</v>
      </c>
      <c r="I1424" s="198" t="s">
        <v>3017</v>
      </c>
      <c r="J1424" s="198" t="s">
        <v>3024</v>
      </c>
      <c r="K1424" s="198" t="s">
        <v>179</v>
      </c>
      <c r="L1424" s="66">
        <v>0.16</v>
      </c>
      <c r="M1424" s="65">
        <v>0.18</v>
      </c>
      <c r="N1424" s="92">
        <v>0</v>
      </c>
      <c r="O1424" s="92">
        <v>0.14000000000000001</v>
      </c>
      <c r="P1424" s="92">
        <v>0.13</v>
      </c>
      <c r="Q1424" s="92">
        <v>0.14000000000000001</v>
      </c>
      <c r="R1424" s="92">
        <v>0.15400000000000003</v>
      </c>
    </row>
    <row r="1425" spans="1:18" x14ac:dyDescent="0.25">
      <c r="A1425" s="198">
        <v>3464</v>
      </c>
      <c r="B1425" s="198" t="s">
        <v>2851</v>
      </c>
      <c r="C1425" s="198" t="s">
        <v>2852</v>
      </c>
      <c r="D1425" s="198" t="s">
        <v>2941</v>
      </c>
      <c r="E1425" s="198" t="s">
        <v>3015</v>
      </c>
      <c r="F1425" s="198" t="s">
        <v>3025</v>
      </c>
      <c r="G1425" s="198" t="s">
        <v>179</v>
      </c>
      <c r="H1425" s="198" t="s">
        <v>2943</v>
      </c>
      <c r="I1425" s="198" t="s">
        <v>3017</v>
      </c>
      <c r="J1425" s="198" t="s">
        <v>3026</v>
      </c>
      <c r="K1425" s="198" t="s">
        <v>179</v>
      </c>
      <c r="L1425" s="66">
        <v>0.16</v>
      </c>
      <c r="M1425" s="65">
        <v>0.18</v>
      </c>
      <c r="N1425" s="92">
        <v>0.12</v>
      </c>
      <c r="O1425" s="92">
        <v>4.0000000000000008E-2</v>
      </c>
      <c r="P1425" s="92">
        <v>0.15</v>
      </c>
      <c r="Q1425" s="92">
        <v>0.16</v>
      </c>
      <c r="R1425" s="92">
        <v>0.17600000000000002</v>
      </c>
    </row>
    <row r="1426" spans="1:18" x14ac:dyDescent="0.25">
      <c r="A1426" s="198">
        <v>3465</v>
      </c>
      <c r="B1426" s="198" t="s">
        <v>2851</v>
      </c>
      <c r="C1426" s="198" t="s">
        <v>2852</v>
      </c>
      <c r="D1426" s="198" t="s">
        <v>2941</v>
      </c>
      <c r="E1426" s="198" t="s">
        <v>3015</v>
      </c>
      <c r="F1426" s="198" t="s">
        <v>3027</v>
      </c>
      <c r="G1426" s="198" t="s">
        <v>179</v>
      </c>
      <c r="H1426" s="198" t="s">
        <v>2943</v>
      </c>
      <c r="I1426" s="198" t="s">
        <v>3017</v>
      </c>
      <c r="J1426" s="198" t="s">
        <v>3028</v>
      </c>
      <c r="K1426" s="198" t="s">
        <v>179</v>
      </c>
      <c r="L1426" s="66">
        <v>0.16</v>
      </c>
      <c r="M1426" s="65">
        <v>0.18</v>
      </c>
      <c r="N1426" s="92">
        <v>0.12</v>
      </c>
      <c r="O1426" s="92">
        <v>4.0000000000000008E-2</v>
      </c>
      <c r="P1426" s="92">
        <v>0.15</v>
      </c>
      <c r="Q1426" s="92">
        <v>0.16</v>
      </c>
      <c r="R1426" s="92">
        <v>0.17600000000000002</v>
      </c>
    </row>
    <row r="1427" spans="1:18" x14ac:dyDescent="0.25">
      <c r="A1427" s="198">
        <v>3466</v>
      </c>
      <c r="B1427" s="198" t="s">
        <v>2851</v>
      </c>
      <c r="C1427" s="198" t="s">
        <v>2852</v>
      </c>
      <c r="D1427" s="198" t="s">
        <v>2941</v>
      </c>
      <c r="E1427" s="198" t="s">
        <v>3015</v>
      </c>
      <c r="F1427" s="198" t="s">
        <v>3029</v>
      </c>
      <c r="G1427" s="198" t="s">
        <v>179</v>
      </c>
      <c r="H1427" s="198" t="s">
        <v>2943</v>
      </c>
      <c r="I1427" s="198" t="s">
        <v>3017</v>
      </c>
      <c r="J1427" s="198" t="s">
        <v>3030</v>
      </c>
      <c r="K1427" s="198" t="s">
        <v>179</v>
      </c>
      <c r="L1427" s="66">
        <v>0.16</v>
      </c>
      <c r="M1427" s="65">
        <v>0.18</v>
      </c>
      <c r="N1427" s="92">
        <v>0.13844117647058815</v>
      </c>
      <c r="O1427" s="92">
        <v>2.1558823529411852E-2</v>
      </c>
      <c r="P1427" s="92">
        <v>0.15</v>
      </c>
      <c r="Q1427" s="92">
        <v>0.16</v>
      </c>
      <c r="R1427" s="92">
        <v>0.17600000000000002</v>
      </c>
    </row>
    <row r="1428" spans="1:18" x14ac:dyDescent="0.25">
      <c r="A1428" s="198">
        <v>3467</v>
      </c>
      <c r="B1428" s="198" t="s">
        <v>2851</v>
      </c>
      <c r="C1428" s="198" t="s">
        <v>2852</v>
      </c>
      <c r="D1428" s="198" t="s">
        <v>2941</v>
      </c>
      <c r="E1428" s="198" t="s">
        <v>3015</v>
      </c>
      <c r="F1428" s="198" t="s">
        <v>3031</v>
      </c>
      <c r="G1428" s="198" t="s">
        <v>179</v>
      </c>
      <c r="H1428" s="198" t="s">
        <v>2943</v>
      </c>
      <c r="I1428" s="198" t="s">
        <v>3017</v>
      </c>
      <c r="J1428" s="198" t="s">
        <v>3032</v>
      </c>
      <c r="K1428" s="198" t="s">
        <v>179</v>
      </c>
      <c r="L1428" s="66">
        <v>0.16</v>
      </c>
      <c r="M1428" s="65">
        <v>0.18</v>
      </c>
      <c r="N1428" s="92">
        <v>0.15</v>
      </c>
      <c r="O1428" s="92">
        <v>1.0000000000000009E-2</v>
      </c>
      <c r="P1428" s="92">
        <v>0.15</v>
      </c>
      <c r="Q1428" s="92">
        <v>0.15</v>
      </c>
      <c r="R1428" s="92">
        <v>0.17600000000000002</v>
      </c>
    </row>
    <row r="1429" spans="1:18" x14ac:dyDescent="0.25">
      <c r="A1429" s="198">
        <v>3468</v>
      </c>
      <c r="B1429" s="198" t="s">
        <v>2851</v>
      </c>
      <c r="C1429" s="198" t="s">
        <v>2852</v>
      </c>
      <c r="D1429" s="198" t="s">
        <v>2941</v>
      </c>
      <c r="E1429" s="198" t="s">
        <v>3015</v>
      </c>
      <c r="F1429" s="198" t="s">
        <v>3033</v>
      </c>
      <c r="G1429" s="198" t="s">
        <v>179</v>
      </c>
      <c r="H1429" s="198" t="s">
        <v>2943</v>
      </c>
      <c r="I1429" s="198" t="s">
        <v>3017</v>
      </c>
      <c r="J1429" s="198" t="s">
        <v>3034</v>
      </c>
      <c r="K1429" s="198" t="s">
        <v>179</v>
      </c>
      <c r="L1429" s="66">
        <v>0.16</v>
      </c>
      <c r="M1429" s="65">
        <v>0.18</v>
      </c>
      <c r="N1429" s="92">
        <v>0.12</v>
      </c>
      <c r="O1429" s="92">
        <v>4.0000000000000008E-2</v>
      </c>
      <c r="P1429" s="92">
        <v>0.15</v>
      </c>
      <c r="Q1429" s="92">
        <v>0.16</v>
      </c>
      <c r="R1429" s="92">
        <v>0.17600000000000002</v>
      </c>
    </row>
    <row r="1430" spans="1:18" x14ac:dyDescent="0.25">
      <c r="A1430" s="198">
        <v>3469</v>
      </c>
      <c r="B1430" s="198" t="s">
        <v>2851</v>
      </c>
      <c r="C1430" s="198" t="s">
        <v>2852</v>
      </c>
      <c r="D1430" s="198" t="s">
        <v>2941</v>
      </c>
      <c r="E1430" s="198" t="s">
        <v>3015</v>
      </c>
      <c r="F1430" s="198" t="s">
        <v>3035</v>
      </c>
      <c r="G1430" s="198" t="s">
        <v>179</v>
      </c>
      <c r="H1430" s="198" t="s">
        <v>2943</v>
      </c>
      <c r="I1430" s="198" t="s">
        <v>3017</v>
      </c>
      <c r="J1430" s="198" t="s">
        <v>3036</v>
      </c>
      <c r="K1430" s="198" t="s">
        <v>179</v>
      </c>
      <c r="L1430" s="66">
        <v>0.18</v>
      </c>
      <c r="M1430" s="65">
        <v>0.21</v>
      </c>
      <c r="N1430" s="92">
        <v>0.12</v>
      </c>
      <c r="O1430" s="92">
        <v>4.0000000000000008E-2</v>
      </c>
      <c r="P1430" s="92">
        <v>0.15</v>
      </c>
      <c r="Q1430" s="92">
        <v>0.16</v>
      </c>
      <c r="R1430" s="92">
        <v>0.17600000000000002</v>
      </c>
    </row>
    <row r="1431" spans="1:18" x14ac:dyDescent="0.25">
      <c r="A1431" s="198">
        <v>3470</v>
      </c>
      <c r="B1431" s="198" t="s">
        <v>2851</v>
      </c>
      <c r="C1431" s="198" t="s">
        <v>2852</v>
      </c>
      <c r="D1431" s="198" t="s">
        <v>2941</v>
      </c>
      <c r="E1431" s="198" t="s">
        <v>3015</v>
      </c>
      <c r="F1431" s="198" t="s">
        <v>3037</v>
      </c>
      <c r="G1431" s="198" t="s">
        <v>179</v>
      </c>
      <c r="H1431" s="198" t="s">
        <v>2943</v>
      </c>
      <c r="I1431" s="198" t="s">
        <v>3017</v>
      </c>
      <c r="J1431" s="198" t="s">
        <v>3038</v>
      </c>
      <c r="K1431" s="198" t="s">
        <v>179</v>
      </c>
      <c r="L1431" s="66">
        <v>0.16</v>
      </c>
      <c r="M1431" s="65">
        <v>0.18</v>
      </c>
      <c r="N1431" s="92">
        <v>0.13285714285714287</v>
      </c>
      <c r="O1431" s="92">
        <v>2.7142857142857135E-2</v>
      </c>
      <c r="P1431" s="92">
        <v>0.15</v>
      </c>
      <c r="Q1431" s="92">
        <v>0.16</v>
      </c>
      <c r="R1431" s="92">
        <v>0.17600000000000002</v>
      </c>
    </row>
    <row r="1432" spans="1:18" x14ac:dyDescent="0.25">
      <c r="A1432" s="198">
        <v>3474</v>
      </c>
      <c r="B1432" s="198" t="s">
        <v>2851</v>
      </c>
      <c r="C1432" s="198" t="s">
        <v>2852</v>
      </c>
      <c r="D1432" s="198" t="s">
        <v>2941</v>
      </c>
      <c r="E1432" s="198" t="s">
        <v>3013</v>
      </c>
      <c r="F1432" s="198" t="s">
        <v>179</v>
      </c>
      <c r="G1432" s="198" t="s">
        <v>179</v>
      </c>
      <c r="H1432" s="198" t="s">
        <v>2943</v>
      </c>
      <c r="I1432" s="198" t="s">
        <v>3014</v>
      </c>
      <c r="J1432" s="198" t="s">
        <v>179</v>
      </c>
      <c r="K1432" s="198" t="s">
        <v>179</v>
      </c>
      <c r="L1432" s="66">
        <v>0.18</v>
      </c>
      <c r="M1432" s="65">
        <v>0.21</v>
      </c>
      <c r="N1432" s="92">
        <v>0.15</v>
      </c>
      <c r="O1432" s="92">
        <v>1.0000000000000009E-2</v>
      </c>
      <c r="P1432" s="92">
        <v>0.15</v>
      </c>
      <c r="Q1432" s="92">
        <v>0.15</v>
      </c>
      <c r="R1432" s="92">
        <v>0.17600000000000002</v>
      </c>
    </row>
    <row r="1433" spans="1:18" x14ac:dyDescent="0.25">
      <c r="A1433" s="198">
        <v>3501</v>
      </c>
      <c r="B1433" s="198" t="s">
        <v>2851</v>
      </c>
      <c r="C1433" s="198" t="s">
        <v>2852</v>
      </c>
      <c r="D1433" s="198" t="s">
        <v>2941</v>
      </c>
      <c r="E1433" s="198" t="s">
        <v>3039</v>
      </c>
      <c r="F1433" s="198" t="s">
        <v>179</v>
      </c>
      <c r="G1433" s="198" t="s">
        <v>179</v>
      </c>
      <c r="H1433" s="198" t="s">
        <v>2943</v>
      </c>
      <c r="I1433" s="198" t="s">
        <v>3040</v>
      </c>
      <c r="J1433" s="198" t="s">
        <v>179</v>
      </c>
      <c r="K1433" s="198" t="s">
        <v>179</v>
      </c>
      <c r="L1433" s="66">
        <v>0.15</v>
      </c>
      <c r="M1433" s="65">
        <v>0.17</v>
      </c>
      <c r="N1433" s="92">
        <v>0.12</v>
      </c>
      <c r="O1433" s="92">
        <v>4.0000000000000008E-2</v>
      </c>
      <c r="P1433" s="92">
        <v>0.15</v>
      </c>
      <c r="Q1433" s="92">
        <v>0.16</v>
      </c>
      <c r="R1433" s="92">
        <v>0.17600000000000002</v>
      </c>
    </row>
    <row r="1434" spans="1:18" x14ac:dyDescent="0.25">
      <c r="A1434" s="198">
        <v>509</v>
      </c>
      <c r="B1434" s="198" t="s">
        <v>2851</v>
      </c>
      <c r="C1434" s="198" t="s">
        <v>2852</v>
      </c>
      <c r="D1434" s="198" t="s">
        <v>3263</v>
      </c>
      <c r="E1434" s="198" t="s">
        <v>3317</v>
      </c>
      <c r="F1434" s="198" t="s">
        <v>179</v>
      </c>
      <c r="G1434" s="198" t="s">
        <v>179</v>
      </c>
      <c r="H1434" s="198" t="s">
        <v>3265</v>
      </c>
      <c r="I1434" s="198" t="s">
        <v>3318</v>
      </c>
      <c r="J1434" s="198" t="s">
        <v>179</v>
      </c>
      <c r="K1434" s="198" t="s">
        <v>179</v>
      </c>
      <c r="L1434" s="66">
        <v>0.16</v>
      </c>
      <c r="M1434" s="65">
        <v>0.18</v>
      </c>
      <c r="N1434" s="92">
        <v>0.13285714285714287</v>
      </c>
      <c r="O1434" s="92">
        <v>7.1428571428571452E-3</v>
      </c>
      <c r="P1434" s="92">
        <v>0.13285714285714287</v>
      </c>
      <c r="Q1434" s="92">
        <v>0.13285714285714287</v>
      </c>
      <c r="R1434" s="92">
        <v>0.15400000000000003</v>
      </c>
    </row>
    <row r="1435" spans="1:18" x14ac:dyDescent="0.25">
      <c r="A1435" s="198">
        <v>1089</v>
      </c>
      <c r="B1435" s="198" t="s">
        <v>2851</v>
      </c>
      <c r="C1435" s="198" t="s">
        <v>2852</v>
      </c>
      <c r="D1435" s="198" t="s">
        <v>3263</v>
      </c>
      <c r="E1435" s="198" t="s">
        <v>3295</v>
      </c>
      <c r="F1435" s="198" t="s">
        <v>179</v>
      </c>
      <c r="G1435" s="198" t="s">
        <v>179</v>
      </c>
      <c r="H1435" s="198" t="s">
        <v>3265</v>
      </c>
      <c r="I1435" s="198" t="s">
        <v>3296</v>
      </c>
      <c r="J1435" s="198" t="s">
        <v>179</v>
      </c>
      <c r="K1435" s="198" t="s">
        <v>179</v>
      </c>
      <c r="L1435" s="66">
        <v>0.18</v>
      </c>
      <c r="M1435" s="65">
        <v>0.21</v>
      </c>
      <c r="N1435" s="92">
        <v>0.15</v>
      </c>
      <c r="O1435" s="92">
        <v>1.0000000000000009E-2</v>
      </c>
      <c r="P1435" s="92">
        <v>0.15</v>
      </c>
      <c r="Q1435" s="92">
        <v>0.15</v>
      </c>
      <c r="R1435" s="92">
        <v>0.17600000000000002</v>
      </c>
    </row>
    <row r="1436" spans="1:18" x14ac:dyDescent="0.25">
      <c r="A1436" s="198">
        <v>1324</v>
      </c>
      <c r="B1436" s="198" t="s">
        <v>2851</v>
      </c>
      <c r="C1436" s="198" t="s">
        <v>2852</v>
      </c>
      <c r="D1436" s="198" t="s">
        <v>3263</v>
      </c>
      <c r="E1436" s="198" t="s">
        <v>3264</v>
      </c>
      <c r="F1436" s="198" t="s">
        <v>179</v>
      </c>
      <c r="G1436" s="198" t="s">
        <v>179</v>
      </c>
      <c r="H1436" s="198" t="s">
        <v>3265</v>
      </c>
      <c r="I1436" s="198" t="s">
        <v>3266</v>
      </c>
      <c r="J1436" s="198" t="s">
        <v>179</v>
      </c>
      <c r="K1436" s="198" t="s">
        <v>179</v>
      </c>
      <c r="L1436" s="66">
        <v>0.18</v>
      </c>
      <c r="M1436" s="65">
        <v>0.21</v>
      </c>
      <c r="N1436" s="92">
        <v>0.12</v>
      </c>
      <c r="O1436" s="92">
        <v>4.0000000000000008E-2</v>
      </c>
      <c r="P1436" s="92">
        <v>0.15</v>
      </c>
      <c r="Q1436" s="92">
        <v>0.16</v>
      </c>
      <c r="R1436" s="92">
        <v>0.17600000000000002</v>
      </c>
    </row>
    <row r="1437" spans="1:18" x14ac:dyDescent="0.25">
      <c r="A1437" s="198">
        <v>1325</v>
      </c>
      <c r="B1437" s="198" t="s">
        <v>2851</v>
      </c>
      <c r="C1437" s="198" t="s">
        <v>2852</v>
      </c>
      <c r="D1437" s="198" t="s">
        <v>3263</v>
      </c>
      <c r="E1437" s="198" t="s">
        <v>3323</v>
      </c>
      <c r="F1437" s="198" t="s">
        <v>179</v>
      </c>
      <c r="G1437" s="198" t="s">
        <v>179</v>
      </c>
      <c r="H1437" s="198" t="s">
        <v>3265</v>
      </c>
      <c r="I1437" s="198" t="s">
        <v>3324</v>
      </c>
      <c r="J1437" s="198" t="s">
        <v>179</v>
      </c>
      <c r="K1437" s="198" t="s">
        <v>179</v>
      </c>
      <c r="L1437" s="66">
        <v>0.18</v>
      </c>
      <c r="M1437" s="65">
        <v>0.21</v>
      </c>
      <c r="N1437" s="92">
        <v>0.13285714285714287</v>
      </c>
      <c r="O1437" s="92" t="s">
        <v>121</v>
      </c>
      <c r="P1437" s="92">
        <v>0.13285714285714287</v>
      </c>
      <c r="Q1437" s="92">
        <v>0.13285714285714287</v>
      </c>
      <c r="R1437" s="92">
        <v>0.13285714285714287</v>
      </c>
    </row>
    <row r="1438" spans="1:18" x14ac:dyDescent="0.25">
      <c r="A1438" s="198">
        <v>1445</v>
      </c>
      <c r="B1438" s="198" t="s">
        <v>2851</v>
      </c>
      <c r="C1438" s="198" t="s">
        <v>2852</v>
      </c>
      <c r="D1438" s="198" t="s">
        <v>3263</v>
      </c>
      <c r="E1438" s="198" t="s">
        <v>3313</v>
      </c>
      <c r="F1438" s="198" t="s">
        <v>179</v>
      </c>
      <c r="G1438" s="198" t="s">
        <v>179</v>
      </c>
      <c r="H1438" s="198" t="s">
        <v>3265</v>
      </c>
      <c r="I1438" s="198" t="s">
        <v>3314</v>
      </c>
      <c r="J1438" s="198" t="s">
        <v>179</v>
      </c>
      <c r="K1438" s="198" t="s">
        <v>179</v>
      </c>
      <c r="L1438" s="66">
        <v>0.18</v>
      </c>
      <c r="M1438" s="65">
        <v>0.21</v>
      </c>
      <c r="N1438" s="92">
        <v>0.12</v>
      </c>
      <c r="O1438" s="92">
        <v>0.06</v>
      </c>
      <c r="P1438" s="92">
        <v>0.16999999999999998</v>
      </c>
      <c r="Q1438" s="92">
        <v>0.18</v>
      </c>
      <c r="R1438" s="92">
        <v>0.19800000000000001</v>
      </c>
    </row>
    <row r="1439" spans="1:18" x14ac:dyDescent="0.25">
      <c r="A1439" s="198">
        <v>2444</v>
      </c>
      <c r="B1439" s="198" t="s">
        <v>2851</v>
      </c>
      <c r="C1439" s="198" t="s">
        <v>2852</v>
      </c>
      <c r="D1439" s="198" t="s">
        <v>3263</v>
      </c>
      <c r="E1439" s="198" t="s">
        <v>3315</v>
      </c>
      <c r="F1439" s="198" t="s">
        <v>179</v>
      </c>
      <c r="G1439" s="198" t="s">
        <v>179</v>
      </c>
      <c r="H1439" s="198" t="s">
        <v>3265</v>
      </c>
      <c r="I1439" s="198" t="s">
        <v>3316</v>
      </c>
      <c r="J1439" s="198" t="s">
        <v>179</v>
      </c>
      <c r="K1439" s="198" t="s">
        <v>179</v>
      </c>
      <c r="L1439" s="66">
        <v>0.18</v>
      </c>
      <c r="M1439" s="65">
        <v>0.21</v>
      </c>
      <c r="N1439" s="92">
        <v>0.15</v>
      </c>
      <c r="O1439" s="92">
        <v>1.0000000000000009E-2</v>
      </c>
      <c r="P1439" s="92">
        <v>0.15</v>
      </c>
      <c r="Q1439" s="92">
        <v>0.15</v>
      </c>
      <c r="R1439" s="92">
        <v>0.17600000000000002</v>
      </c>
    </row>
    <row r="1440" spans="1:18" x14ac:dyDescent="0.25">
      <c r="A1440" s="198">
        <v>2445</v>
      </c>
      <c r="B1440" s="198" t="s">
        <v>2851</v>
      </c>
      <c r="C1440" s="198" t="s">
        <v>2852</v>
      </c>
      <c r="D1440" s="198" t="s">
        <v>3263</v>
      </c>
      <c r="E1440" s="198" t="s">
        <v>3319</v>
      </c>
      <c r="F1440" s="198" t="s">
        <v>179</v>
      </c>
      <c r="G1440" s="198" t="s">
        <v>179</v>
      </c>
      <c r="H1440" s="198" t="s">
        <v>3265</v>
      </c>
      <c r="I1440" s="198" t="s">
        <v>3320</v>
      </c>
      <c r="J1440" s="198" t="s">
        <v>179</v>
      </c>
      <c r="K1440" s="198" t="s">
        <v>179</v>
      </c>
      <c r="L1440" s="66">
        <v>0.18</v>
      </c>
      <c r="M1440" s="65">
        <v>0.21</v>
      </c>
      <c r="N1440" s="92">
        <v>0.15</v>
      </c>
      <c r="O1440" s="92">
        <v>0.03</v>
      </c>
      <c r="P1440" s="92">
        <v>0.16999999999999998</v>
      </c>
      <c r="Q1440" s="92">
        <v>0.18</v>
      </c>
      <c r="R1440" s="92">
        <v>0.19800000000000001</v>
      </c>
    </row>
    <row r="1441" spans="1:18" x14ac:dyDescent="0.25">
      <c r="A1441" s="198">
        <v>2446</v>
      </c>
      <c r="B1441" s="198" t="s">
        <v>2851</v>
      </c>
      <c r="C1441" s="198" t="s">
        <v>2852</v>
      </c>
      <c r="D1441" s="198" t="s">
        <v>3263</v>
      </c>
      <c r="E1441" s="198" t="s">
        <v>3279</v>
      </c>
      <c r="F1441" s="198" t="s">
        <v>179</v>
      </c>
      <c r="G1441" s="198" t="s">
        <v>179</v>
      </c>
      <c r="H1441" s="198" t="s">
        <v>3265</v>
      </c>
      <c r="I1441" s="198" t="s">
        <v>3280</v>
      </c>
      <c r="J1441" s="198" t="s">
        <v>179</v>
      </c>
      <c r="K1441" s="198" t="s">
        <v>179</v>
      </c>
      <c r="L1441" s="66">
        <v>0.18</v>
      </c>
      <c r="M1441" s="65">
        <v>0.21</v>
      </c>
      <c r="N1441" s="92">
        <v>0.15</v>
      </c>
      <c r="O1441" s="92" t="s">
        <v>121</v>
      </c>
      <c r="P1441" s="92">
        <v>0.15</v>
      </c>
      <c r="Q1441" s="92">
        <v>0.15</v>
      </c>
      <c r="R1441" s="92">
        <v>0.15</v>
      </c>
    </row>
    <row r="1442" spans="1:18" x14ac:dyDescent="0.25">
      <c r="A1442" s="198">
        <v>2447</v>
      </c>
      <c r="B1442" s="198" t="s">
        <v>2851</v>
      </c>
      <c r="C1442" s="198" t="s">
        <v>2852</v>
      </c>
      <c r="D1442" s="198" t="s">
        <v>3263</v>
      </c>
      <c r="E1442" s="198" t="s">
        <v>3297</v>
      </c>
      <c r="F1442" s="198" t="s">
        <v>179</v>
      </c>
      <c r="G1442" s="198" t="s">
        <v>179</v>
      </c>
      <c r="H1442" s="198" t="s">
        <v>3265</v>
      </c>
      <c r="I1442" s="198" t="s">
        <v>3298</v>
      </c>
      <c r="J1442" s="198" t="s">
        <v>179</v>
      </c>
      <c r="K1442" s="198" t="s">
        <v>179</v>
      </c>
      <c r="L1442" s="66">
        <v>0.18</v>
      </c>
      <c r="M1442" s="65">
        <v>0.21</v>
      </c>
      <c r="N1442" s="92">
        <v>0.15</v>
      </c>
      <c r="O1442" s="92">
        <v>1.0000000000000009E-2</v>
      </c>
      <c r="P1442" s="92">
        <v>0.15</v>
      </c>
      <c r="Q1442" s="92">
        <v>0.15</v>
      </c>
      <c r="R1442" s="92">
        <v>0.17600000000000002</v>
      </c>
    </row>
    <row r="1443" spans="1:18" x14ac:dyDescent="0.25">
      <c r="A1443" s="198">
        <v>2448</v>
      </c>
      <c r="B1443" s="198" t="s">
        <v>2851</v>
      </c>
      <c r="C1443" s="198" t="s">
        <v>2852</v>
      </c>
      <c r="D1443" s="198" t="s">
        <v>3263</v>
      </c>
      <c r="E1443" s="198" t="s">
        <v>3281</v>
      </c>
      <c r="F1443" s="198" t="s">
        <v>179</v>
      </c>
      <c r="G1443" s="198" t="s">
        <v>179</v>
      </c>
      <c r="H1443" s="198" t="s">
        <v>3265</v>
      </c>
      <c r="I1443" s="198" t="s">
        <v>3282</v>
      </c>
      <c r="J1443" s="198" t="s">
        <v>179</v>
      </c>
      <c r="K1443" s="198" t="s">
        <v>179</v>
      </c>
      <c r="L1443" s="66">
        <v>0.16</v>
      </c>
      <c r="M1443" s="65">
        <v>0.18</v>
      </c>
      <c r="N1443" s="92">
        <v>0.12</v>
      </c>
      <c r="O1443" s="92">
        <v>4.0000000000000008E-2</v>
      </c>
      <c r="P1443" s="92">
        <v>0.15</v>
      </c>
      <c r="Q1443" s="92">
        <v>0.16</v>
      </c>
      <c r="R1443" s="92">
        <v>0.17600000000000002</v>
      </c>
    </row>
    <row r="1444" spans="1:18" x14ac:dyDescent="0.25">
      <c r="A1444" s="198">
        <v>2449</v>
      </c>
      <c r="B1444" s="198" t="s">
        <v>2851</v>
      </c>
      <c r="C1444" s="198" t="s">
        <v>2852</v>
      </c>
      <c r="D1444" s="198" t="s">
        <v>3263</v>
      </c>
      <c r="E1444" s="198" t="s">
        <v>3321</v>
      </c>
      <c r="F1444" s="198" t="s">
        <v>179</v>
      </c>
      <c r="G1444" s="198" t="s">
        <v>179</v>
      </c>
      <c r="H1444" s="198" t="s">
        <v>3265</v>
      </c>
      <c r="I1444" s="198" t="s">
        <v>3322</v>
      </c>
      <c r="J1444" s="198" t="s">
        <v>179</v>
      </c>
      <c r="K1444" s="198" t="s">
        <v>179</v>
      </c>
      <c r="L1444" s="66">
        <v>0.18</v>
      </c>
      <c r="M1444" s="65">
        <v>0.21</v>
      </c>
      <c r="N1444" s="92">
        <v>0.13844117647058815</v>
      </c>
      <c r="O1444" s="92">
        <v>2.1558823529411852E-2</v>
      </c>
      <c r="P1444" s="92">
        <v>0.15</v>
      </c>
      <c r="Q1444" s="92">
        <v>0.16</v>
      </c>
      <c r="R1444" s="92">
        <v>0.17600000000000002</v>
      </c>
    </row>
    <row r="1445" spans="1:18" x14ac:dyDescent="0.25">
      <c r="A1445" s="198">
        <v>3088</v>
      </c>
      <c r="B1445" s="198" t="s">
        <v>2851</v>
      </c>
      <c r="C1445" s="198" t="s">
        <v>2852</v>
      </c>
      <c r="D1445" s="198" t="s">
        <v>3263</v>
      </c>
      <c r="E1445" s="198" t="s">
        <v>3299</v>
      </c>
      <c r="F1445" s="198" t="s">
        <v>3300</v>
      </c>
      <c r="G1445" s="198" t="s">
        <v>179</v>
      </c>
      <c r="H1445" s="198" t="s">
        <v>3265</v>
      </c>
      <c r="I1445" s="198" t="s">
        <v>3301</v>
      </c>
      <c r="J1445" s="198" t="s">
        <v>3302</v>
      </c>
      <c r="K1445" s="198" t="s">
        <v>179</v>
      </c>
      <c r="L1445" s="66">
        <v>0.18</v>
      </c>
      <c r="M1445" s="65">
        <v>0.21</v>
      </c>
      <c r="N1445" s="92">
        <v>0.15</v>
      </c>
      <c r="O1445" s="92">
        <v>0.03</v>
      </c>
      <c r="P1445" s="92">
        <v>0.16999999999999998</v>
      </c>
      <c r="Q1445" s="92">
        <v>0.18</v>
      </c>
      <c r="R1445" s="92">
        <v>0.19800000000000001</v>
      </c>
    </row>
    <row r="1446" spans="1:18" x14ac:dyDescent="0.25">
      <c r="A1446" s="198">
        <v>3090</v>
      </c>
      <c r="B1446" s="198" t="s">
        <v>2851</v>
      </c>
      <c r="C1446" s="198" t="s">
        <v>2852</v>
      </c>
      <c r="D1446" s="198" t="s">
        <v>3263</v>
      </c>
      <c r="E1446" s="198" t="s">
        <v>3299</v>
      </c>
      <c r="F1446" s="198" t="s">
        <v>3303</v>
      </c>
      <c r="G1446" s="198" t="s">
        <v>179</v>
      </c>
      <c r="H1446" s="198" t="s">
        <v>3265</v>
      </c>
      <c r="I1446" s="198" t="s">
        <v>3301</v>
      </c>
      <c r="J1446" s="198" t="s">
        <v>3304</v>
      </c>
      <c r="K1446" s="198" t="s">
        <v>179</v>
      </c>
      <c r="L1446" s="66">
        <v>0.18</v>
      </c>
      <c r="M1446" s="65">
        <v>0.21</v>
      </c>
      <c r="N1446" s="92">
        <v>0.15</v>
      </c>
      <c r="O1446" s="92" t="s">
        <v>121</v>
      </c>
      <c r="P1446" s="92">
        <v>0.15</v>
      </c>
      <c r="Q1446" s="92">
        <v>0.15</v>
      </c>
      <c r="R1446" s="92">
        <v>0.15</v>
      </c>
    </row>
    <row r="1447" spans="1:18" x14ac:dyDescent="0.25">
      <c r="A1447" s="198">
        <v>3091</v>
      </c>
      <c r="B1447" s="198" t="s">
        <v>2851</v>
      </c>
      <c r="C1447" s="198" t="s">
        <v>2852</v>
      </c>
      <c r="D1447" s="198" t="s">
        <v>3263</v>
      </c>
      <c r="E1447" s="198" t="s">
        <v>3299</v>
      </c>
      <c r="F1447" s="198" t="s">
        <v>3305</v>
      </c>
      <c r="G1447" s="198" t="s">
        <v>179</v>
      </c>
      <c r="H1447" s="198" t="s">
        <v>3265</v>
      </c>
      <c r="I1447" s="198" t="s">
        <v>3301</v>
      </c>
      <c r="J1447" s="198" t="s">
        <v>3306</v>
      </c>
      <c r="K1447" s="198" t="s">
        <v>179</v>
      </c>
      <c r="L1447" s="66">
        <v>0.18</v>
      </c>
      <c r="M1447" s="65">
        <v>0.21</v>
      </c>
      <c r="N1447" s="92">
        <v>0.12</v>
      </c>
      <c r="O1447" s="92">
        <v>4.0000000000000008E-2</v>
      </c>
      <c r="P1447" s="92">
        <v>0.15</v>
      </c>
      <c r="Q1447" s="92">
        <v>0.16</v>
      </c>
      <c r="R1447" s="92">
        <v>0.17600000000000002</v>
      </c>
    </row>
    <row r="1448" spans="1:18" x14ac:dyDescent="0.25">
      <c r="A1448" s="198">
        <v>3092</v>
      </c>
      <c r="B1448" s="198" t="s">
        <v>2851</v>
      </c>
      <c r="C1448" s="198" t="s">
        <v>2852</v>
      </c>
      <c r="D1448" s="198" t="s">
        <v>3263</v>
      </c>
      <c r="E1448" s="198" t="s">
        <v>3299</v>
      </c>
      <c r="F1448" s="198" t="s">
        <v>3307</v>
      </c>
      <c r="G1448" s="198" t="s">
        <v>179</v>
      </c>
      <c r="H1448" s="198" t="s">
        <v>3265</v>
      </c>
      <c r="I1448" s="198" t="s">
        <v>3301</v>
      </c>
      <c r="J1448" s="198" t="s">
        <v>3308</v>
      </c>
      <c r="K1448" s="198" t="s">
        <v>179</v>
      </c>
      <c r="L1448" s="66">
        <v>0.18</v>
      </c>
      <c r="M1448" s="65">
        <v>0.21</v>
      </c>
      <c r="N1448" s="92">
        <v>0.12</v>
      </c>
      <c r="O1448" s="92">
        <v>0.06</v>
      </c>
      <c r="P1448" s="92">
        <v>0.16999999999999998</v>
      </c>
      <c r="Q1448" s="92">
        <v>0.18</v>
      </c>
      <c r="R1448" s="92">
        <v>0.19800000000000001</v>
      </c>
    </row>
    <row r="1449" spans="1:18" x14ac:dyDescent="0.25">
      <c r="A1449" s="198">
        <v>3093</v>
      </c>
      <c r="B1449" s="198" t="s">
        <v>2851</v>
      </c>
      <c r="C1449" s="198" t="s">
        <v>2852</v>
      </c>
      <c r="D1449" s="198" t="s">
        <v>3263</v>
      </c>
      <c r="E1449" s="198" t="s">
        <v>3283</v>
      </c>
      <c r="F1449" s="198" t="s">
        <v>3284</v>
      </c>
      <c r="G1449" s="198" t="s">
        <v>179</v>
      </c>
      <c r="H1449" s="198" t="s">
        <v>3265</v>
      </c>
      <c r="I1449" s="198" t="s">
        <v>3285</v>
      </c>
      <c r="J1449" s="198" t="s">
        <v>3286</v>
      </c>
      <c r="K1449" s="198" t="s">
        <v>179</v>
      </c>
      <c r="L1449" s="66">
        <v>0.18</v>
      </c>
      <c r="M1449" s="65">
        <v>0.21</v>
      </c>
      <c r="N1449" s="92">
        <v>0.13844117647058815</v>
      </c>
      <c r="O1449" s="92">
        <v>4.1558823529411842E-2</v>
      </c>
      <c r="P1449" s="92">
        <v>0.16999999999999998</v>
      </c>
      <c r="Q1449" s="92">
        <v>0.18</v>
      </c>
      <c r="R1449" s="92">
        <v>0.19800000000000001</v>
      </c>
    </row>
    <row r="1450" spans="1:18" x14ac:dyDescent="0.25">
      <c r="A1450" s="198">
        <v>3094</v>
      </c>
      <c r="B1450" s="198" t="s">
        <v>2851</v>
      </c>
      <c r="C1450" s="198" t="s">
        <v>2852</v>
      </c>
      <c r="D1450" s="198" t="s">
        <v>3263</v>
      </c>
      <c r="E1450" s="198" t="s">
        <v>3283</v>
      </c>
      <c r="F1450" s="198" t="s">
        <v>3287</v>
      </c>
      <c r="G1450" s="198" t="s">
        <v>179</v>
      </c>
      <c r="H1450" s="198" t="s">
        <v>3265</v>
      </c>
      <c r="I1450" s="198" t="s">
        <v>3285</v>
      </c>
      <c r="J1450" s="198" t="s">
        <v>3288</v>
      </c>
      <c r="K1450" s="198" t="s">
        <v>179</v>
      </c>
      <c r="L1450" s="66">
        <v>0.16</v>
      </c>
      <c r="M1450" s="65">
        <v>0.18</v>
      </c>
      <c r="N1450" s="92">
        <v>0.13844117647058815</v>
      </c>
      <c r="O1450" s="92">
        <v>2.1558823529411852E-2</v>
      </c>
      <c r="P1450" s="92">
        <v>0.15</v>
      </c>
      <c r="Q1450" s="92">
        <v>0.16</v>
      </c>
      <c r="R1450" s="92">
        <v>0.17600000000000002</v>
      </c>
    </row>
    <row r="1451" spans="1:18" x14ac:dyDescent="0.25">
      <c r="A1451" s="198">
        <v>3095</v>
      </c>
      <c r="B1451" s="198" t="s">
        <v>2851</v>
      </c>
      <c r="C1451" s="198" t="s">
        <v>2852</v>
      </c>
      <c r="D1451" s="198" t="s">
        <v>3263</v>
      </c>
      <c r="E1451" s="198" t="s">
        <v>3283</v>
      </c>
      <c r="F1451" s="198" t="s">
        <v>3289</v>
      </c>
      <c r="G1451" s="198" t="s">
        <v>179</v>
      </c>
      <c r="H1451" s="198" t="s">
        <v>3265</v>
      </c>
      <c r="I1451" s="198" t="s">
        <v>3285</v>
      </c>
      <c r="J1451" s="198" t="s">
        <v>3290</v>
      </c>
      <c r="K1451" s="198" t="s">
        <v>179</v>
      </c>
      <c r="L1451" s="66">
        <v>0.18</v>
      </c>
      <c r="M1451" s="65">
        <v>0.21</v>
      </c>
      <c r="N1451" s="92">
        <v>0.13844117647058815</v>
      </c>
      <c r="O1451" s="92">
        <v>2.1558823529411852E-2</v>
      </c>
      <c r="P1451" s="92">
        <v>0.15</v>
      </c>
      <c r="Q1451" s="92">
        <v>0.16</v>
      </c>
      <c r="R1451" s="92">
        <v>0.17600000000000002</v>
      </c>
    </row>
    <row r="1452" spans="1:18" x14ac:dyDescent="0.25">
      <c r="A1452" s="198">
        <v>3096</v>
      </c>
      <c r="B1452" s="198" t="s">
        <v>2851</v>
      </c>
      <c r="C1452" s="198" t="s">
        <v>2852</v>
      </c>
      <c r="D1452" s="198" t="s">
        <v>3263</v>
      </c>
      <c r="E1452" s="198" t="s">
        <v>3283</v>
      </c>
      <c r="F1452" s="198" t="s">
        <v>3291</v>
      </c>
      <c r="G1452" s="198" t="s">
        <v>179</v>
      </c>
      <c r="H1452" s="198" t="s">
        <v>3265</v>
      </c>
      <c r="I1452" s="198" t="s">
        <v>3285</v>
      </c>
      <c r="J1452" s="198" t="s">
        <v>3292</v>
      </c>
      <c r="K1452" s="198" t="s">
        <v>179</v>
      </c>
      <c r="L1452" s="66">
        <v>0.2</v>
      </c>
      <c r="M1452" s="65">
        <v>0.23</v>
      </c>
      <c r="N1452" s="92">
        <v>0.15</v>
      </c>
      <c r="O1452" s="92">
        <v>0.03</v>
      </c>
      <c r="P1452" s="92">
        <v>0.16999999999999998</v>
      </c>
      <c r="Q1452" s="92">
        <v>0.18</v>
      </c>
      <c r="R1452" s="92">
        <v>0.19800000000000001</v>
      </c>
    </row>
    <row r="1453" spans="1:18" x14ac:dyDescent="0.25">
      <c r="A1453" s="198">
        <v>3097</v>
      </c>
      <c r="B1453" s="198" t="s">
        <v>2851</v>
      </c>
      <c r="C1453" s="198" t="s">
        <v>2852</v>
      </c>
      <c r="D1453" s="198" t="s">
        <v>3263</v>
      </c>
      <c r="E1453" s="198" t="s">
        <v>3283</v>
      </c>
      <c r="F1453" s="198" t="s">
        <v>3293</v>
      </c>
      <c r="G1453" s="198" t="s">
        <v>179</v>
      </c>
      <c r="H1453" s="198" t="s">
        <v>3265</v>
      </c>
      <c r="I1453" s="198" t="s">
        <v>3285</v>
      </c>
      <c r="J1453" s="198" t="s">
        <v>3294</v>
      </c>
      <c r="K1453" s="198" t="s">
        <v>179</v>
      </c>
      <c r="L1453" s="66">
        <v>0.18</v>
      </c>
      <c r="M1453" s="65">
        <v>0.21</v>
      </c>
      <c r="N1453" s="92">
        <v>0.12</v>
      </c>
      <c r="O1453" s="92">
        <v>0.06</v>
      </c>
      <c r="P1453" s="92">
        <v>0.16999999999999998</v>
      </c>
      <c r="Q1453" s="92">
        <v>0.18</v>
      </c>
      <c r="R1453" s="92">
        <v>0.19800000000000001</v>
      </c>
    </row>
    <row r="1454" spans="1:18" x14ac:dyDescent="0.25">
      <c r="A1454" s="198">
        <v>3101</v>
      </c>
      <c r="B1454" s="198" t="s">
        <v>2851</v>
      </c>
      <c r="C1454" s="198" t="s">
        <v>2852</v>
      </c>
      <c r="D1454" s="198" t="s">
        <v>3263</v>
      </c>
      <c r="E1454" s="198" t="s">
        <v>3309</v>
      </c>
      <c r="F1454" s="198" t="s">
        <v>3310</v>
      </c>
      <c r="G1454" s="198" t="s">
        <v>179</v>
      </c>
      <c r="H1454" s="198" t="s">
        <v>3265</v>
      </c>
      <c r="I1454" s="198" t="s">
        <v>3311</v>
      </c>
      <c r="J1454" s="198" t="s">
        <v>3312</v>
      </c>
      <c r="K1454" s="198" t="s">
        <v>179</v>
      </c>
      <c r="L1454" s="66">
        <v>0.18</v>
      </c>
      <c r="M1454" s="65">
        <v>0.21</v>
      </c>
      <c r="N1454" s="92">
        <v>0.12</v>
      </c>
      <c r="O1454" s="92">
        <v>4.0000000000000008E-2</v>
      </c>
      <c r="P1454" s="92">
        <v>0.15</v>
      </c>
      <c r="Q1454" s="92">
        <v>0.16</v>
      </c>
      <c r="R1454" s="92">
        <v>0.17600000000000002</v>
      </c>
    </row>
    <row r="1455" spans="1:18" x14ac:dyDescent="0.25">
      <c r="A1455" s="198">
        <v>3103</v>
      </c>
      <c r="B1455" s="198" t="s">
        <v>2851</v>
      </c>
      <c r="C1455" s="198" t="s">
        <v>2852</v>
      </c>
      <c r="D1455" s="198" t="s">
        <v>3263</v>
      </c>
      <c r="E1455" s="198" t="s">
        <v>3267</v>
      </c>
      <c r="F1455" s="198" t="s">
        <v>3268</v>
      </c>
      <c r="G1455" s="198" t="s">
        <v>179</v>
      </c>
      <c r="H1455" s="198" t="s">
        <v>3265</v>
      </c>
      <c r="I1455" s="198" t="s">
        <v>3269</v>
      </c>
      <c r="J1455" s="198" t="s">
        <v>3270</v>
      </c>
      <c r="K1455" s="198" t="s">
        <v>179</v>
      </c>
      <c r="L1455" s="66">
        <v>0.18</v>
      </c>
      <c r="M1455" s="65">
        <v>0.21</v>
      </c>
      <c r="N1455" s="92">
        <v>0.15</v>
      </c>
      <c r="O1455" s="92">
        <v>0.03</v>
      </c>
      <c r="P1455" s="92">
        <v>0.16999999999999998</v>
      </c>
      <c r="Q1455" s="92">
        <v>0.18</v>
      </c>
      <c r="R1455" s="92">
        <v>0.19800000000000001</v>
      </c>
    </row>
    <row r="1456" spans="1:18" x14ac:dyDescent="0.25">
      <c r="A1456" s="198">
        <v>3106</v>
      </c>
      <c r="B1456" s="198" t="s">
        <v>2851</v>
      </c>
      <c r="C1456" s="198" t="s">
        <v>2852</v>
      </c>
      <c r="D1456" s="198" t="s">
        <v>3263</v>
      </c>
      <c r="E1456" s="198" t="s">
        <v>3267</v>
      </c>
      <c r="F1456" s="198" t="s">
        <v>3275</v>
      </c>
      <c r="G1456" s="198" t="s">
        <v>179</v>
      </c>
      <c r="H1456" s="198" t="s">
        <v>3265</v>
      </c>
      <c r="I1456" s="198" t="s">
        <v>3269</v>
      </c>
      <c r="J1456" s="198" t="s">
        <v>3276</v>
      </c>
      <c r="K1456" s="198" t="s">
        <v>179</v>
      </c>
      <c r="L1456" s="66">
        <v>0.18</v>
      </c>
      <c r="M1456" s="65">
        <v>0.21</v>
      </c>
      <c r="N1456" s="92">
        <v>0.15</v>
      </c>
      <c r="O1456" s="92">
        <v>0.03</v>
      </c>
      <c r="P1456" s="92">
        <v>0.16999999999999998</v>
      </c>
      <c r="Q1456" s="92">
        <v>0.18</v>
      </c>
      <c r="R1456" s="92">
        <v>0.19800000000000001</v>
      </c>
    </row>
    <row r="1457" spans="1:18" x14ac:dyDescent="0.25">
      <c r="A1457" s="198">
        <v>3107</v>
      </c>
      <c r="B1457" s="198" t="s">
        <v>2851</v>
      </c>
      <c r="C1457" s="198" t="s">
        <v>2852</v>
      </c>
      <c r="D1457" s="198" t="s">
        <v>3263</v>
      </c>
      <c r="E1457" s="198" t="s">
        <v>3267</v>
      </c>
      <c r="F1457" s="198" t="s">
        <v>3277</v>
      </c>
      <c r="G1457" s="198" t="s">
        <v>179</v>
      </c>
      <c r="H1457" s="198" t="s">
        <v>3265</v>
      </c>
      <c r="I1457" s="198" t="s">
        <v>3269</v>
      </c>
      <c r="J1457" s="198" t="s">
        <v>3278</v>
      </c>
      <c r="K1457" s="198" t="s">
        <v>179</v>
      </c>
      <c r="L1457" s="66">
        <v>0.18</v>
      </c>
      <c r="M1457" s="65">
        <v>0.21</v>
      </c>
      <c r="N1457" s="92">
        <v>0.15</v>
      </c>
      <c r="O1457" s="92" t="s">
        <v>121</v>
      </c>
      <c r="P1457" s="92">
        <v>0.15</v>
      </c>
      <c r="Q1457" s="92">
        <v>0.15</v>
      </c>
      <c r="R1457" s="92">
        <v>0.15</v>
      </c>
    </row>
    <row r="1458" spans="1:18" x14ac:dyDescent="0.25">
      <c r="A1458" s="198">
        <v>3109</v>
      </c>
      <c r="B1458" s="198" t="s">
        <v>2851</v>
      </c>
      <c r="C1458" s="198" t="s">
        <v>2852</v>
      </c>
      <c r="D1458" s="198" t="s">
        <v>3263</v>
      </c>
      <c r="E1458" s="198" t="s">
        <v>3267</v>
      </c>
      <c r="F1458" s="198" t="s">
        <v>3271</v>
      </c>
      <c r="G1458" s="198" t="s">
        <v>179</v>
      </c>
      <c r="H1458" s="198" t="s">
        <v>3265</v>
      </c>
      <c r="I1458" s="198" t="s">
        <v>3269</v>
      </c>
      <c r="J1458" s="198" t="s">
        <v>3272</v>
      </c>
      <c r="K1458" s="198" t="s">
        <v>179</v>
      </c>
      <c r="L1458" s="66">
        <v>0.18</v>
      </c>
      <c r="M1458" s="65">
        <v>0.21</v>
      </c>
      <c r="N1458" s="92">
        <v>0.15</v>
      </c>
      <c r="O1458" s="92" t="s">
        <v>121</v>
      </c>
      <c r="P1458" s="92">
        <v>0.15</v>
      </c>
      <c r="Q1458" s="92">
        <v>0.15</v>
      </c>
      <c r="R1458" s="92">
        <v>0.15</v>
      </c>
    </row>
    <row r="1459" spans="1:18" x14ac:dyDescent="0.25">
      <c r="A1459" s="198">
        <v>3111</v>
      </c>
      <c r="B1459" s="198" t="s">
        <v>2851</v>
      </c>
      <c r="C1459" s="198" t="s">
        <v>2852</v>
      </c>
      <c r="D1459" s="198" t="s">
        <v>3263</v>
      </c>
      <c r="E1459" s="198" t="s">
        <v>3267</v>
      </c>
      <c r="F1459" s="198" t="s">
        <v>3273</v>
      </c>
      <c r="G1459" s="198" t="s">
        <v>179</v>
      </c>
      <c r="H1459" s="198" t="s">
        <v>3265</v>
      </c>
      <c r="I1459" s="198" t="s">
        <v>3269</v>
      </c>
      <c r="J1459" s="198" t="s">
        <v>3274</v>
      </c>
      <c r="K1459" s="198" t="s">
        <v>179</v>
      </c>
      <c r="L1459" s="66">
        <v>0.18</v>
      </c>
      <c r="M1459" s="65">
        <v>0.21</v>
      </c>
      <c r="N1459" s="92">
        <v>0.14874999999999999</v>
      </c>
      <c r="O1459" s="92">
        <v>1.125000000000001E-2</v>
      </c>
      <c r="P1459" s="92">
        <v>0.15</v>
      </c>
      <c r="Q1459" s="92">
        <v>0.16</v>
      </c>
      <c r="R1459" s="92">
        <v>0.17600000000000002</v>
      </c>
    </row>
    <row r="1460" spans="1:18" x14ac:dyDescent="0.25">
      <c r="A1460" s="198">
        <v>108</v>
      </c>
      <c r="B1460" s="198" t="s">
        <v>2851</v>
      </c>
      <c r="C1460" s="198" t="s">
        <v>2852</v>
      </c>
      <c r="D1460" s="198" t="s">
        <v>3325</v>
      </c>
      <c r="E1460" s="198" t="s">
        <v>3352</v>
      </c>
      <c r="F1460" s="198" t="s">
        <v>1412</v>
      </c>
      <c r="G1460" s="198" t="s">
        <v>179</v>
      </c>
      <c r="H1460" s="198" t="s">
        <v>3327</v>
      </c>
      <c r="I1460" s="198" t="s">
        <v>3354</v>
      </c>
      <c r="J1460" s="198" t="s">
        <v>1413</v>
      </c>
      <c r="K1460" s="198" t="s">
        <v>179</v>
      </c>
      <c r="L1460" s="66">
        <v>8.5000000000000006E-2</v>
      </c>
      <c r="M1460" s="65">
        <v>0.1</v>
      </c>
      <c r="N1460" s="92">
        <v>0.14000000000000001</v>
      </c>
      <c r="O1460" s="92" t="s">
        <v>121</v>
      </c>
      <c r="P1460" s="92">
        <v>0.14000000000000001</v>
      </c>
      <c r="Q1460" s="92">
        <v>0.14000000000000001</v>
      </c>
      <c r="R1460" s="92">
        <v>0.14000000000000001</v>
      </c>
    </row>
    <row r="1461" spans="1:18" x14ac:dyDescent="0.25">
      <c r="A1461" s="198">
        <v>1165</v>
      </c>
      <c r="B1461" s="198" t="s">
        <v>2851</v>
      </c>
      <c r="C1461" s="198" t="s">
        <v>2852</v>
      </c>
      <c r="D1461" s="198" t="s">
        <v>3325</v>
      </c>
      <c r="E1461" s="198" t="s">
        <v>3352</v>
      </c>
      <c r="F1461" s="198" t="s">
        <v>1414</v>
      </c>
      <c r="G1461" s="198" t="s">
        <v>179</v>
      </c>
      <c r="H1461" s="198" t="s">
        <v>3327</v>
      </c>
      <c r="I1461" s="198" t="s">
        <v>3354</v>
      </c>
      <c r="J1461" s="198" t="s">
        <v>1415</v>
      </c>
      <c r="K1461" s="198" t="s">
        <v>179</v>
      </c>
      <c r="L1461" s="66">
        <v>0.13</v>
      </c>
      <c r="M1461" s="65">
        <v>0.15</v>
      </c>
      <c r="N1461" s="92">
        <v>0.15</v>
      </c>
      <c r="O1461" s="92">
        <v>1.0000000000000009E-2</v>
      </c>
      <c r="P1461" s="92">
        <v>0.15</v>
      </c>
      <c r="Q1461" s="92">
        <v>0.15</v>
      </c>
      <c r="R1461" s="92">
        <v>0.17600000000000002</v>
      </c>
    </row>
    <row r="1462" spans="1:18" x14ac:dyDescent="0.25">
      <c r="A1462" s="198">
        <v>1314</v>
      </c>
      <c r="B1462" s="198" t="s">
        <v>2851</v>
      </c>
      <c r="C1462" s="198" t="s">
        <v>2852</v>
      </c>
      <c r="D1462" s="198" t="s">
        <v>3325</v>
      </c>
      <c r="E1462" s="198" t="s">
        <v>3386</v>
      </c>
      <c r="F1462" s="198" t="s">
        <v>179</v>
      </c>
      <c r="G1462" s="198" t="s">
        <v>179</v>
      </c>
      <c r="H1462" s="198" t="s">
        <v>3327</v>
      </c>
      <c r="I1462" s="198" t="s">
        <v>3387</v>
      </c>
      <c r="J1462" s="198" t="s">
        <v>179</v>
      </c>
      <c r="K1462" s="198" t="s">
        <v>179</v>
      </c>
      <c r="L1462" s="66">
        <v>0.14000000000000001</v>
      </c>
      <c r="M1462" s="65">
        <v>0.16</v>
      </c>
      <c r="N1462" s="92">
        <v>0.15</v>
      </c>
      <c r="O1462" s="92">
        <v>1.0000000000000009E-2</v>
      </c>
      <c r="P1462" s="92">
        <v>0.15</v>
      </c>
      <c r="Q1462" s="92">
        <v>0.15</v>
      </c>
      <c r="R1462" s="92">
        <v>0.17600000000000002</v>
      </c>
    </row>
    <row r="1463" spans="1:18" x14ac:dyDescent="0.25">
      <c r="A1463" s="198">
        <v>1315</v>
      </c>
      <c r="B1463" s="198" t="s">
        <v>2851</v>
      </c>
      <c r="C1463" s="198" t="s">
        <v>2852</v>
      </c>
      <c r="D1463" s="198" t="s">
        <v>3325</v>
      </c>
      <c r="E1463" s="198" t="s">
        <v>3348</v>
      </c>
      <c r="F1463" s="198" t="s">
        <v>179</v>
      </c>
      <c r="G1463" s="198" t="s">
        <v>179</v>
      </c>
      <c r="H1463" s="198" t="s">
        <v>3327</v>
      </c>
      <c r="I1463" s="198" t="s">
        <v>3349</v>
      </c>
      <c r="J1463" s="198" t="s">
        <v>179</v>
      </c>
      <c r="K1463" s="198" t="s">
        <v>179</v>
      </c>
      <c r="L1463" s="66">
        <v>0.14000000000000001</v>
      </c>
      <c r="M1463" s="65">
        <v>0.16</v>
      </c>
      <c r="N1463" s="92">
        <v>0.15</v>
      </c>
      <c r="O1463" s="92">
        <v>1.0000000000000009E-2</v>
      </c>
      <c r="P1463" s="92">
        <v>0.15</v>
      </c>
      <c r="Q1463" s="92">
        <v>0.15</v>
      </c>
      <c r="R1463" s="92">
        <v>0.17600000000000002</v>
      </c>
    </row>
    <row r="1464" spans="1:18" x14ac:dyDescent="0.25">
      <c r="A1464" s="198">
        <v>1940</v>
      </c>
      <c r="B1464" s="198" t="s">
        <v>2851</v>
      </c>
      <c r="C1464" s="198" t="s">
        <v>2852</v>
      </c>
      <c r="D1464" s="198" t="s">
        <v>3325</v>
      </c>
      <c r="E1464" s="198" t="s">
        <v>3326</v>
      </c>
      <c r="F1464" s="198" t="s">
        <v>179</v>
      </c>
      <c r="G1464" s="198" t="s">
        <v>179</v>
      </c>
      <c r="H1464" s="198" t="s">
        <v>3327</v>
      </c>
      <c r="I1464" s="198" t="s">
        <v>3328</v>
      </c>
      <c r="J1464" s="198" t="s">
        <v>179</v>
      </c>
      <c r="K1464" s="198" t="s">
        <v>179</v>
      </c>
      <c r="L1464" s="66">
        <v>0.16</v>
      </c>
      <c r="M1464" s="65">
        <v>0.18</v>
      </c>
      <c r="N1464" s="92">
        <v>0.14874999999999999</v>
      </c>
      <c r="O1464" s="92">
        <v>1.125000000000001E-2</v>
      </c>
      <c r="P1464" s="92">
        <v>0.15</v>
      </c>
      <c r="Q1464" s="92">
        <v>0.16</v>
      </c>
      <c r="R1464" s="92">
        <v>0.17600000000000002</v>
      </c>
    </row>
    <row r="1465" spans="1:18" x14ac:dyDescent="0.25">
      <c r="A1465" s="198">
        <v>2331</v>
      </c>
      <c r="B1465" s="198" t="s">
        <v>2851</v>
      </c>
      <c r="C1465" s="198" t="s">
        <v>2852</v>
      </c>
      <c r="D1465" s="198" t="s">
        <v>3325</v>
      </c>
      <c r="E1465" s="198" t="s">
        <v>3336</v>
      </c>
      <c r="F1465" s="198" t="s">
        <v>179</v>
      </c>
      <c r="G1465" s="198" t="s">
        <v>179</v>
      </c>
      <c r="H1465" s="198" t="s">
        <v>3327</v>
      </c>
      <c r="I1465" s="198" t="s">
        <v>3337</v>
      </c>
      <c r="J1465" s="198" t="s">
        <v>179</v>
      </c>
      <c r="K1465" s="198" t="s">
        <v>179</v>
      </c>
      <c r="L1465" s="66">
        <v>0.16</v>
      </c>
      <c r="M1465" s="65">
        <v>0.18</v>
      </c>
      <c r="N1465" s="92">
        <v>0.12</v>
      </c>
      <c r="O1465" s="92">
        <v>2.0000000000000018E-2</v>
      </c>
      <c r="P1465" s="92">
        <v>0.13</v>
      </c>
      <c r="Q1465" s="92">
        <v>0.14000000000000001</v>
      </c>
      <c r="R1465" s="92">
        <v>0.15400000000000003</v>
      </c>
    </row>
    <row r="1466" spans="1:18" x14ac:dyDescent="0.25">
      <c r="A1466" s="198">
        <v>2406</v>
      </c>
      <c r="B1466" s="198" t="s">
        <v>2851</v>
      </c>
      <c r="C1466" s="198" t="s">
        <v>2852</v>
      </c>
      <c r="D1466" s="198" t="s">
        <v>3325</v>
      </c>
      <c r="E1466" s="198" t="s">
        <v>3401</v>
      </c>
      <c r="F1466" s="198" t="s">
        <v>179</v>
      </c>
      <c r="G1466" s="198" t="s">
        <v>179</v>
      </c>
      <c r="H1466" s="198" t="s">
        <v>3327</v>
      </c>
      <c r="I1466" s="198" t="s">
        <v>3402</v>
      </c>
      <c r="J1466" s="198" t="s">
        <v>179</v>
      </c>
      <c r="K1466" s="198" t="s">
        <v>179</v>
      </c>
      <c r="L1466" s="66">
        <v>0.14000000000000001</v>
      </c>
      <c r="M1466" s="65">
        <v>0.16</v>
      </c>
      <c r="N1466" s="92">
        <v>0</v>
      </c>
      <c r="O1466" s="92">
        <v>0.16</v>
      </c>
      <c r="P1466" s="92">
        <v>0.15</v>
      </c>
      <c r="Q1466" s="92">
        <v>0.16</v>
      </c>
      <c r="R1466" s="92">
        <v>0.17600000000000002</v>
      </c>
    </row>
    <row r="1467" spans="1:18" x14ac:dyDescent="0.25">
      <c r="A1467" s="198">
        <v>2461</v>
      </c>
      <c r="B1467" s="198" t="s">
        <v>2851</v>
      </c>
      <c r="C1467" s="198" t="s">
        <v>2852</v>
      </c>
      <c r="D1467" s="198" t="s">
        <v>3325</v>
      </c>
      <c r="E1467" s="198" t="s">
        <v>4884</v>
      </c>
      <c r="F1467" s="198" t="s">
        <v>179</v>
      </c>
      <c r="G1467" s="198" t="s">
        <v>179</v>
      </c>
      <c r="H1467" s="198" t="s">
        <v>3327</v>
      </c>
      <c r="I1467" s="198" t="s">
        <v>4885</v>
      </c>
      <c r="J1467" s="198" t="s">
        <v>179</v>
      </c>
      <c r="K1467" s="198" t="s">
        <v>179</v>
      </c>
      <c r="L1467" s="66">
        <v>0.14000000000000001</v>
      </c>
      <c r="M1467" s="65">
        <v>0.16</v>
      </c>
      <c r="N1467" s="92">
        <v>0</v>
      </c>
      <c r="O1467" s="92">
        <v>0.16</v>
      </c>
      <c r="P1467" s="92">
        <v>0.15</v>
      </c>
      <c r="Q1467" s="92">
        <v>0.16</v>
      </c>
      <c r="R1467" s="92">
        <v>0.17600000000000002</v>
      </c>
    </row>
    <row r="1468" spans="1:18" x14ac:dyDescent="0.25">
      <c r="A1468" s="198">
        <v>2463</v>
      </c>
      <c r="B1468" s="198" t="s">
        <v>2851</v>
      </c>
      <c r="C1468" s="198" t="s">
        <v>2852</v>
      </c>
      <c r="D1468" s="198" t="s">
        <v>3325</v>
      </c>
      <c r="E1468" s="198" t="s">
        <v>3329</v>
      </c>
      <c r="F1468" s="198" t="s">
        <v>179</v>
      </c>
      <c r="G1468" s="198" t="s">
        <v>179</v>
      </c>
      <c r="H1468" s="198" t="s">
        <v>3327</v>
      </c>
      <c r="I1468" s="198" t="s">
        <v>3330</v>
      </c>
      <c r="J1468" s="198" t="s">
        <v>179</v>
      </c>
      <c r="K1468" s="198" t="s">
        <v>179</v>
      </c>
      <c r="L1468" s="66">
        <v>0.16</v>
      </c>
      <c r="M1468" s="65">
        <v>0.18</v>
      </c>
      <c r="N1468" s="92">
        <v>0.15</v>
      </c>
      <c r="O1468" s="92" t="s">
        <v>121</v>
      </c>
      <c r="P1468" s="92">
        <v>0.15</v>
      </c>
      <c r="Q1468" s="92">
        <v>0.15</v>
      </c>
      <c r="R1468" s="92">
        <v>0.15</v>
      </c>
    </row>
    <row r="1469" spans="1:18" x14ac:dyDescent="0.25">
      <c r="A1469" s="198">
        <v>2464</v>
      </c>
      <c r="B1469" s="198" t="s">
        <v>2851</v>
      </c>
      <c r="C1469" s="198" t="s">
        <v>2852</v>
      </c>
      <c r="D1469" s="198" t="s">
        <v>3325</v>
      </c>
      <c r="E1469" s="198" t="s">
        <v>3407</v>
      </c>
      <c r="F1469" s="198" t="s">
        <v>179</v>
      </c>
      <c r="G1469" s="198" t="s">
        <v>179</v>
      </c>
      <c r="H1469" s="198" t="s">
        <v>3327</v>
      </c>
      <c r="I1469" s="198" t="s">
        <v>3408</v>
      </c>
      <c r="J1469" s="198" t="s">
        <v>179</v>
      </c>
      <c r="K1469" s="198" t="s">
        <v>179</v>
      </c>
      <c r="L1469" s="66">
        <v>0.14000000000000001</v>
      </c>
      <c r="M1469" s="65">
        <v>0.16</v>
      </c>
      <c r="N1469" s="92">
        <v>0.15</v>
      </c>
      <c r="O1469" s="92">
        <v>1.0000000000000009E-2</v>
      </c>
      <c r="P1469" s="92">
        <v>0.15</v>
      </c>
      <c r="Q1469" s="92">
        <v>0.15</v>
      </c>
      <c r="R1469" s="92">
        <v>0.17600000000000002</v>
      </c>
    </row>
    <row r="1470" spans="1:18" x14ac:dyDescent="0.25">
      <c r="A1470" s="198">
        <v>2478</v>
      </c>
      <c r="B1470" s="198" t="s">
        <v>2851</v>
      </c>
      <c r="C1470" s="198" t="s">
        <v>2852</v>
      </c>
      <c r="D1470" s="198" t="s">
        <v>3325</v>
      </c>
      <c r="E1470" s="198" t="s">
        <v>3395</v>
      </c>
      <c r="F1470" s="198" t="s">
        <v>179</v>
      </c>
      <c r="G1470" s="198" t="s">
        <v>179</v>
      </c>
      <c r="H1470" s="198" t="s">
        <v>3327</v>
      </c>
      <c r="I1470" s="198" t="s">
        <v>3396</v>
      </c>
      <c r="J1470" s="198" t="s">
        <v>179</v>
      </c>
      <c r="K1470" s="198" t="s">
        <v>179</v>
      </c>
      <c r="L1470" s="66">
        <v>0.16</v>
      </c>
      <c r="M1470" s="65">
        <v>0.18</v>
      </c>
      <c r="N1470" s="92">
        <v>0.15</v>
      </c>
      <c r="O1470" s="92" t="s">
        <v>121</v>
      </c>
      <c r="P1470" s="92">
        <v>0.15</v>
      </c>
      <c r="Q1470" s="92">
        <v>0.15</v>
      </c>
      <c r="R1470" s="92">
        <v>0.15</v>
      </c>
    </row>
    <row r="1471" spans="1:18" x14ac:dyDescent="0.25">
      <c r="A1471" s="198">
        <v>2602</v>
      </c>
      <c r="B1471" s="198" t="s">
        <v>2851</v>
      </c>
      <c r="C1471" s="198" t="s">
        <v>2852</v>
      </c>
      <c r="D1471" s="198" t="s">
        <v>3325</v>
      </c>
      <c r="E1471" s="198" t="s">
        <v>3352</v>
      </c>
      <c r="F1471" s="198" t="s">
        <v>3372</v>
      </c>
      <c r="G1471" s="198" t="s">
        <v>179</v>
      </c>
      <c r="H1471" s="198" t="s">
        <v>3327</v>
      </c>
      <c r="I1471" s="198" t="s">
        <v>3354</v>
      </c>
      <c r="J1471" s="198" t="s">
        <v>3373</v>
      </c>
      <c r="K1471" s="198" t="s">
        <v>179</v>
      </c>
      <c r="L1471" s="66">
        <v>0.11</v>
      </c>
      <c r="M1471" s="65">
        <v>0.13</v>
      </c>
      <c r="N1471" s="92">
        <v>0.15</v>
      </c>
      <c r="O1471" s="92">
        <v>1.0000000000000009E-2</v>
      </c>
      <c r="P1471" s="92">
        <v>0.15</v>
      </c>
      <c r="Q1471" s="92">
        <v>0.15</v>
      </c>
      <c r="R1471" s="92">
        <v>0.17600000000000002</v>
      </c>
    </row>
    <row r="1472" spans="1:18" x14ac:dyDescent="0.25">
      <c r="A1472" s="198">
        <v>2637</v>
      </c>
      <c r="B1472" s="198" t="s">
        <v>2851</v>
      </c>
      <c r="C1472" s="198" t="s">
        <v>2852</v>
      </c>
      <c r="D1472" s="198" t="s">
        <v>3325</v>
      </c>
      <c r="E1472" s="198" t="s">
        <v>3352</v>
      </c>
      <c r="F1472" s="198" t="s">
        <v>3360</v>
      </c>
      <c r="G1472" s="198" t="s">
        <v>179</v>
      </c>
      <c r="H1472" s="198" t="s">
        <v>3327</v>
      </c>
      <c r="I1472" s="198" t="s">
        <v>3354</v>
      </c>
      <c r="J1472" s="198" t="s">
        <v>3361</v>
      </c>
      <c r="K1472" s="198" t="s">
        <v>179</v>
      </c>
      <c r="L1472" s="66">
        <v>0.14000000000000001</v>
      </c>
      <c r="M1472" s="65">
        <v>0.16</v>
      </c>
      <c r="N1472" s="92">
        <v>0.15</v>
      </c>
      <c r="O1472" s="92">
        <v>1.0000000000000009E-2</v>
      </c>
      <c r="P1472" s="92">
        <v>0.15</v>
      </c>
      <c r="Q1472" s="92">
        <v>0.15</v>
      </c>
      <c r="R1472" s="92">
        <v>0.17600000000000002</v>
      </c>
    </row>
    <row r="1473" spans="1:18" x14ac:dyDescent="0.25">
      <c r="A1473" s="198">
        <v>2638</v>
      </c>
      <c r="B1473" s="198" t="s">
        <v>2851</v>
      </c>
      <c r="C1473" s="198" t="s">
        <v>2852</v>
      </c>
      <c r="D1473" s="198" t="s">
        <v>3325</v>
      </c>
      <c r="E1473" s="198" t="s">
        <v>3352</v>
      </c>
      <c r="F1473" s="198" t="s">
        <v>3362</v>
      </c>
      <c r="G1473" s="198" t="s">
        <v>179</v>
      </c>
      <c r="H1473" s="198" t="s">
        <v>3327</v>
      </c>
      <c r="I1473" s="198" t="s">
        <v>3354</v>
      </c>
      <c r="J1473" s="198" t="s">
        <v>3363</v>
      </c>
      <c r="K1473" s="198" t="s">
        <v>179</v>
      </c>
      <c r="L1473" s="66">
        <v>0.16</v>
      </c>
      <c r="M1473" s="65">
        <v>0.18</v>
      </c>
      <c r="N1473" s="92">
        <v>0.15</v>
      </c>
      <c r="O1473" s="92">
        <v>1.0000000000000009E-2</v>
      </c>
      <c r="P1473" s="92">
        <v>0.15</v>
      </c>
      <c r="Q1473" s="92">
        <v>0.15</v>
      </c>
      <c r="R1473" s="92">
        <v>0.17600000000000002</v>
      </c>
    </row>
    <row r="1474" spans="1:18" x14ac:dyDescent="0.25">
      <c r="A1474" s="198">
        <v>2639</v>
      </c>
      <c r="B1474" s="198" t="s">
        <v>2851</v>
      </c>
      <c r="C1474" s="198" t="s">
        <v>2852</v>
      </c>
      <c r="D1474" s="198" t="s">
        <v>3325</v>
      </c>
      <c r="E1474" s="198" t="s">
        <v>3352</v>
      </c>
      <c r="F1474" s="198" t="s">
        <v>3364</v>
      </c>
      <c r="G1474" s="198" t="s">
        <v>179</v>
      </c>
      <c r="H1474" s="198" t="s">
        <v>3327</v>
      </c>
      <c r="I1474" s="198" t="s">
        <v>3354</v>
      </c>
      <c r="J1474" s="198" t="s">
        <v>3365</v>
      </c>
      <c r="K1474" s="198" t="s">
        <v>179</v>
      </c>
      <c r="L1474" s="66">
        <v>0.16</v>
      </c>
      <c r="M1474" s="65">
        <v>0.18</v>
      </c>
      <c r="N1474" s="92">
        <v>0.15</v>
      </c>
      <c r="O1474" s="92">
        <v>0.03</v>
      </c>
      <c r="P1474" s="92">
        <v>0.16999999999999998</v>
      </c>
      <c r="Q1474" s="92">
        <v>0.18</v>
      </c>
      <c r="R1474" s="92">
        <v>0.19800000000000001</v>
      </c>
    </row>
    <row r="1475" spans="1:18" x14ac:dyDescent="0.25">
      <c r="A1475" s="198">
        <v>2640</v>
      </c>
      <c r="B1475" s="198" t="s">
        <v>2851</v>
      </c>
      <c r="C1475" s="198" t="s">
        <v>2852</v>
      </c>
      <c r="D1475" s="198" t="s">
        <v>3325</v>
      </c>
      <c r="E1475" s="198" t="s">
        <v>3352</v>
      </c>
      <c r="F1475" s="198" t="s">
        <v>3366</v>
      </c>
      <c r="G1475" s="198" t="s">
        <v>179</v>
      </c>
      <c r="H1475" s="198" t="s">
        <v>3327</v>
      </c>
      <c r="I1475" s="198" t="s">
        <v>3354</v>
      </c>
      <c r="J1475" s="198" t="s">
        <v>3367</v>
      </c>
      <c r="K1475" s="198" t="s">
        <v>179</v>
      </c>
      <c r="L1475" s="66">
        <v>0.14000000000000001</v>
      </c>
      <c r="M1475" s="65">
        <v>0.16</v>
      </c>
      <c r="N1475" s="92">
        <v>0.15</v>
      </c>
      <c r="O1475" s="92">
        <v>1.0000000000000009E-2</v>
      </c>
      <c r="P1475" s="92">
        <v>0.15</v>
      </c>
      <c r="Q1475" s="92">
        <v>0.15</v>
      </c>
      <c r="R1475" s="92">
        <v>0.17600000000000002</v>
      </c>
    </row>
    <row r="1476" spans="1:18" x14ac:dyDescent="0.25">
      <c r="A1476" s="198">
        <v>2641</v>
      </c>
      <c r="B1476" s="198" t="s">
        <v>2851</v>
      </c>
      <c r="C1476" s="198" t="s">
        <v>2852</v>
      </c>
      <c r="D1476" s="198" t="s">
        <v>3325</v>
      </c>
      <c r="E1476" s="198" t="s">
        <v>3352</v>
      </c>
      <c r="F1476" s="198" t="s">
        <v>3368</v>
      </c>
      <c r="G1476" s="198" t="s">
        <v>179</v>
      </c>
      <c r="H1476" s="198" t="s">
        <v>3327</v>
      </c>
      <c r="I1476" s="198" t="s">
        <v>3354</v>
      </c>
      <c r="J1476" s="198" t="s">
        <v>3369</v>
      </c>
      <c r="K1476" s="198" t="s">
        <v>179</v>
      </c>
      <c r="L1476" s="66">
        <v>0.14000000000000001</v>
      </c>
      <c r="M1476" s="65">
        <v>0.16</v>
      </c>
      <c r="N1476" s="92">
        <v>0.15</v>
      </c>
      <c r="O1476" s="92">
        <v>1.0000000000000009E-2</v>
      </c>
      <c r="P1476" s="92">
        <v>0.15</v>
      </c>
      <c r="Q1476" s="92">
        <v>0.15</v>
      </c>
      <c r="R1476" s="92">
        <v>0.17600000000000002</v>
      </c>
    </row>
    <row r="1477" spans="1:18" x14ac:dyDescent="0.25">
      <c r="A1477" s="198">
        <v>2642</v>
      </c>
      <c r="B1477" s="198" t="s">
        <v>2851</v>
      </c>
      <c r="C1477" s="198" t="s">
        <v>2852</v>
      </c>
      <c r="D1477" s="198" t="s">
        <v>3325</v>
      </c>
      <c r="E1477" s="198" t="s">
        <v>3352</v>
      </c>
      <c r="F1477" s="198" t="s">
        <v>3370</v>
      </c>
      <c r="G1477" s="198" t="s">
        <v>179</v>
      </c>
      <c r="H1477" s="198" t="s">
        <v>3327</v>
      </c>
      <c r="I1477" s="198" t="s">
        <v>3354</v>
      </c>
      <c r="J1477" s="198" t="s">
        <v>3371</v>
      </c>
      <c r="K1477" s="198" t="s">
        <v>179</v>
      </c>
      <c r="L1477" s="66">
        <v>0.16</v>
      </c>
      <c r="M1477" s="65">
        <v>0.18</v>
      </c>
      <c r="N1477" s="92">
        <v>0.15</v>
      </c>
      <c r="O1477" s="92" t="s">
        <v>121</v>
      </c>
      <c r="P1477" s="92">
        <v>0.15</v>
      </c>
      <c r="Q1477" s="92">
        <v>0.15</v>
      </c>
      <c r="R1477" s="92">
        <v>0.15</v>
      </c>
    </row>
    <row r="1478" spans="1:18" x14ac:dyDescent="0.25">
      <c r="A1478" s="198">
        <v>2643</v>
      </c>
      <c r="B1478" s="198" t="s">
        <v>2851</v>
      </c>
      <c r="C1478" s="198" t="s">
        <v>2852</v>
      </c>
      <c r="D1478" s="198" t="s">
        <v>3325</v>
      </c>
      <c r="E1478" s="198" t="s">
        <v>3346</v>
      </c>
      <c r="F1478" s="198" t="s">
        <v>179</v>
      </c>
      <c r="G1478" s="198" t="s">
        <v>179</v>
      </c>
      <c r="H1478" s="198" t="s">
        <v>3327</v>
      </c>
      <c r="I1478" s="198" t="s">
        <v>3347</v>
      </c>
      <c r="J1478" s="198" t="s">
        <v>179</v>
      </c>
      <c r="K1478" s="198" t="s">
        <v>179</v>
      </c>
      <c r="L1478" s="66">
        <v>0.16</v>
      </c>
      <c r="M1478" s="65">
        <v>0.18</v>
      </c>
      <c r="N1478" s="92">
        <v>0.15</v>
      </c>
      <c r="O1478" s="92">
        <v>0.03</v>
      </c>
      <c r="P1478" s="92">
        <v>0.16999999999999998</v>
      </c>
      <c r="Q1478" s="92">
        <v>0.18</v>
      </c>
      <c r="R1478" s="92">
        <v>0.19800000000000001</v>
      </c>
    </row>
    <row r="1479" spans="1:18" x14ac:dyDescent="0.25">
      <c r="A1479" s="198">
        <v>2644</v>
      </c>
      <c r="B1479" s="198" t="s">
        <v>2851</v>
      </c>
      <c r="C1479" s="198" t="s">
        <v>2852</v>
      </c>
      <c r="D1479" s="198" t="s">
        <v>3325</v>
      </c>
      <c r="E1479" s="198" t="s">
        <v>3331</v>
      </c>
      <c r="F1479" s="198" t="s">
        <v>179</v>
      </c>
      <c r="G1479" s="198" t="s">
        <v>179</v>
      </c>
      <c r="H1479" s="198" t="s">
        <v>3327</v>
      </c>
      <c r="I1479" s="198" t="s">
        <v>3332</v>
      </c>
      <c r="J1479" s="198" t="s">
        <v>179</v>
      </c>
      <c r="K1479" s="198" t="s">
        <v>179</v>
      </c>
      <c r="L1479" s="66">
        <v>0.14000000000000001</v>
      </c>
      <c r="M1479" s="65">
        <v>0.16</v>
      </c>
      <c r="N1479" s="92">
        <v>0.15</v>
      </c>
      <c r="O1479" s="92" t="s">
        <v>121</v>
      </c>
      <c r="P1479" s="92">
        <v>0.15</v>
      </c>
      <c r="Q1479" s="92">
        <v>0.15</v>
      </c>
      <c r="R1479" s="92">
        <v>0.15</v>
      </c>
    </row>
    <row r="1480" spans="1:18" x14ac:dyDescent="0.25">
      <c r="A1480" s="198">
        <v>2645</v>
      </c>
      <c r="B1480" s="198" t="s">
        <v>2851</v>
      </c>
      <c r="C1480" s="198" t="s">
        <v>2852</v>
      </c>
      <c r="D1480" s="198" t="s">
        <v>3325</v>
      </c>
      <c r="E1480" s="198" t="s">
        <v>3352</v>
      </c>
      <c r="F1480" s="198" t="s">
        <v>3358</v>
      </c>
      <c r="G1480" s="198" t="s">
        <v>179</v>
      </c>
      <c r="H1480" s="198" t="s">
        <v>3327</v>
      </c>
      <c r="I1480" s="198" t="s">
        <v>3354</v>
      </c>
      <c r="J1480" s="198" t="s">
        <v>3359</v>
      </c>
      <c r="K1480" s="198" t="s">
        <v>179</v>
      </c>
      <c r="L1480" s="66">
        <v>0.14000000000000001</v>
      </c>
      <c r="M1480" s="65">
        <v>0.16</v>
      </c>
      <c r="N1480" s="92">
        <v>0.15</v>
      </c>
      <c r="O1480" s="92">
        <v>1.0000000000000009E-2</v>
      </c>
      <c r="P1480" s="92">
        <v>0.15</v>
      </c>
      <c r="Q1480" s="92">
        <v>0.15</v>
      </c>
      <c r="R1480" s="92">
        <v>0.17600000000000002</v>
      </c>
    </row>
    <row r="1481" spans="1:18" x14ac:dyDescent="0.25">
      <c r="A1481" s="198">
        <v>2679</v>
      </c>
      <c r="B1481" s="198" t="s">
        <v>2851</v>
      </c>
      <c r="C1481" s="198" t="s">
        <v>2852</v>
      </c>
      <c r="D1481" s="198" t="s">
        <v>3325</v>
      </c>
      <c r="E1481" s="198" t="s">
        <v>3352</v>
      </c>
      <c r="F1481" s="198" t="s">
        <v>3356</v>
      </c>
      <c r="G1481" s="198" t="s">
        <v>179</v>
      </c>
      <c r="H1481" s="198" t="s">
        <v>3327</v>
      </c>
      <c r="I1481" s="198" t="s">
        <v>3354</v>
      </c>
      <c r="J1481" s="198" t="s">
        <v>3357</v>
      </c>
      <c r="K1481" s="198" t="s">
        <v>179</v>
      </c>
      <c r="L1481" s="66">
        <v>0.16</v>
      </c>
      <c r="M1481" s="65">
        <v>0.18</v>
      </c>
      <c r="N1481" s="92">
        <v>0.14750000000000002</v>
      </c>
      <c r="O1481" s="92">
        <v>3.2499999999999973E-2</v>
      </c>
      <c r="P1481" s="92">
        <v>0.16999999999999998</v>
      </c>
      <c r="Q1481" s="92">
        <v>0.18</v>
      </c>
      <c r="R1481" s="92">
        <v>0.19800000000000001</v>
      </c>
    </row>
    <row r="1482" spans="1:18" x14ac:dyDescent="0.25">
      <c r="A1482" s="198">
        <v>2734</v>
      </c>
      <c r="B1482" s="198" t="s">
        <v>2851</v>
      </c>
      <c r="C1482" s="198" t="s">
        <v>2852</v>
      </c>
      <c r="D1482" s="198" t="s">
        <v>3325</v>
      </c>
      <c r="E1482" s="198" t="s">
        <v>3374</v>
      </c>
      <c r="F1482" s="198" t="s">
        <v>3375</v>
      </c>
      <c r="G1482" s="198" t="s">
        <v>179</v>
      </c>
      <c r="H1482" s="198" t="s">
        <v>3327</v>
      </c>
      <c r="I1482" s="198" t="s">
        <v>3376</v>
      </c>
      <c r="J1482" s="198" t="s">
        <v>3377</v>
      </c>
      <c r="K1482" s="198" t="s">
        <v>179</v>
      </c>
      <c r="L1482" s="66">
        <v>0.14000000000000001</v>
      </c>
      <c r="M1482" s="65">
        <v>0.16</v>
      </c>
      <c r="N1482" s="92">
        <v>0.14750000000000002</v>
      </c>
      <c r="O1482" s="92">
        <v>3.2499999999999973E-2</v>
      </c>
      <c r="P1482" s="92">
        <v>0.16999999999999998</v>
      </c>
      <c r="Q1482" s="92">
        <v>0.18</v>
      </c>
      <c r="R1482" s="92">
        <v>0.19800000000000001</v>
      </c>
    </row>
    <row r="1483" spans="1:18" x14ac:dyDescent="0.25">
      <c r="A1483" s="198">
        <v>2735</v>
      </c>
      <c r="B1483" s="198" t="s">
        <v>2851</v>
      </c>
      <c r="C1483" s="198" t="s">
        <v>2852</v>
      </c>
      <c r="D1483" s="198" t="s">
        <v>3325</v>
      </c>
      <c r="E1483" s="198" t="s">
        <v>3374</v>
      </c>
      <c r="F1483" s="198" t="s">
        <v>3378</v>
      </c>
      <c r="G1483" s="198" t="s">
        <v>179</v>
      </c>
      <c r="H1483" s="198" t="s">
        <v>3327</v>
      </c>
      <c r="I1483" s="198" t="s">
        <v>3376</v>
      </c>
      <c r="J1483" s="198" t="s">
        <v>3379</v>
      </c>
      <c r="K1483" s="198" t="s">
        <v>179</v>
      </c>
      <c r="L1483" s="66">
        <v>0.14000000000000001</v>
      </c>
      <c r="M1483" s="65">
        <v>0.16</v>
      </c>
      <c r="N1483" s="92">
        <v>0.15</v>
      </c>
      <c r="O1483" s="92">
        <v>0.03</v>
      </c>
      <c r="P1483" s="92">
        <v>0.16999999999999998</v>
      </c>
      <c r="Q1483" s="92">
        <v>0.18</v>
      </c>
      <c r="R1483" s="92">
        <v>0.19800000000000001</v>
      </c>
    </row>
    <row r="1484" spans="1:18" x14ac:dyDescent="0.25">
      <c r="A1484" s="198">
        <v>3303</v>
      </c>
      <c r="B1484" s="198" t="s">
        <v>2851</v>
      </c>
      <c r="C1484" s="198" t="s">
        <v>2852</v>
      </c>
      <c r="D1484" s="198" t="s">
        <v>3325</v>
      </c>
      <c r="E1484" s="198" t="s">
        <v>3393</v>
      </c>
      <c r="F1484" s="198" t="s">
        <v>179</v>
      </c>
      <c r="G1484" s="198" t="s">
        <v>179</v>
      </c>
      <c r="H1484" s="198" t="s">
        <v>3327</v>
      </c>
      <c r="I1484" s="198" t="s">
        <v>3394</v>
      </c>
      <c r="J1484" s="198" t="s">
        <v>179</v>
      </c>
      <c r="K1484" s="198" t="s">
        <v>179</v>
      </c>
      <c r="L1484" s="66">
        <v>0.14000000000000001</v>
      </c>
      <c r="M1484" s="65">
        <v>0.16</v>
      </c>
      <c r="N1484" s="92">
        <v>0.14000000000000001</v>
      </c>
      <c r="O1484" s="92">
        <v>3.999999999999998E-2</v>
      </c>
      <c r="P1484" s="92">
        <v>0.16999999999999998</v>
      </c>
      <c r="Q1484" s="92">
        <v>0.18</v>
      </c>
      <c r="R1484" s="92">
        <v>0.19800000000000001</v>
      </c>
    </row>
    <row r="1485" spans="1:18" x14ac:dyDescent="0.25">
      <c r="A1485" s="198">
        <v>3319</v>
      </c>
      <c r="B1485" s="198" t="s">
        <v>2851</v>
      </c>
      <c r="C1485" s="198" t="s">
        <v>2852</v>
      </c>
      <c r="D1485" s="198" t="s">
        <v>3325</v>
      </c>
      <c r="E1485" s="198" t="s">
        <v>3397</v>
      </c>
      <c r="F1485" s="198" t="s">
        <v>179</v>
      </c>
      <c r="G1485" s="198" t="s">
        <v>179</v>
      </c>
      <c r="H1485" s="198" t="s">
        <v>3327</v>
      </c>
      <c r="I1485" s="198" t="s">
        <v>3398</v>
      </c>
      <c r="J1485" s="198" t="s">
        <v>179</v>
      </c>
      <c r="K1485" s="198" t="s">
        <v>179</v>
      </c>
      <c r="L1485" s="66">
        <v>0.16</v>
      </c>
      <c r="M1485" s="65">
        <v>0.18</v>
      </c>
      <c r="N1485" s="92">
        <v>0.15</v>
      </c>
      <c r="O1485" s="92">
        <v>0.03</v>
      </c>
      <c r="P1485" s="92">
        <v>0.16999999999999998</v>
      </c>
      <c r="Q1485" s="92">
        <v>0.18</v>
      </c>
      <c r="R1485" s="92">
        <v>0.19800000000000001</v>
      </c>
    </row>
    <row r="1486" spans="1:18" x14ac:dyDescent="0.25">
      <c r="A1486" s="198">
        <v>3320</v>
      </c>
      <c r="B1486" s="198" t="s">
        <v>2851</v>
      </c>
      <c r="C1486" s="198" t="s">
        <v>2852</v>
      </c>
      <c r="D1486" s="198" t="s">
        <v>3325</v>
      </c>
      <c r="E1486" s="198" t="s">
        <v>3403</v>
      </c>
      <c r="F1486" s="198" t="s">
        <v>179</v>
      </c>
      <c r="G1486" s="198" t="s">
        <v>179</v>
      </c>
      <c r="H1486" s="198" t="s">
        <v>3327</v>
      </c>
      <c r="I1486" s="198" t="s">
        <v>3404</v>
      </c>
      <c r="J1486" s="198" t="s">
        <v>179</v>
      </c>
      <c r="K1486" s="198" t="s">
        <v>179</v>
      </c>
      <c r="L1486" s="66">
        <v>0.16</v>
      </c>
      <c r="M1486" s="65">
        <v>0.18</v>
      </c>
      <c r="N1486" s="92">
        <v>0.15</v>
      </c>
      <c r="O1486" s="92">
        <v>0.03</v>
      </c>
      <c r="P1486" s="92">
        <v>0.16999999999999998</v>
      </c>
      <c r="Q1486" s="92">
        <v>0.18</v>
      </c>
      <c r="R1486" s="92">
        <v>0.19800000000000001</v>
      </c>
    </row>
    <row r="1487" spans="1:18" x14ac:dyDescent="0.25">
      <c r="A1487" s="198">
        <v>3321</v>
      </c>
      <c r="B1487" s="198" t="s">
        <v>2851</v>
      </c>
      <c r="C1487" s="198" t="s">
        <v>2852</v>
      </c>
      <c r="D1487" s="198" t="s">
        <v>3325</v>
      </c>
      <c r="E1487" s="198" t="s">
        <v>3333</v>
      </c>
      <c r="F1487" s="198" t="s">
        <v>179</v>
      </c>
      <c r="G1487" s="198" t="s">
        <v>179</v>
      </c>
      <c r="H1487" s="198" t="s">
        <v>3327</v>
      </c>
      <c r="I1487" s="198" t="s">
        <v>3334</v>
      </c>
      <c r="J1487" s="198" t="s">
        <v>179</v>
      </c>
      <c r="K1487" s="198" t="s">
        <v>179</v>
      </c>
      <c r="L1487" s="66">
        <v>0.16</v>
      </c>
      <c r="M1487" s="65">
        <v>0.18</v>
      </c>
      <c r="N1487" s="92">
        <v>0.15</v>
      </c>
      <c r="O1487" s="92">
        <v>0.03</v>
      </c>
      <c r="P1487" s="92">
        <v>0.16999999999999998</v>
      </c>
      <c r="Q1487" s="92">
        <v>0.18</v>
      </c>
      <c r="R1487" s="92">
        <v>0.19800000000000001</v>
      </c>
    </row>
    <row r="1488" spans="1:18" x14ac:dyDescent="0.25">
      <c r="A1488" s="198">
        <v>3322</v>
      </c>
      <c r="B1488" s="198" t="s">
        <v>2851</v>
      </c>
      <c r="C1488" s="198" t="s">
        <v>2852</v>
      </c>
      <c r="D1488" s="198" t="s">
        <v>3325</v>
      </c>
      <c r="E1488" s="198" t="s">
        <v>3350</v>
      </c>
      <c r="F1488" s="198" t="s">
        <v>179</v>
      </c>
      <c r="G1488" s="198" t="s">
        <v>179</v>
      </c>
      <c r="H1488" s="198" t="s">
        <v>3327</v>
      </c>
      <c r="I1488" s="198" t="s">
        <v>3351</v>
      </c>
      <c r="J1488" s="198" t="s">
        <v>179</v>
      </c>
      <c r="K1488" s="198" t="s">
        <v>179</v>
      </c>
      <c r="L1488" s="66">
        <v>0.16</v>
      </c>
      <c r="M1488" s="65">
        <v>0.18</v>
      </c>
      <c r="N1488" s="92">
        <v>0.15</v>
      </c>
      <c r="O1488" s="92">
        <v>0.03</v>
      </c>
      <c r="P1488" s="92">
        <v>0.16999999999999998</v>
      </c>
      <c r="Q1488" s="92">
        <v>0.18</v>
      </c>
      <c r="R1488" s="92">
        <v>0.19800000000000001</v>
      </c>
    </row>
    <row r="1489" spans="1:18" x14ac:dyDescent="0.25">
      <c r="A1489" s="198">
        <v>3323</v>
      </c>
      <c r="B1489" s="198" t="s">
        <v>2851</v>
      </c>
      <c r="C1489" s="198" t="s">
        <v>2852</v>
      </c>
      <c r="D1489" s="198" t="s">
        <v>3325</v>
      </c>
      <c r="E1489" s="198" t="s">
        <v>3405</v>
      </c>
      <c r="F1489" s="198" t="s">
        <v>179</v>
      </c>
      <c r="G1489" s="198" t="s">
        <v>179</v>
      </c>
      <c r="H1489" s="198" t="s">
        <v>3327</v>
      </c>
      <c r="I1489" s="198" t="s">
        <v>3406</v>
      </c>
      <c r="J1489" s="198" t="s">
        <v>179</v>
      </c>
      <c r="K1489" s="198" t="s">
        <v>179</v>
      </c>
      <c r="L1489" s="66">
        <v>0.16</v>
      </c>
      <c r="M1489" s="65">
        <v>0.18</v>
      </c>
      <c r="N1489" s="92">
        <v>0.15</v>
      </c>
      <c r="O1489" s="92">
        <v>0.03</v>
      </c>
      <c r="P1489" s="92">
        <v>0.16999999999999998</v>
      </c>
      <c r="Q1489" s="92">
        <v>0.18</v>
      </c>
      <c r="R1489" s="92">
        <v>0.19800000000000001</v>
      </c>
    </row>
    <row r="1490" spans="1:18" x14ac:dyDescent="0.25">
      <c r="A1490" s="198">
        <v>3326</v>
      </c>
      <c r="B1490" s="198" t="s">
        <v>2851</v>
      </c>
      <c r="C1490" s="198" t="s">
        <v>2852</v>
      </c>
      <c r="D1490" s="198" t="s">
        <v>3325</v>
      </c>
      <c r="E1490" s="198" t="s">
        <v>3374</v>
      </c>
      <c r="F1490" s="198" t="s">
        <v>3380</v>
      </c>
      <c r="G1490" s="198" t="s">
        <v>179</v>
      </c>
      <c r="H1490" s="198" t="s">
        <v>3327</v>
      </c>
      <c r="I1490" s="198" t="s">
        <v>3376</v>
      </c>
      <c r="J1490" s="198" t="s">
        <v>3381</v>
      </c>
      <c r="K1490" s="198" t="s">
        <v>179</v>
      </c>
      <c r="L1490" s="66">
        <v>0.16</v>
      </c>
      <c r="M1490" s="65">
        <v>0.18</v>
      </c>
      <c r="N1490" s="92">
        <v>0</v>
      </c>
      <c r="O1490" s="92">
        <v>0.18</v>
      </c>
      <c r="P1490" s="92">
        <v>0.16999999999999998</v>
      </c>
      <c r="Q1490" s="92">
        <v>0.18</v>
      </c>
      <c r="R1490" s="92">
        <v>0.19800000000000001</v>
      </c>
    </row>
    <row r="1491" spans="1:18" x14ac:dyDescent="0.25">
      <c r="A1491" s="198">
        <v>3333</v>
      </c>
      <c r="B1491" s="198" t="s">
        <v>2851</v>
      </c>
      <c r="C1491" s="198" t="s">
        <v>2852</v>
      </c>
      <c r="D1491" s="198" t="s">
        <v>3325</v>
      </c>
      <c r="E1491" s="198" t="s">
        <v>3391</v>
      </c>
      <c r="F1491" s="198" t="s">
        <v>179</v>
      </c>
      <c r="G1491" s="198" t="s">
        <v>179</v>
      </c>
      <c r="H1491" s="198" t="s">
        <v>3327</v>
      </c>
      <c r="I1491" s="198" t="s">
        <v>3392</v>
      </c>
      <c r="J1491" s="198" t="s">
        <v>179</v>
      </c>
      <c r="K1491" s="198" t="s">
        <v>179</v>
      </c>
      <c r="L1491" s="66">
        <v>0.1</v>
      </c>
      <c r="M1491" s="65">
        <v>0.12</v>
      </c>
      <c r="N1491" s="92">
        <v>0.15</v>
      </c>
      <c r="O1491" s="92">
        <v>0.03</v>
      </c>
      <c r="P1491" s="92">
        <v>0.16999999999999998</v>
      </c>
      <c r="Q1491" s="92">
        <v>0.18</v>
      </c>
      <c r="R1491" s="92">
        <v>0.19800000000000001</v>
      </c>
    </row>
    <row r="1492" spans="1:18" x14ac:dyDescent="0.25">
      <c r="A1492" s="198">
        <v>3335</v>
      </c>
      <c r="B1492" s="198" t="s">
        <v>2851</v>
      </c>
      <c r="C1492" s="198" t="s">
        <v>2852</v>
      </c>
      <c r="D1492" s="198" t="s">
        <v>3325</v>
      </c>
      <c r="E1492" s="198" t="s">
        <v>3352</v>
      </c>
      <c r="F1492" s="198" t="s">
        <v>3353</v>
      </c>
      <c r="G1492" s="198" t="s">
        <v>179</v>
      </c>
      <c r="H1492" s="198" t="s">
        <v>3327</v>
      </c>
      <c r="I1492" s="198" t="s">
        <v>3354</v>
      </c>
      <c r="J1492" s="198" t="s">
        <v>3355</v>
      </c>
      <c r="K1492" s="198" t="s">
        <v>179</v>
      </c>
      <c r="L1492" s="66">
        <v>0.16</v>
      </c>
      <c r="M1492" s="65">
        <v>0.18</v>
      </c>
      <c r="N1492" s="92">
        <v>0.15</v>
      </c>
      <c r="O1492" s="92">
        <v>5.0000000000000017E-2</v>
      </c>
      <c r="P1492" s="92">
        <v>0.19</v>
      </c>
      <c r="Q1492" s="92">
        <v>0.2</v>
      </c>
      <c r="R1492" s="92">
        <v>0.22000000000000003</v>
      </c>
    </row>
    <row r="1493" spans="1:18" x14ac:dyDescent="0.25">
      <c r="A1493" s="198">
        <v>3351</v>
      </c>
      <c r="B1493" s="198" t="s">
        <v>2851</v>
      </c>
      <c r="C1493" s="198" t="s">
        <v>2852</v>
      </c>
      <c r="D1493" s="198" t="s">
        <v>3325</v>
      </c>
      <c r="E1493" s="198" t="s">
        <v>3374</v>
      </c>
      <c r="F1493" s="198" t="s">
        <v>3382</v>
      </c>
      <c r="G1493" s="198" t="s">
        <v>179</v>
      </c>
      <c r="H1493" s="198" t="s">
        <v>3327</v>
      </c>
      <c r="I1493" s="198" t="s">
        <v>3376</v>
      </c>
      <c r="J1493" s="198" t="s">
        <v>3383</v>
      </c>
      <c r="K1493" s="198" t="s">
        <v>179</v>
      </c>
      <c r="L1493" s="66">
        <v>0.14000000000000001</v>
      </c>
      <c r="M1493" s="65">
        <v>0.16</v>
      </c>
      <c r="N1493" s="92">
        <v>0.15</v>
      </c>
      <c r="O1493" s="92">
        <v>0.03</v>
      </c>
      <c r="P1493" s="92">
        <v>0.16999999999999998</v>
      </c>
      <c r="Q1493" s="92">
        <v>0.18</v>
      </c>
      <c r="R1493" s="92">
        <v>0.19800000000000001</v>
      </c>
    </row>
    <row r="1494" spans="1:18" x14ac:dyDescent="0.25">
      <c r="A1494" s="198">
        <v>3352</v>
      </c>
      <c r="B1494" s="198" t="s">
        <v>2851</v>
      </c>
      <c r="C1494" s="198" t="s">
        <v>2852</v>
      </c>
      <c r="D1494" s="198" t="s">
        <v>3325</v>
      </c>
      <c r="E1494" s="198" t="s">
        <v>3374</v>
      </c>
      <c r="F1494" s="198" t="s">
        <v>3384</v>
      </c>
      <c r="G1494" s="198" t="s">
        <v>179</v>
      </c>
      <c r="H1494" s="198" t="s">
        <v>3327</v>
      </c>
      <c r="I1494" s="198" t="s">
        <v>3376</v>
      </c>
      <c r="J1494" s="198" t="s">
        <v>3385</v>
      </c>
      <c r="K1494" s="198" t="s">
        <v>179</v>
      </c>
      <c r="L1494" s="66">
        <v>0.16</v>
      </c>
      <c r="M1494" s="65">
        <v>0.18</v>
      </c>
      <c r="N1494" s="92">
        <v>0.15</v>
      </c>
      <c r="O1494" s="92">
        <v>0.03</v>
      </c>
      <c r="P1494" s="92">
        <v>0.16999999999999998</v>
      </c>
      <c r="Q1494" s="92">
        <v>0.18</v>
      </c>
      <c r="R1494" s="92">
        <v>0.19800000000000001</v>
      </c>
    </row>
    <row r="1495" spans="1:18" x14ac:dyDescent="0.25">
      <c r="A1495" s="198">
        <v>3365</v>
      </c>
      <c r="B1495" s="198" t="s">
        <v>2851</v>
      </c>
      <c r="C1495" s="198" t="s">
        <v>2852</v>
      </c>
      <c r="D1495" s="198" t="s">
        <v>3325</v>
      </c>
      <c r="E1495" s="198" t="s">
        <v>3389</v>
      </c>
      <c r="F1495" s="198" t="s">
        <v>179</v>
      </c>
      <c r="G1495" s="198" t="s">
        <v>179</v>
      </c>
      <c r="H1495" s="198" t="s">
        <v>3327</v>
      </c>
      <c r="I1495" s="198" t="s">
        <v>3390</v>
      </c>
      <c r="J1495" s="198" t="s">
        <v>179</v>
      </c>
      <c r="K1495" s="198" t="s">
        <v>179</v>
      </c>
      <c r="L1495" s="66">
        <v>0.16</v>
      </c>
      <c r="M1495" s="65">
        <v>0.18</v>
      </c>
      <c r="N1495" s="92">
        <v>0.15</v>
      </c>
      <c r="O1495" s="92">
        <v>0.03</v>
      </c>
      <c r="P1495" s="92">
        <v>0.16999999999999998</v>
      </c>
      <c r="Q1495" s="92">
        <v>0.18</v>
      </c>
      <c r="R1495" s="92">
        <v>0.19800000000000001</v>
      </c>
    </row>
    <row r="1496" spans="1:18" x14ac:dyDescent="0.25">
      <c r="A1496" s="198">
        <v>3386</v>
      </c>
      <c r="B1496" s="198" t="s">
        <v>2851</v>
      </c>
      <c r="C1496" s="198" t="s">
        <v>2852</v>
      </c>
      <c r="D1496" s="198" t="s">
        <v>3325</v>
      </c>
      <c r="E1496" s="198" t="s">
        <v>3338</v>
      </c>
      <c r="F1496" s="198" t="s">
        <v>3342</v>
      </c>
      <c r="G1496" s="198" t="s">
        <v>179</v>
      </c>
      <c r="H1496" s="198" t="s">
        <v>3327</v>
      </c>
      <c r="I1496" s="198" t="s">
        <v>3340</v>
      </c>
      <c r="J1496" s="198" t="s">
        <v>3343</v>
      </c>
      <c r="K1496" s="198" t="s">
        <v>179</v>
      </c>
      <c r="L1496" s="66">
        <v>0.16</v>
      </c>
      <c r="M1496" s="65">
        <v>0.18</v>
      </c>
      <c r="N1496" s="92">
        <v>0.15</v>
      </c>
      <c r="O1496" s="92">
        <v>0.03</v>
      </c>
      <c r="P1496" s="92">
        <v>0.16999999999999998</v>
      </c>
      <c r="Q1496" s="92">
        <v>0.18</v>
      </c>
      <c r="R1496" s="92">
        <v>0.19800000000000001</v>
      </c>
    </row>
    <row r="1497" spans="1:18" x14ac:dyDescent="0.25">
      <c r="A1497" s="198">
        <v>3404</v>
      </c>
      <c r="B1497" s="198" t="s">
        <v>2851</v>
      </c>
      <c r="C1497" s="198" t="s">
        <v>2852</v>
      </c>
      <c r="D1497" s="198" t="s">
        <v>3325</v>
      </c>
      <c r="E1497" s="198" t="s">
        <v>3338</v>
      </c>
      <c r="F1497" s="198" t="s">
        <v>3339</v>
      </c>
      <c r="G1497" s="198" t="s">
        <v>179</v>
      </c>
      <c r="H1497" s="198" t="s">
        <v>3327</v>
      </c>
      <c r="I1497" s="198" t="s">
        <v>3340</v>
      </c>
      <c r="J1497" s="198" t="s">
        <v>3341</v>
      </c>
      <c r="K1497" s="198" t="s">
        <v>179</v>
      </c>
      <c r="L1497" s="66">
        <v>0.16</v>
      </c>
      <c r="M1497" s="65">
        <v>0.18</v>
      </c>
      <c r="N1497" s="92">
        <v>0.15</v>
      </c>
      <c r="O1497" s="92">
        <v>0.03</v>
      </c>
      <c r="P1497" s="92">
        <v>0.16999999999999998</v>
      </c>
      <c r="Q1497" s="92">
        <v>0.18</v>
      </c>
      <c r="R1497" s="92">
        <v>0.19800000000000001</v>
      </c>
    </row>
    <row r="1498" spans="1:18" x14ac:dyDescent="0.25">
      <c r="A1498" s="198">
        <v>3471</v>
      </c>
      <c r="B1498" s="198" t="s">
        <v>2851</v>
      </c>
      <c r="C1498" s="198" t="s">
        <v>2852</v>
      </c>
      <c r="D1498" s="198" t="s">
        <v>3325</v>
      </c>
      <c r="E1498" s="198" t="s">
        <v>3399</v>
      </c>
      <c r="F1498" s="198" t="s">
        <v>179</v>
      </c>
      <c r="G1498" s="198" t="s">
        <v>179</v>
      </c>
      <c r="H1498" s="198" t="s">
        <v>3327</v>
      </c>
      <c r="I1498" s="198" t="s">
        <v>3400</v>
      </c>
      <c r="J1498" s="198" t="s">
        <v>179</v>
      </c>
      <c r="K1498" s="198" t="s">
        <v>179</v>
      </c>
      <c r="L1498" s="66">
        <v>0.16</v>
      </c>
      <c r="M1498" s="65">
        <v>0.18</v>
      </c>
      <c r="N1498" s="92">
        <v>0.15</v>
      </c>
      <c r="O1498" s="92">
        <v>0.03</v>
      </c>
      <c r="P1498" s="92">
        <v>0.16999999999999998</v>
      </c>
      <c r="Q1498" s="92">
        <v>0.18</v>
      </c>
      <c r="R1498" s="92">
        <v>0.19800000000000001</v>
      </c>
    </row>
    <row r="1499" spans="1:18" x14ac:dyDescent="0.25">
      <c r="A1499" s="198">
        <v>3488</v>
      </c>
      <c r="B1499" s="198" t="s">
        <v>2851</v>
      </c>
      <c r="C1499" s="198" t="s">
        <v>2852</v>
      </c>
      <c r="D1499" s="198" t="s">
        <v>3325</v>
      </c>
      <c r="E1499" s="198" t="s">
        <v>3352</v>
      </c>
      <c r="F1499" s="198" t="s">
        <v>1408</v>
      </c>
      <c r="G1499" s="198" t="s">
        <v>179</v>
      </c>
      <c r="H1499" s="198" t="s">
        <v>3327</v>
      </c>
      <c r="I1499" s="198" t="s">
        <v>3354</v>
      </c>
      <c r="J1499" s="198" t="s">
        <v>1409</v>
      </c>
      <c r="K1499" s="198" t="s">
        <v>179</v>
      </c>
      <c r="L1499" s="66">
        <v>0.155</v>
      </c>
      <c r="M1499" s="65">
        <v>0.18</v>
      </c>
      <c r="N1499" s="92">
        <v>0.15</v>
      </c>
      <c r="O1499" s="92">
        <v>0.03</v>
      </c>
      <c r="P1499" s="92">
        <v>0.16999999999999998</v>
      </c>
      <c r="Q1499" s="92">
        <v>0.18</v>
      </c>
      <c r="R1499" s="92">
        <v>0.19800000000000001</v>
      </c>
    </row>
    <row r="1500" spans="1:18" x14ac:dyDescent="0.25">
      <c r="A1500" s="198">
        <v>3541</v>
      </c>
      <c r="B1500" s="198" t="s">
        <v>2851</v>
      </c>
      <c r="C1500" s="198" t="s">
        <v>2852</v>
      </c>
      <c r="D1500" s="198" t="s">
        <v>3325</v>
      </c>
      <c r="E1500" s="198" t="s">
        <v>3352</v>
      </c>
      <c r="F1500" s="198" t="s">
        <v>1410</v>
      </c>
      <c r="G1500" s="198" t="s">
        <v>179</v>
      </c>
      <c r="H1500" s="198" t="s">
        <v>3327</v>
      </c>
      <c r="I1500" s="198" t="s">
        <v>3354</v>
      </c>
      <c r="J1500" s="198" t="s">
        <v>1411</v>
      </c>
      <c r="K1500" s="198" t="s">
        <v>179</v>
      </c>
      <c r="L1500" s="66">
        <v>0.155</v>
      </c>
      <c r="M1500" s="65">
        <v>0.18</v>
      </c>
      <c r="N1500" s="92">
        <v>0.15</v>
      </c>
      <c r="O1500" s="92">
        <v>0.03</v>
      </c>
      <c r="P1500" s="92">
        <v>0.16999999999999998</v>
      </c>
      <c r="Q1500" s="92">
        <v>0.18</v>
      </c>
      <c r="R1500" s="92">
        <v>0.19800000000000001</v>
      </c>
    </row>
    <row r="1501" spans="1:18" x14ac:dyDescent="0.25">
      <c r="A1501" s="198">
        <v>3872</v>
      </c>
      <c r="B1501" s="198" t="s">
        <v>2851</v>
      </c>
      <c r="C1501" s="198" t="s">
        <v>2852</v>
      </c>
      <c r="D1501" s="198" t="s">
        <v>3325</v>
      </c>
      <c r="E1501" s="198" t="s">
        <v>4886</v>
      </c>
      <c r="F1501" s="198" t="s">
        <v>179</v>
      </c>
      <c r="G1501" s="198" t="s">
        <v>179</v>
      </c>
      <c r="H1501" s="198" t="s">
        <v>3327</v>
      </c>
      <c r="I1501" s="198" t="s">
        <v>4887</v>
      </c>
      <c r="J1501" s="198" t="s">
        <v>179</v>
      </c>
      <c r="K1501" s="198" t="s">
        <v>179</v>
      </c>
      <c r="L1501" s="66">
        <v>0.14000000000000001</v>
      </c>
      <c r="M1501" s="65">
        <v>0.16</v>
      </c>
      <c r="N1501" s="92">
        <v>0.15</v>
      </c>
      <c r="O1501" s="92">
        <v>0.03</v>
      </c>
      <c r="P1501" s="92">
        <v>0.16999999999999998</v>
      </c>
      <c r="Q1501" s="92">
        <v>0.18</v>
      </c>
      <c r="R1501" s="92">
        <v>0.19800000000000001</v>
      </c>
    </row>
    <row r="1502" spans="1:18" x14ac:dyDescent="0.25">
      <c r="A1502" s="198">
        <v>3873</v>
      </c>
      <c r="B1502" s="198" t="s">
        <v>2851</v>
      </c>
      <c r="C1502" s="198" t="s">
        <v>2852</v>
      </c>
      <c r="D1502" s="198" t="s">
        <v>3325</v>
      </c>
      <c r="E1502" s="198" t="s">
        <v>4888</v>
      </c>
      <c r="F1502" s="198" t="s">
        <v>179</v>
      </c>
      <c r="G1502" s="198" t="s">
        <v>179</v>
      </c>
      <c r="H1502" s="198" t="s">
        <v>3327</v>
      </c>
      <c r="I1502" s="198" t="s">
        <v>4889</v>
      </c>
      <c r="J1502" s="198" t="s">
        <v>179</v>
      </c>
      <c r="K1502" s="198" t="s">
        <v>179</v>
      </c>
      <c r="L1502" s="66">
        <v>0.16</v>
      </c>
      <c r="M1502" s="65">
        <v>0.18</v>
      </c>
      <c r="N1502" s="92">
        <v>0.15</v>
      </c>
      <c r="O1502" s="92">
        <v>0.03</v>
      </c>
      <c r="P1502" s="92">
        <v>0.16999999999999998</v>
      </c>
      <c r="Q1502" s="92">
        <v>0.18</v>
      </c>
      <c r="R1502" s="92">
        <v>0.19800000000000001</v>
      </c>
    </row>
    <row r="1503" spans="1:18" x14ac:dyDescent="0.25">
      <c r="A1503" s="198">
        <v>3874</v>
      </c>
      <c r="B1503" s="198" t="s">
        <v>2851</v>
      </c>
      <c r="C1503" s="198" t="s">
        <v>2852</v>
      </c>
      <c r="D1503" s="198" t="s">
        <v>3325</v>
      </c>
      <c r="E1503" s="198" t="s">
        <v>4890</v>
      </c>
      <c r="F1503" s="198" t="s">
        <v>179</v>
      </c>
      <c r="G1503" s="198" t="s">
        <v>179</v>
      </c>
      <c r="H1503" s="198" t="s">
        <v>3327</v>
      </c>
      <c r="I1503" s="198" t="s">
        <v>4891</v>
      </c>
      <c r="J1503" s="198" t="s">
        <v>179</v>
      </c>
      <c r="K1503" s="198" t="s">
        <v>179</v>
      </c>
      <c r="L1503" s="66">
        <v>0.14000000000000001</v>
      </c>
      <c r="M1503" s="65">
        <v>0.16</v>
      </c>
      <c r="N1503" s="92">
        <v>0.14888888888888907</v>
      </c>
      <c r="O1503" s="92">
        <v>5.1111111111110941E-2</v>
      </c>
      <c r="P1503" s="92">
        <v>0.19</v>
      </c>
      <c r="Q1503" s="92">
        <v>0.2</v>
      </c>
      <c r="R1503" s="92">
        <v>0.22000000000000003</v>
      </c>
    </row>
    <row r="1504" spans="1:18" x14ac:dyDescent="0.25">
      <c r="A1504" s="198">
        <v>1536</v>
      </c>
      <c r="B1504" s="198" t="s">
        <v>2851</v>
      </c>
      <c r="C1504" s="198" t="s">
        <v>3409</v>
      </c>
      <c r="D1504" s="198" t="s">
        <v>4892</v>
      </c>
      <c r="E1504" s="198" t="s">
        <v>3435</v>
      </c>
      <c r="F1504" s="198" t="s">
        <v>4893</v>
      </c>
      <c r="G1504" s="198" t="s">
        <v>179</v>
      </c>
      <c r="H1504" s="198" t="s">
        <v>3410</v>
      </c>
      <c r="I1504" s="198" t="s">
        <v>3437</v>
      </c>
      <c r="J1504" s="198" t="s">
        <v>4894</v>
      </c>
      <c r="K1504" s="198" t="s">
        <v>179</v>
      </c>
      <c r="L1504" s="66">
        <v>0.14000000000000001</v>
      </c>
      <c r="M1504" s="65">
        <v>0.16</v>
      </c>
      <c r="N1504" s="92">
        <v>0.15</v>
      </c>
      <c r="O1504" s="92">
        <v>0.03</v>
      </c>
      <c r="P1504" s="92">
        <v>0.16999999999999998</v>
      </c>
      <c r="Q1504" s="92">
        <v>0.18</v>
      </c>
      <c r="R1504" s="92">
        <v>0.19800000000000001</v>
      </c>
    </row>
    <row r="1505" spans="1:18" x14ac:dyDescent="0.25">
      <c r="A1505" s="198">
        <v>1537</v>
      </c>
      <c r="B1505" s="198" t="s">
        <v>2851</v>
      </c>
      <c r="C1505" s="198" t="s">
        <v>3409</v>
      </c>
      <c r="D1505" s="198" t="s">
        <v>4892</v>
      </c>
      <c r="E1505" s="198" t="s">
        <v>3441</v>
      </c>
      <c r="F1505" s="198" t="s">
        <v>3444</v>
      </c>
      <c r="G1505" s="198" t="s">
        <v>179</v>
      </c>
      <c r="H1505" s="198" t="s">
        <v>3410</v>
      </c>
      <c r="I1505" s="198" t="s">
        <v>3443</v>
      </c>
      <c r="J1505" s="198" t="s">
        <v>3445</v>
      </c>
      <c r="K1505" s="198" t="s">
        <v>179</v>
      </c>
      <c r="L1505" s="66">
        <v>0.16</v>
      </c>
      <c r="M1505" s="65">
        <v>0.18</v>
      </c>
      <c r="N1505" s="92">
        <v>0.15</v>
      </c>
      <c r="O1505" s="92" t="s">
        <v>121</v>
      </c>
      <c r="P1505" s="92">
        <v>0.15</v>
      </c>
      <c r="Q1505" s="92">
        <v>0.15</v>
      </c>
      <c r="R1505" s="92">
        <v>0.15</v>
      </c>
    </row>
    <row r="1506" spans="1:18" x14ac:dyDescent="0.25">
      <c r="A1506" s="198">
        <v>1538</v>
      </c>
      <c r="B1506" s="198" t="s">
        <v>2851</v>
      </c>
      <c r="C1506" s="198" t="s">
        <v>3409</v>
      </c>
      <c r="D1506" s="198" t="s">
        <v>4892</v>
      </c>
      <c r="E1506" s="198" t="s">
        <v>3441</v>
      </c>
      <c r="F1506" s="198" t="s">
        <v>4895</v>
      </c>
      <c r="G1506" s="198" t="s">
        <v>179</v>
      </c>
      <c r="H1506" s="198" t="s">
        <v>3410</v>
      </c>
      <c r="I1506" s="198" t="s">
        <v>3443</v>
      </c>
      <c r="J1506" s="198" t="s">
        <v>4896</v>
      </c>
      <c r="K1506" s="198" t="s">
        <v>179</v>
      </c>
      <c r="L1506" s="66">
        <v>0.14000000000000001</v>
      </c>
      <c r="M1506" s="65">
        <v>0.16</v>
      </c>
      <c r="N1506" s="92">
        <v>0.15</v>
      </c>
      <c r="O1506" s="92">
        <v>0.03</v>
      </c>
      <c r="P1506" s="92">
        <v>0.16999999999999998</v>
      </c>
      <c r="Q1506" s="92">
        <v>0.18</v>
      </c>
      <c r="R1506" s="92">
        <v>0.19800000000000001</v>
      </c>
    </row>
    <row r="1507" spans="1:18" x14ac:dyDescent="0.25">
      <c r="A1507" s="198">
        <v>1539</v>
      </c>
      <c r="B1507" s="198" t="s">
        <v>2851</v>
      </c>
      <c r="C1507" s="198" t="s">
        <v>3409</v>
      </c>
      <c r="D1507" s="198" t="s">
        <v>4892</v>
      </c>
      <c r="E1507" s="198" t="s">
        <v>3441</v>
      </c>
      <c r="F1507" s="198" t="s">
        <v>3447</v>
      </c>
      <c r="G1507" s="198" t="s">
        <v>179</v>
      </c>
      <c r="H1507" s="198" t="s">
        <v>3410</v>
      </c>
      <c r="I1507" s="198" t="s">
        <v>3443</v>
      </c>
      <c r="J1507" s="198" t="s">
        <v>3448</v>
      </c>
      <c r="K1507" s="198" t="s">
        <v>179</v>
      </c>
      <c r="L1507" s="66">
        <v>0.16</v>
      </c>
      <c r="M1507" s="65">
        <v>0.18</v>
      </c>
      <c r="N1507" s="92">
        <v>0.15</v>
      </c>
      <c r="O1507" s="92">
        <v>0.03</v>
      </c>
      <c r="P1507" s="92">
        <v>0.16999999999999998</v>
      </c>
      <c r="Q1507" s="92">
        <v>0.18</v>
      </c>
      <c r="R1507" s="92">
        <v>0.19800000000000001</v>
      </c>
    </row>
    <row r="1508" spans="1:18" x14ac:dyDescent="0.25">
      <c r="A1508" s="198">
        <v>1540</v>
      </c>
      <c r="B1508" s="198" t="s">
        <v>2851</v>
      </c>
      <c r="C1508" s="198" t="s">
        <v>3409</v>
      </c>
      <c r="D1508" s="198" t="s">
        <v>4892</v>
      </c>
      <c r="E1508" s="198" t="s">
        <v>3441</v>
      </c>
      <c r="F1508" s="198" t="s">
        <v>3449</v>
      </c>
      <c r="G1508" s="198" t="s">
        <v>179</v>
      </c>
      <c r="H1508" s="198" t="s">
        <v>3410</v>
      </c>
      <c r="I1508" s="198" t="s">
        <v>3443</v>
      </c>
      <c r="J1508" s="198" t="s">
        <v>3450</v>
      </c>
      <c r="K1508" s="198" t="s">
        <v>179</v>
      </c>
      <c r="L1508" s="66">
        <v>0.16</v>
      </c>
      <c r="M1508" s="65">
        <v>0.18</v>
      </c>
      <c r="N1508" s="92">
        <v>0.14812499999999995</v>
      </c>
      <c r="O1508" s="92">
        <v>3.1875000000000042E-2</v>
      </c>
      <c r="P1508" s="92">
        <v>0.16999999999999998</v>
      </c>
      <c r="Q1508" s="92">
        <v>0.18</v>
      </c>
      <c r="R1508" s="92">
        <v>0.19800000000000001</v>
      </c>
    </row>
    <row r="1509" spans="1:18" x14ac:dyDescent="0.25">
      <c r="A1509" s="198">
        <v>1541</v>
      </c>
      <c r="B1509" s="198" t="s">
        <v>2851</v>
      </c>
      <c r="C1509" s="198" t="s">
        <v>3409</v>
      </c>
      <c r="D1509" s="198" t="s">
        <v>4892</v>
      </c>
      <c r="E1509" s="198" t="s">
        <v>3441</v>
      </c>
      <c r="F1509" s="198" t="s">
        <v>3451</v>
      </c>
      <c r="G1509" s="198" t="s">
        <v>179</v>
      </c>
      <c r="H1509" s="198" t="s">
        <v>3410</v>
      </c>
      <c r="I1509" s="198" t="s">
        <v>3443</v>
      </c>
      <c r="J1509" s="198" t="s">
        <v>3452</v>
      </c>
      <c r="K1509" s="198" t="s">
        <v>179</v>
      </c>
      <c r="L1509" s="66">
        <v>0.16</v>
      </c>
      <c r="M1509" s="65">
        <v>0.18</v>
      </c>
      <c r="N1509" s="92">
        <v>0.15</v>
      </c>
      <c r="O1509" s="92">
        <v>0.03</v>
      </c>
      <c r="P1509" s="92">
        <v>0.16999999999999998</v>
      </c>
      <c r="Q1509" s="92">
        <v>0.18</v>
      </c>
      <c r="R1509" s="92">
        <v>0.19800000000000001</v>
      </c>
    </row>
    <row r="1510" spans="1:18" x14ac:dyDescent="0.25">
      <c r="A1510" s="198">
        <v>1542</v>
      </c>
      <c r="B1510" s="198" t="s">
        <v>2851</v>
      </c>
      <c r="C1510" s="198" t="s">
        <v>3409</v>
      </c>
      <c r="D1510" s="198" t="s">
        <v>4892</v>
      </c>
      <c r="E1510" s="198" t="s">
        <v>3435</v>
      </c>
      <c r="F1510" s="198" t="s">
        <v>4897</v>
      </c>
      <c r="G1510" s="198" t="s">
        <v>179</v>
      </c>
      <c r="H1510" s="198" t="s">
        <v>3410</v>
      </c>
      <c r="I1510" s="198" t="s">
        <v>3437</v>
      </c>
      <c r="J1510" s="198" t="s">
        <v>4898</v>
      </c>
      <c r="K1510" s="198" t="s">
        <v>179</v>
      </c>
      <c r="L1510" s="66">
        <v>0.16</v>
      </c>
      <c r="M1510" s="65">
        <v>0.18</v>
      </c>
      <c r="N1510" s="92">
        <v>0.12</v>
      </c>
      <c r="O1510" s="92">
        <v>0.06</v>
      </c>
      <c r="P1510" s="92">
        <v>0.16999999999999998</v>
      </c>
      <c r="Q1510" s="92">
        <v>0.18</v>
      </c>
      <c r="R1510" s="92">
        <v>0.19800000000000001</v>
      </c>
    </row>
    <row r="1511" spans="1:18" x14ac:dyDescent="0.25">
      <c r="A1511" s="198">
        <v>1543</v>
      </c>
      <c r="B1511" s="198" t="s">
        <v>2851</v>
      </c>
      <c r="C1511" s="198" t="s">
        <v>3409</v>
      </c>
      <c r="D1511" s="198" t="s">
        <v>4892</v>
      </c>
      <c r="E1511" s="198" t="s">
        <v>3441</v>
      </c>
      <c r="F1511" s="198" t="s">
        <v>3453</v>
      </c>
      <c r="G1511" s="198" t="s">
        <v>179</v>
      </c>
      <c r="H1511" s="198" t="s">
        <v>3410</v>
      </c>
      <c r="I1511" s="198" t="s">
        <v>3443</v>
      </c>
      <c r="J1511" s="198" t="s">
        <v>3454</v>
      </c>
      <c r="K1511" s="198" t="s">
        <v>179</v>
      </c>
      <c r="L1511" s="66">
        <v>0.18</v>
      </c>
      <c r="M1511" s="65">
        <v>0.21</v>
      </c>
      <c r="N1511" s="92">
        <v>0.15</v>
      </c>
      <c r="O1511" s="92">
        <v>0.03</v>
      </c>
      <c r="P1511" s="92">
        <v>0.16999999999999998</v>
      </c>
      <c r="Q1511" s="92">
        <v>0.18</v>
      </c>
      <c r="R1511" s="92">
        <v>0.19800000000000001</v>
      </c>
    </row>
    <row r="1512" spans="1:18" x14ac:dyDescent="0.25">
      <c r="A1512" s="198">
        <v>1545</v>
      </c>
      <c r="B1512" s="198" t="s">
        <v>2851</v>
      </c>
      <c r="C1512" s="198" t="s">
        <v>3409</v>
      </c>
      <c r="D1512" s="198" t="s">
        <v>4892</v>
      </c>
      <c r="E1512" s="198" t="s">
        <v>3411</v>
      </c>
      <c r="F1512" s="198" t="s">
        <v>4899</v>
      </c>
      <c r="G1512" s="198" t="s">
        <v>179</v>
      </c>
      <c r="H1512" s="198" t="s">
        <v>3410</v>
      </c>
      <c r="I1512" s="198" t="s">
        <v>3413</v>
      </c>
      <c r="J1512" s="198" t="s">
        <v>4900</v>
      </c>
      <c r="K1512" s="198" t="s">
        <v>179</v>
      </c>
      <c r="L1512" s="66">
        <v>0.16</v>
      </c>
      <c r="M1512" s="65">
        <v>0.18</v>
      </c>
      <c r="N1512" s="92">
        <v>0.15</v>
      </c>
      <c r="O1512" s="92">
        <v>0.03</v>
      </c>
      <c r="P1512" s="92">
        <v>0.16999999999999998</v>
      </c>
      <c r="Q1512" s="92">
        <v>0.18</v>
      </c>
      <c r="R1512" s="92">
        <v>0.19800000000000001</v>
      </c>
    </row>
    <row r="1513" spans="1:18" x14ac:dyDescent="0.25">
      <c r="A1513" s="198">
        <v>1546</v>
      </c>
      <c r="B1513" s="198" t="s">
        <v>2851</v>
      </c>
      <c r="C1513" s="198" t="s">
        <v>3409</v>
      </c>
      <c r="D1513" s="198" t="s">
        <v>4892</v>
      </c>
      <c r="E1513" s="198" t="s">
        <v>3411</v>
      </c>
      <c r="F1513" s="198" t="s">
        <v>3421</v>
      </c>
      <c r="G1513" s="198" t="s">
        <v>179</v>
      </c>
      <c r="H1513" s="198" t="s">
        <v>3410</v>
      </c>
      <c r="I1513" s="198" t="s">
        <v>3413</v>
      </c>
      <c r="J1513" s="198" t="s">
        <v>3422</v>
      </c>
      <c r="K1513" s="198" t="s">
        <v>179</v>
      </c>
      <c r="L1513" s="66">
        <v>0.16</v>
      </c>
      <c r="M1513" s="65">
        <v>0.18</v>
      </c>
      <c r="N1513" s="92">
        <v>0.14812499999999995</v>
      </c>
      <c r="O1513" s="92">
        <v>3.1875000000000042E-2</v>
      </c>
      <c r="P1513" s="92">
        <v>0.16999999999999998</v>
      </c>
      <c r="Q1513" s="92">
        <v>0.18</v>
      </c>
      <c r="R1513" s="92">
        <v>0.19800000000000001</v>
      </c>
    </row>
    <row r="1514" spans="1:18" x14ac:dyDescent="0.25">
      <c r="A1514" s="198">
        <v>1547</v>
      </c>
      <c r="B1514" s="198" t="s">
        <v>2851</v>
      </c>
      <c r="C1514" s="198" t="s">
        <v>3409</v>
      </c>
      <c r="D1514" s="198" t="s">
        <v>4892</v>
      </c>
      <c r="E1514" s="198" t="s">
        <v>3411</v>
      </c>
      <c r="F1514" s="198" t="s">
        <v>3423</v>
      </c>
      <c r="G1514" s="198" t="s">
        <v>179</v>
      </c>
      <c r="H1514" s="198" t="s">
        <v>3410</v>
      </c>
      <c r="I1514" s="198" t="s">
        <v>3413</v>
      </c>
      <c r="J1514" s="198" t="s">
        <v>3424</v>
      </c>
      <c r="K1514" s="198" t="s">
        <v>179</v>
      </c>
      <c r="L1514" s="66">
        <v>0.14000000000000001</v>
      </c>
      <c r="M1514" s="65">
        <v>0.16</v>
      </c>
      <c r="N1514" s="92">
        <v>0.14812499999999995</v>
      </c>
      <c r="O1514" s="92">
        <v>3.1875000000000042E-2</v>
      </c>
      <c r="P1514" s="92">
        <v>0.16999999999999998</v>
      </c>
      <c r="Q1514" s="92">
        <v>0.18</v>
      </c>
      <c r="R1514" s="92">
        <v>0.19800000000000001</v>
      </c>
    </row>
    <row r="1515" spans="1:18" x14ac:dyDescent="0.25">
      <c r="A1515" s="198">
        <v>1548</v>
      </c>
      <c r="B1515" s="198" t="s">
        <v>2851</v>
      </c>
      <c r="C1515" s="198" t="s">
        <v>3409</v>
      </c>
      <c r="D1515" s="198" t="s">
        <v>4892</v>
      </c>
      <c r="E1515" s="198" t="s">
        <v>3411</v>
      </c>
      <c r="F1515" s="198" t="s">
        <v>3425</v>
      </c>
      <c r="G1515" s="198" t="s">
        <v>179</v>
      </c>
      <c r="H1515" s="198" t="s">
        <v>3410</v>
      </c>
      <c r="I1515" s="198" t="s">
        <v>3413</v>
      </c>
      <c r="J1515" s="198" t="s">
        <v>3426</v>
      </c>
      <c r="K1515" s="198" t="s">
        <v>179</v>
      </c>
      <c r="L1515" s="66">
        <v>0.16</v>
      </c>
      <c r="M1515" s="65">
        <v>0.18</v>
      </c>
      <c r="N1515" s="92">
        <v>0.15</v>
      </c>
      <c r="O1515" s="92">
        <v>0.03</v>
      </c>
      <c r="P1515" s="92">
        <v>0.16999999999999998</v>
      </c>
      <c r="Q1515" s="92">
        <v>0.18</v>
      </c>
      <c r="R1515" s="92">
        <v>0.19800000000000001</v>
      </c>
    </row>
    <row r="1516" spans="1:18" x14ac:dyDescent="0.25">
      <c r="A1516" s="198">
        <v>1549</v>
      </c>
      <c r="B1516" s="198" t="s">
        <v>2851</v>
      </c>
      <c r="C1516" s="198" t="s">
        <v>3409</v>
      </c>
      <c r="D1516" s="198" t="s">
        <v>4892</v>
      </c>
      <c r="E1516" s="198" t="s">
        <v>3411</v>
      </c>
      <c r="F1516" s="198" t="s">
        <v>3427</v>
      </c>
      <c r="G1516" s="198" t="s">
        <v>179</v>
      </c>
      <c r="H1516" s="198" t="s">
        <v>3410</v>
      </c>
      <c r="I1516" s="198" t="s">
        <v>3413</v>
      </c>
      <c r="J1516" s="198" t="s">
        <v>3428</v>
      </c>
      <c r="K1516" s="198" t="s">
        <v>179</v>
      </c>
      <c r="L1516" s="66">
        <v>0.16</v>
      </c>
      <c r="M1516" s="65">
        <v>0.18</v>
      </c>
      <c r="N1516" s="92">
        <v>0.15</v>
      </c>
      <c r="O1516" s="92">
        <v>0.03</v>
      </c>
      <c r="P1516" s="92">
        <v>0.16999999999999998</v>
      </c>
      <c r="Q1516" s="92">
        <v>0.18</v>
      </c>
      <c r="R1516" s="92">
        <v>0.19800000000000001</v>
      </c>
    </row>
    <row r="1517" spans="1:18" x14ac:dyDescent="0.25">
      <c r="A1517" s="198">
        <v>1553</v>
      </c>
      <c r="B1517" s="198" t="s">
        <v>2851</v>
      </c>
      <c r="C1517" s="198" t="s">
        <v>3409</v>
      </c>
      <c r="D1517" s="198" t="s">
        <v>4892</v>
      </c>
      <c r="E1517" s="198" t="s">
        <v>3435</v>
      </c>
      <c r="F1517" s="198" t="s">
        <v>3436</v>
      </c>
      <c r="G1517" s="198" t="s">
        <v>179</v>
      </c>
      <c r="H1517" s="198" t="s">
        <v>3410</v>
      </c>
      <c r="I1517" s="198" t="s">
        <v>3437</v>
      </c>
      <c r="J1517" s="198" t="s">
        <v>3438</v>
      </c>
      <c r="K1517" s="198" t="s">
        <v>179</v>
      </c>
      <c r="L1517" s="66">
        <v>0.16</v>
      </c>
      <c r="M1517" s="65">
        <v>0.18</v>
      </c>
      <c r="N1517" s="92">
        <v>0.15</v>
      </c>
      <c r="O1517" s="92">
        <v>0.03</v>
      </c>
      <c r="P1517" s="92">
        <v>0.16999999999999998</v>
      </c>
      <c r="Q1517" s="92">
        <v>0.18</v>
      </c>
      <c r="R1517" s="92">
        <v>0.19800000000000001</v>
      </c>
    </row>
    <row r="1518" spans="1:18" x14ac:dyDescent="0.25">
      <c r="A1518" s="198">
        <v>1555</v>
      </c>
      <c r="B1518" s="198" t="s">
        <v>2851</v>
      </c>
      <c r="C1518" s="198" t="s">
        <v>3409</v>
      </c>
      <c r="D1518" s="198" t="s">
        <v>4892</v>
      </c>
      <c r="E1518" s="198" t="s">
        <v>3435</v>
      </c>
      <c r="F1518" s="198" t="s">
        <v>3439</v>
      </c>
      <c r="G1518" s="198" t="s">
        <v>179</v>
      </c>
      <c r="H1518" s="198" t="s">
        <v>3410</v>
      </c>
      <c r="I1518" s="198" t="s">
        <v>3437</v>
      </c>
      <c r="J1518" s="198" t="s">
        <v>3440</v>
      </c>
      <c r="K1518" s="198" t="s">
        <v>179</v>
      </c>
      <c r="L1518" s="66">
        <v>0.16</v>
      </c>
      <c r="M1518" s="65">
        <v>0.18</v>
      </c>
      <c r="N1518" s="92">
        <v>0.15</v>
      </c>
      <c r="O1518" s="92">
        <v>0.03</v>
      </c>
      <c r="P1518" s="92">
        <v>0.16999999999999998</v>
      </c>
      <c r="Q1518" s="92">
        <v>0.18</v>
      </c>
      <c r="R1518" s="92">
        <v>0.19800000000000001</v>
      </c>
    </row>
    <row r="1519" spans="1:18" x14ac:dyDescent="0.25">
      <c r="A1519" s="198">
        <v>2548</v>
      </c>
      <c r="B1519" s="198" t="s">
        <v>2851</v>
      </c>
      <c r="C1519" s="198" t="s">
        <v>3409</v>
      </c>
      <c r="D1519" s="198" t="s">
        <v>4892</v>
      </c>
      <c r="E1519" s="198" t="s">
        <v>3411</v>
      </c>
      <c r="F1519" s="198" t="s">
        <v>3466</v>
      </c>
      <c r="G1519" s="198" t="s">
        <v>179</v>
      </c>
      <c r="H1519" s="198" t="s">
        <v>3410</v>
      </c>
      <c r="I1519" s="198" t="s">
        <v>3413</v>
      </c>
      <c r="J1519" s="198" t="s">
        <v>3467</v>
      </c>
      <c r="K1519" s="198" t="s">
        <v>179</v>
      </c>
      <c r="L1519" s="66">
        <v>0.16</v>
      </c>
      <c r="M1519" s="65">
        <v>0.18</v>
      </c>
      <c r="N1519" s="92">
        <v>0.14812499999999995</v>
      </c>
      <c r="O1519" s="92">
        <v>3.1875000000000042E-2</v>
      </c>
      <c r="P1519" s="92">
        <v>0.16999999999999998</v>
      </c>
      <c r="Q1519" s="92">
        <v>0.18</v>
      </c>
      <c r="R1519" s="92">
        <v>0.19800000000000001</v>
      </c>
    </row>
    <row r="1520" spans="1:18" x14ac:dyDescent="0.25">
      <c r="A1520" s="198">
        <v>2575</v>
      </c>
      <c r="B1520" s="198" t="s">
        <v>2851</v>
      </c>
      <c r="C1520" s="198" t="s">
        <v>3409</v>
      </c>
      <c r="D1520" s="198" t="s">
        <v>4892</v>
      </c>
      <c r="E1520" s="198" t="s">
        <v>3435</v>
      </c>
      <c r="F1520" s="198" t="s">
        <v>3457</v>
      </c>
      <c r="G1520" s="198" t="s">
        <v>179</v>
      </c>
      <c r="H1520" s="198" t="s">
        <v>3410</v>
      </c>
      <c r="I1520" s="198" t="s">
        <v>3437</v>
      </c>
      <c r="J1520" s="198" t="s">
        <v>3458</v>
      </c>
      <c r="K1520" s="198" t="s">
        <v>179</v>
      </c>
      <c r="L1520" s="66">
        <v>0.16</v>
      </c>
      <c r="M1520" s="65">
        <v>0.18</v>
      </c>
      <c r="N1520" s="92">
        <v>0.15</v>
      </c>
      <c r="O1520" s="92">
        <v>0.03</v>
      </c>
      <c r="P1520" s="92">
        <v>0.16999999999999998</v>
      </c>
      <c r="Q1520" s="92">
        <v>0.18</v>
      </c>
      <c r="R1520" s="92">
        <v>0.19800000000000001</v>
      </c>
    </row>
    <row r="1521" spans="1:18" x14ac:dyDescent="0.25">
      <c r="A1521" s="198">
        <v>2599</v>
      </c>
      <c r="B1521" s="198" t="s">
        <v>2851</v>
      </c>
      <c r="C1521" s="198" t="s">
        <v>3409</v>
      </c>
      <c r="D1521" s="198" t="s">
        <v>4892</v>
      </c>
      <c r="E1521" s="198" t="s">
        <v>3411</v>
      </c>
      <c r="F1521" s="198" t="s">
        <v>3419</v>
      </c>
      <c r="G1521" s="198" t="s">
        <v>179</v>
      </c>
      <c r="H1521" s="198" t="s">
        <v>3410</v>
      </c>
      <c r="I1521" s="198" t="s">
        <v>3413</v>
      </c>
      <c r="J1521" s="198" t="s">
        <v>3420</v>
      </c>
      <c r="K1521" s="198" t="s">
        <v>179</v>
      </c>
      <c r="L1521" s="66">
        <v>0.14000000000000001</v>
      </c>
      <c r="M1521" s="65">
        <v>0.16</v>
      </c>
      <c r="N1521" s="92">
        <v>0.15</v>
      </c>
      <c r="O1521" s="92">
        <v>0.03</v>
      </c>
      <c r="P1521" s="92">
        <v>0.16999999999999998</v>
      </c>
      <c r="Q1521" s="92">
        <v>0.18</v>
      </c>
      <c r="R1521" s="92">
        <v>0.19800000000000001</v>
      </c>
    </row>
    <row r="1522" spans="1:18" x14ac:dyDescent="0.25">
      <c r="A1522" s="198">
        <v>2601</v>
      </c>
      <c r="B1522" s="198" t="s">
        <v>2851</v>
      </c>
      <c r="C1522" s="198" t="s">
        <v>3409</v>
      </c>
      <c r="D1522" s="198" t="s">
        <v>4892</v>
      </c>
      <c r="E1522" s="198" t="s">
        <v>3411</v>
      </c>
      <c r="F1522" s="198" t="s">
        <v>3455</v>
      </c>
      <c r="G1522" s="198" t="s">
        <v>179</v>
      </c>
      <c r="H1522" s="198" t="s">
        <v>3410</v>
      </c>
      <c r="I1522" s="198" t="s">
        <v>3413</v>
      </c>
      <c r="J1522" s="198" t="s">
        <v>3456</v>
      </c>
      <c r="K1522" s="198" t="s">
        <v>179</v>
      </c>
      <c r="L1522" s="66">
        <v>0.16</v>
      </c>
      <c r="M1522" s="65">
        <v>0.18</v>
      </c>
      <c r="N1522" s="92">
        <v>0.15</v>
      </c>
      <c r="O1522" s="92">
        <v>0.03</v>
      </c>
      <c r="P1522" s="92">
        <v>0.16999999999999998</v>
      </c>
      <c r="Q1522" s="92">
        <v>0.18</v>
      </c>
      <c r="R1522" s="92">
        <v>0.19800000000000001</v>
      </c>
    </row>
    <row r="1523" spans="1:18" x14ac:dyDescent="0.25">
      <c r="A1523" s="198">
        <v>3261</v>
      </c>
      <c r="B1523" s="198" t="s">
        <v>2851</v>
      </c>
      <c r="C1523" s="198" t="s">
        <v>3409</v>
      </c>
      <c r="D1523" s="198" t="s">
        <v>4892</v>
      </c>
      <c r="E1523" s="198" t="s">
        <v>3441</v>
      </c>
      <c r="F1523" s="198" t="s">
        <v>3459</v>
      </c>
      <c r="G1523" s="198" t="s">
        <v>179</v>
      </c>
      <c r="H1523" s="198" t="s">
        <v>3410</v>
      </c>
      <c r="I1523" s="198" t="s">
        <v>3443</v>
      </c>
      <c r="J1523" s="198" t="s">
        <v>3460</v>
      </c>
      <c r="K1523" s="198" t="s">
        <v>179</v>
      </c>
      <c r="L1523" s="66">
        <v>0.14000000000000001</v>
      </c>
      <c r="M1523" s="65">
        <v>0.16</v>
      </c>
      <c r="N1523" s="92">
        <v>0.15</v>
      </c>
      <c r="O1523" s="92">
        <v>5.0000000000000017E-2</v>
      </c>
      <c r="P1523" s="92">
        <v>0.19</v>
      </c>
      <c r="Q1523" s="92">
        <v>0.2</v>
      </c>
      <c r="R1523" s="92">
        <v>0.22000000000000003</v>
      </c>
    </row>
    <row r="1524" spans="1:18" x14ac:dyDescent="0.25">
      <c r="A1524" s="198">
        <v>3265</v>
      </c>
      <c r="B1524" s="198" t="s">
        <v>2851</v>
      </c>
      <c r="C1524" s="198" t="s">
        <v>3409</v>
      </c>
      <c r="D1524" s="198" t="s">
        <v>4892</v>
      </c>
      <c r="E1524" s="198" t="s">
        <v>3441</v>
      </c>
      <c r="F1524" s="198" t="s">
        <v>3429</v>
      </c>
      <c r="G1524" s="198" t="s">
        <v>179</v>
      </c>
      <c r="H1524" s="198" t="s">
        <v>3410</v>
      </c>
      <c r="I1524" s="198" t="s">
        <v>3443</v>
      </c>
      <c r="J1524" s="198" t="s">
        <v>3430</v>
      </c>
      <c r="K1524" s="198" t="s">
        <v>179</v>
      </c>
      <c r="L1524" s="66">
        <v>0.16</v>
      </c>
      <c r="M1524" s="65">
        <v>0.18</v>
      </c>
      <c r="N1524" s="92">
        <v>0.15</v>
      </c>
      <c r="O1524" s="92">
        <v>0.03</v>
      </c>
      <c r="P1524" s="92">
        <v>0.16999999999999998</v>
      </c>
      <c r="Q1524" s="92">
        <v>0.18</v>
      </c>
      <c r="R1524" s="92">
        <v>0.19800000000000001</v>
      </c>
    </row>
    <row r="1525" spans="1:18" x14ac:dyDescent="0.25">
      <c r="A1525" s="198">
        <v>3266</v>
      </c>
      <c r="B1525" s="198" t="s">
        <v>2851</v>
      </c>
      <c r="C1525" s="198" t="s">
        <v>3409</v>
      </c>
      <c r="D1525" s="198" t="s">
        <v>4892</v>
      </c>
      <c r="E1525" s="198" t="s">
        <v>3411</v>
      </c>
      <c r="F1525" s="198" t="s">
        <v>3431</v>
      </c>
      <c r="G1525" s="198" t="s">
        <v>179</v>
      </c>
      <c r="H1525" s="198" t="s">
        <v>3410</v>
      </c>
      <c r="I1525" s="198" t="s">
        <v>3413</v>
      </c>
      <c r="J1525" s="198" t="s">
        <v>3432</v>
      </c>
      <c r="K1525" s="198" t="s">
        <v>179</v>
      </c>
      <c r="L1525" s="66">
        <v>0.16</v>
      </c>
      <c r="M1525" s="65">
        <v>0.18</v>
      </c>
      <c r="N1525" s="92">
        <v>0.15</v>
      </c>
      <c r="O1525" s="92">
        <v>0.03</v>
      </c>
      <c r="P1525" s="92">
        <v>0.16999999999999998</v>
      </c>
      <c r="Q1525" s="92">
        <v>0.18</v>
      </c>
      <c r="R1525" s="92">
        <v>0.19800000000000001</v>
      </c>
    </row>
    <row r="1526" spans="1:18" x14ac:dyDescent="0.25">
      <c r="A1526" s="198">
        <v>3337</v>
      </c>
      <c r="B1526" s="198" t="s">
        <v>2851</v>
      </c>
      <c r="C1526" s="198" t="s">
        <v>3409</v>
      </c>
      <c r="D1526" s="198" t="s">
        <v>4892</v>
      </c>
      <c r="E1526" s="198" t="s">
        <v>3411</v>
      </c>
      <c r="F1526" s="198" t="s">
        <v>3412</v>
      </c>
      <c r="G1526" s="198" t="s">
        <v>179</v>
      </c>
      <c r="H1526" s="198" t="s">
        <v>3410</v>
      </c>
      <c r="I1526" s="198" t="s">
        <v>3413</v>
      </c>
      <c r="J1526" s="198" t="s">
        <v>3414</v>
      </c>
      <c r="K1526" s="198" t="s">
        <v>179</v>
      </c>
      <c r="L1526" s="66">
        <v>0.18</v>
      </c>
      <c r="M1526" s="65">
        <v>0.21</v>
      </c>
      <c r="N1526" s="92">
        <v>0.15</v>
      </c>
      <c r="O1526" s="92">
        <v>0.03</v>
      </c>
      <c r="P1526" s="92">
        <v>0.16999999999999998</v>
      </c>
      <c r="Q1526" s="92">
        <v>0.18</v>
      </c>
      <c r="R1526" s="92">
        <v>0.19800000000000001</v>
      </c>
    </row>
    <row r="1527" spans="1:18" x14ac:dyDescent="0.25">
      <c r="A1527" s="198">
        <v>3338</v>
      </c>
      <c r="B1527" s="198" t="s">
        <v>2851</v>
      </c>
      <c r="C1527" s="198" t="s">
        <v>3409</v>
      </c>
      <c r="D1527" s="198" t="s">
        <v>4892</v>
      </c>
      <c r="E1527" s="198" t="s">
        <v>3411</v>
      </c>
      <c r="F1527" s="198" t="s">
        <v>3415</v>
      </c>
      <c r="G1527" s="198" t="s">
        <v>179</v>
      </c>
      <c r="H1527" s="198" t="s">
        <v>3410</v>
      </c>
      <c r="I1527" s="198" t="s">
        <v>3413</v>
      </c>
      <c r="J1527" s="198" t="s">
        <v>3416</v>
      </c>
      <c r="K1527" s="198" t="s">
        <v>179</v>
      </c>
      <c r="L1527" s="66">
        <v>0.18</v>
      </c>
      <c r="M1527" s="65">
        <v>0.21</v>
      </c>
      <c r="N1527" s="92">
        <v>0</v>
      </c>
      <c r="O1527" s="92">
        <v>0.18</v>
      </c>
      <c r="P1527" s="92">
        <v>0.16999999999999998</v>
      </c>
      <c r="Q1527" s="92">
        <v>0.18</v>
      </c>
      <c r="R1527" s="92">
        <v>0.19800000000000001</v>
      </c>
    </row>
    <row r="1528" spans="1:18" x14ac:dyDescent="0.25">
      <c r="A1528" s="198">
        <v>3339</v>
      </c>
      <c r="B1528" s="198" t="s">
        <v>2851</v>
      </c>
      <c r="C1528" s="198" t="s">
        <v>3409</v>
      </c>
      <c r="D1528" s="198" t="s">
        <v>4892</v>
      </c>
      <c r="E1528" s="198" t="s">
        <v>3441</v>
      </c>
      <c r="F1528" s="198" t="s">
        <v>3417</v>
      </c>
      <c r="G1528" s="198" t="s">
        <v>179</v>
      </c>
      <c r="H1528" s="198" t="s">
        <v>3410</v>
      </c>
      <c r="I1528" s="198" t="s">
        <v>3443</v>
      </c>
      <c r="J1528" s="198" t="s">
        <v>3418</v>
      </c>
      <c r="K1528" s="198" t="s">
        <v>179</v>
      </c>
      <c r="L1528" s="66">
        <v>0.14000000000000001</v>
      </c>
      <c r="M1528" s="65">
        <v>0.16</v>
      </c>
      <c r="N1528" s="92">
        <v>0.15</v>
      </c>
      <c r="O1528" s="92">
        <v>0.03</v>
      </c>
      <c r="P1528" s="92">
        <v>0.16999999999999998</v>
      </c>
      <c r="Q1528" s="92">
        <v>0.18</v>
      </c>
      <c r="R1528" s="92">
        <v>0.19800000000000001</v>
      </c>
    </row>
    <row r="1529" spans="1:18" x14ac:dyDescent="0.25">
      <c r="A1529" s="198">
        <v>3492</v>
      </c>
      <c r="B1529" s="198" t="s">
        <v>2851</v>
      </c>
      <c r="C1529" s="198" t="s">
        <v>3409</v>
      </c>
      <c r="D1529" s="198" t="s">
        <v>4892</v>
      </c>
      <c r="E1529" s="198" t="s">
        <v>3433</v>
      </c>
      <c r="F1529" s="198" t="s">
        <v>179</v>
      </c>
      <c r="G1529" s="198" t="s">
        <v>179</v>
      </c>
      <c r="H1529" s="198" t="s">
        <v>3410</v>
      </c>
      <c r="I1529" s="198" t="s">
        <v>3434</v>
      </c>
      <c r="J1529" s="198" t="s">
        <v>179</v>
      </c>
      <c r="K1529" s="198" t="s">
        <v>179</v>
      </c>
      <c r="L1529" s="66">
        <v>0.14000000000000001</v>
      </c>
      <c r="M1529" s="65">
        <v>0.16</v>
      </c>
      <c r="N1529" s="92">
        <v>0.15</v>
      </c>
      <c r="O1529" s="92">
        <v>0.03</v>
      </c>
      <c r="P1529" s="92">
        <v>0.16999999999999998</v>
      </c>
      <c r="Q1529" s="92">
        <v>0.18</v>
      </c>
      <c r="R1529" s="92">
        <v>0.19800000000000001</v>
      </c>
    </row>
    <row r="1530" spans="1:18" x14ac:dyDescent="0.25">
      <c r="A1530" s="198">
        <v>3895</v>
      </c>
      <c r="B1530" s="198" t="s">
        <v>2851</v>
      </c>
      <c r="C1530" s="198" t="s">
        <v>3409</v>
      </c>
      <c r="D1530" s="198" t="s">
        <v>4892</v>
      </c>
      <c r="E1530" s="198" t="s">
        <v>3441</v>
      </c>
      <c r="F1530" s="198" t="s">
        <v>4901</v>
      </c>
      <c r="G1530" s="198" t="s">
        <v>179</v>
      </c>
      <c r="H1530" s="198" t="s">
        <v>3410</v>
      </c>
      <c r="I1530" s="198" t="s">
        <v>3443</v>
      </c>
      <c r="J1530" s="198" t="s">
        <v>4902</v>
      </c>
      <c r="K1530" s="198" t="s">
        <v>179</v>
      </c>
      <c r="L1530" s="66">
        <v>0.16</v>
      </c>
      <c r="M1530" s="65">
        <v>0.18</v>
      </c>
      <c r="N1530" s="92">
        <v>0.15</v>
      </c>
      <c r="O1530" s="92">
        <v>0.03</v>
      </c>
      <c r="P1530" s="92">
        <v>0.16999999999999998</v>
      </c>
      <c r="Q1530" s="92">
        <v>0.18</v>
      </c>
      <c r="R1530" s="92">
        <v>0.19800000000000001</v>
      </c>
    </row>
    <row r="1531" spans="1:18" x14ac:dyDescent="0.25">
      <c r="A1531" s="198">
        <v>1567</v>
      </c>
      <c r="B1531" s="198" t="s">
        <v>2851</v>
      </c>
      <c r="C1531" s="198" t="s">
        <v>3409</v>
      </c>
      <c r="D1531" s="198" t="s">
        <v>3468</v>
      </c>
      <c r="E1531" s="198" t="s">
        <v>3483</v>
      </c>
      <c r="F1531" s="198" t="s">
        <v>3505</v>
      </c>
      <c r="G1531" s="198" t="s">
        <v>179</v>
      </c>
      <c r="H1531" s="198" t="s">
        <v>3468</v>
      </c>
      <c r="I1531" s="198" t="s">
        <v>3485</v>
      </c>
      <c r="J1531" s="198" t="s">
        <v>3506</v>
      </c>
      <c r="K1531" s="198" t="s">
        <v>179</v>
      </c>
      <c r="L1531" s="66">
        <v>0.18</v>
      </c>
      <c r="M1531" s="65">
        <v>0.21</v>
      </c>
      <c r="N1531" s="92">
        <v>0.15</v>
      </c>
      <c r="O1531" s="92">
        <v>0.03</v>
      </c>
      <c r="P1531" s="92">
        <v>0.16999999999999998</v>
      </c>
      <c r="Q1531" s="92">
        <v>0.18</v>
      </c>
      <c r="R1531" s="92">
        <v>0.19800000000000001</v>
      </c>
    </row>
    <row r="1532" spans="1:18" x14ac:dyDescent="0.25">
      <c r="A1532" s="198">
        <v>1579</v>
      </c>
      <c r="B1532" s="198" t="s">
        <v>2851</v>
      </c>
      <c r="C1532" s="198" t="s">
        <v>3409</v>
      </c>
      <c r="D1532" s="198" t="s">
        <v>3468</v>
      </c>
      <c r="E1532" s="198" t="s">
        <v>3483</v>
      </c>
      <c r="F1532" s="198" t="s">
        <v>3495</v>
      </c>
      <c r="G1532" s="198" t="s">
        <v>179</v>
      </c>
      <c r="H1532" s="198" t="s">
        <v>3468</v>
      </c>
      <c r="I1532" s="198" t="s">
        <v>3485</v>
      </c>
      <c r="J1532" s="198" t="s">
        <v>3496</v>
      </c>
      <c r="K1532" s="198" t="s">
        <v>179</v>
      </c>
      <c r="L1532" s="66">
        <v>0.2</v>
      </c>
      <c r="M1532" s="65">
        <v>0.23</v>
      </c>
      <c r="N1532" s="92">
        <v>0.15</v>
      </c>
      <c r="O1532" s="92">
        <v>0.03</v>
      </c>
      <c r="P1532" s="92">
        <v>0.16999999999999998</v>
      </c>
      <c r="Q1532" s="92">
        <v>0.18</v>
      </c>
      <c r="R1532" s="92">
        <v>0.19800000000000001</v>
      </c>
    </row>
    <row r="1533" spans="1:18" x14ac:dyDescent="0.25">
      <c r="A1533" s="198">
        <v>1581</v>
      </c>
      <c r="B1533" s="198" t="s">
        <v>2851</v>
      </c>
      <c r="C1533" s="198" t="s">
        <v>3409</v>
      </c>
      <c r="D1533" s="198" t="s">
        <v>3468</v>
      </c>
      <c r="E1533" s="198" t="s">
        <v>3483</v>
      </c>
      <c r="F1533" s="198" t="s">
        <v>3497</v>
      </c>
      <c r="G1533" s="198" t="s">
        <v>179</v>
      </c>
      <c r="H1533" s="198" t="s">
        <v>3468</v>
      </c>
      <c r="I1533" s="198" t="s">
        <v>3485</v>
      </c>
      <c r="J1533" s="198" t="s">
        <v>3498</v>
      </c>
      <c r="K1533" s="198" t="s">
        <v>179</v>
      </c>
      <c r="L1533" s="66">
        <v>0.18</v>
      </c>
      <c r="M1533" s="65">
        <v>0.21</v>
      </c>
      <c r="N1533" s="92">
        <v>0.15</v>
      </c>
      <c r="O1533" s="92">
        <v>0.03</v>
      </c>
      <c r="P1533" s="92">
        <v>0.16999999999999998</v>
      </c>
      <c r="Q1533" s="92">
        <v>0.18</v>
      </c>
      <c r="R1533" s="92">
        <v>0.19800000000000001</v>
      </c>
    </row>
    <row r="1534" spans="1:18" x14ac:dyDescent="0.25">
      <c r="A1534" s="198">
        <v>1582</v>
      </c>
      <c r="B1534" s="198" t="s">
        <v>2851</v>
      </c>
      <c r="C1534" s="198" t="s">
        <v>3409</v>
      </c>
      <c r="D1534" s="198" t="s">
        <v>3468</v>
      </c>
      <c r="E1534" s="198" t="s">
        <v>3483</v>
      </c>
      <c r="F1534" s="198" t="s">
        <v>4903</v>
      </c>
      <c r="G1534" s="198" t="s">
        <v>179</v>
      </c>
      <c r="H1534" s="198" t="s">
        <v>3468</v>
      </c>
      <c r="I1534" s="198" t="s">
        <v>3485</v>
      </c>
      <c r="J1534" s="198" t="s">
        <v>3500</v>
      </c>
      <c r="K1534" s="198" t="s">
        <v>179</v>
      </c>
      <c r="L1534" s="66">
        <v>0.18</v>
      </c>
      <c r="M1534" s="65">
        <v>0.21</v>
      </c>
      <c r="N1534" s="92">
        <v>0.15</v>
      </c>
      <c r="O1534" s="92">
        <v>0.03</v>
      </c>
      <c r="P1534" s="92">
        <v>0.16999999999999998</v>
      </c>
      <c r="Q1534" s="92">
        <v>0.18</v>
      </c>
      <c r="R1534" s="92">
        <v>0.19800000000000001</v>
      </c>
    </row>
    <row r="1535" spans="1:18" x14ac:dyDescent="0.25">
      <c r="A1535" s="198">
        <v>1583</v>
      </c>
      <c r="B1535" s="198" t="s">
        <v>2851</v>
      </c>
      <c r="C1535" s="198" t="s">
        <v>3409</v>
      </c>
      <c r="D1535" s="198" t="s">
        <v>3468</v>
      </c>
      <c r="E1535" s="198" t="s">
        <v>3483</v>
      </c>
      <c r="F1535" s="198" t="s">
        <v>3501</v>
      </c>
      <c r="G1535" s="198" t="s">
        <v>179</v>
      </c>
      <c r="H1535" s="198" t="s">
        <v>3468</v>
      </c>
      <c r="I1535" s="198" t="s">
        <v>3485</v>
      </c>
      <c r="J1535" s="198" t="s">
        <v>3502</v>
      </c>
      <c r="K1535" s="198" t="s">
        <v>179</v>
      </c>
      <c r="L1535" s="66">
        <v>0.18</v>
      </c>
      <c r="M1535" s="65">
        <v>0.21</v>
      </c>
      <c r="N1535" s="92">
        <v>0.14888888888888907</v>
      </c>
      <c r="O1535" s="92">
        <v>3.1111111111110923E-2</v>
      </c>
      <c r="P1535" s="92">
        <v>0.16999999999999998</v>
      </c>
      <c r="Q1535" s="92">
        <v>0.18</v>
      </c>
      <c r="R1535" s="92">
        <v>0.19800000000000001</v>
      </c>
    </row>
    <row r="1536" spans="1:18" x14ac:dyDescent="0.25">
      <c r="A1536" s="198">
        <v>1585</v>
      </c>
      <c r="B1536" s="198" t="s">
        <v>2851</v>
      </c>
      <c r="C1536" s="198" t="s">
        <v>3409</v>
      </c>
      <c r="D1536" s="198" t="s">
        <v>3468</v>
      </c>
      <c r="E1536" s="198" t="s">
        <v>3483</v>
      </c>
      <c r="F1536" s="198" t="s">
        <v>3503</v>
      </c>
      <c r="G1536" s="198" t="s">
        <v>179</v>
      </c>
      <c r="H1536" s="198" t="s">
        <v>3468</v>
      </c>
      <c r="I1536" s="198" t="s">
        <v>3485</v>
      </c>
      <c r="J1536" s="198" t="s">
        <v>3504</v>
      </c>
      <c r="K1536" s="198" t="s">
        <v>179</v>
      </c>
      <c r="L1536" s="66">
        <v>0.18</v>
      </c>
      <c r="M1536" s="65">
        <v>0.21</v>
      </c>
      <c r="N1536" s="92">
        <v>0.15</v>
      </c>
      <c r="O1536" s="92">
        <v>5.0000000000000017E-2</v>
      </c>
      <c r="P1536" s="92">
        <v>0.19</v>
      </c>
      <c r="Q1536" s="92">
        <v>0.2</v>
      </c>
      <c r="R1536" s="92">
        <v>0.22000000000000003</v>
      </c>
    </row>
    <row r="1537" spans="1:18" x14ac:dyDescent="0.25">
      <c r="A1537" s="198">
        <v>1587</v>
      </c>
      <c r="B1537" s="198" t="s">
        <v>2851</v>
      </c>
      <c r="C1537" s="198" t="s">
        <v>3409</v>
      </c>
      <c r="D1537" s="198" t="s">
        <v>3468</v>
      </c>
      <c r="E1537" s="198" t="s">
        <v>3469</v>
      </c>
      <c r="F1537" s="198" t="s">
        <v>3475</v>
      </c>
      <c r="G1537" s="198" t="s">
        <v>179</v>
      </c>
      <c r="H1537" s="198" t="s">
        <v>3468</v>
      </c>
      <c r="I1537" s="198" t="s">
        <v>3471</v>
      </c>
      <c r="J1537" s="198" t="s">
        <v>3476</v>
      </c>
      <c r="K1537" s="198" t="s">
        <v>179</v>
      </c>
      <c r="L1537" s="66">
        <v>0.18</v>
      </c>
      <c r="M1537" s="65">
        <v>0.21</v>
      </c>
      <c r="N1537" s="92">
        <v>0.15</v>
      </c>
      <c r="O1537" s="92">
        <v>5.0000000000000017E-2</v>
      </c>
      <c r="P1537" s="92">
        <v>0.19</v>
      </c>
      <c r="Q1537" s="92">
        <v>0.2</v>
      </c>
      <c r="R1537" s="92">
        <v>0.22000000000000003</v>
      </c>
    </row>
    <row r="1538" spans="1:18" x14ac:dyDescent="0.25">
      <c r="A1538" s="198">
        <v>1588</v>
      </c>
      <c r="B1538" s="198" t="s">
        <v>2851</v>
      </c>
      <c r="C1538" s="198" t="s">
        <v>3409</v>
      </c>
      <c r="D1538" s="198" t="s">
        <v>3468</v>
      </c>
      <c r="E1538" s="198" t="s">
        <v>3469</v>
      </c>
      <c r="F1538" s="198" t="s">
        <v>3477</v>
      </c>
      <c r="G1538" s="198" t="s">
        <v>179</v>
      </c>
      <c r="H1538" s="198" t="s">
        <v>3468</v>
      </c>
      <c r="I1538" s="198" t="s">
        <v>3471</v>
      </c>
      <c r="J1538" s="198" t="s">
        <v>3478</v>
      </c>
      <c r="K1538" s="198" t="s">
        <v>179</v>
      </c>
      <c r="L1538" s="66">
        <v>0.18</v>
      </c>
      <c r="M1538" s="65">
        <v>0.21</v>
      </c>
      <c r="N1538" s="92">
        <v>0.15</v>
      </c>
      <c r="O1538" s="92">
        <v>5.0000000000000017E-2</v>
      </c>
      <c r="P1538" s="92">
        <v>0.19</v>
      </c>
      <c r="Q1538" s="92">
        <v>0.2</v>
      </c>
      <c r="R1538" s="92">
        <v>0.22000000000000003</v>
      </c>
    </row>
    <row r="1539" spans="1:18" x14ac:dyDescent="0.25">
      <c r="A1539" s="198">
        <v>1589</v>
      </c>
      <c r="B1539" s="198" t="s">
        <v>2851</v>
      </c>
      <c r="C1539" s="198" t="s">
        <v>3409</v>
      </c>
      <c r="D1539" s="198" t="s">
        <v>3468</v>
      </c>
      <c r="E1539" s="198" t="s">
        <v>3469</v>
      </c>
      <c r="F1539" s="198" t="s">
        <v>3479</v>
      </c>
      <c r="G1539" s="198" t="s">
        <v>179</v>
      </c>
      <c r="H1539" s="198" t="s">
        <v>3468</v>
      </c>
      <c r="I1539" s="198" t="s">
        <v>3471</v>
      </c>
      <c r="J1539" s="198" t="s">
        <v>3480</v>
      </c>
      <c r="K1539" s="198" t="s">
        <v>179</v>
      </c>
      <c r="L1539" s="66">
        <v>0.18</v>
      </c>
      <c r="M1539" s="65">
        <v>0.21</v>
      </c>
      <c r="N1539" s="92">
        <v>0.12</v>
      </c>
      <c r="O1539" s="92">
        <v>8.0000000000000016E-2</v>
      </c>
      <c r="P1539" s="92">
        <v>0.19</v>
      </c>
      <c r="Q1539" s="92">
        <v>0.2</v>
      </c>
      <c r="R1539" s="92">
        <v>0.22000000000000003</v>
      </c>
    </row>
    <row r="1540" spans="1:18" x14ac:dyDescent="0.25">
      <c r="A1540" s="198">
        <v>1592</v>
      </c>
      <c r="B1540" s="198" t="s">
        <v>2851</v>
      </c>
      <c r="C1540" s="198" t="s">
        <v>3409</v>
      </c>
      <c r="D1540" s="198" t="s">
        <v>3468</v>
      </c>
      <c r="E1540" s="198" t="s">
        <v>3509</v>
      </c>
      <c r="F1540" s="198" t="s">
        <v>4904</v>
      </c>
      <c r="G1540" s="198" t="s">
        <v>179</v>
      </c>
      <c r="H1540" s="198" t="s">
        <v>3468</v>
      </c>
      <c r="I1540" s="198" t="s">
        <v>3511</v>
      </c>
      <c r="J1540" s="198" t="s">
        <v>4905</v>
      </c>
      <c r="K1540" s="198" t="s">
        <v>179</v>
      </c>
      <c r="L1540" s="66">
        <v>0.18</v>
      </c>
      <c r="M1540" s="65">
        <v>0.21</v>
      </c>
      <c r="N1540" s="92">
        <v>0.14624999999999999</v>
      </c>
      <c r="O1540" s="92">
        <v>5.375000000000002E-2</v>
      </c>
      <c r="P1540" s="92">
        <v>0.19</v>
      </c>
      <c r="Q1540" s="92">
        <v>0.2</v>
      </c>
      <c r="R1540" s="92">
        <v>0.22000000000000003</v>
      </c>
    </row>
    <row r="1541" spans="1:18" x14ac:dyDescent="0.25">
      <c r="A1541" s="198">
        <v>1593</v>
      </c>
      <c r="B1541" s="198" t="s">
        <v>2851</v>
      </c>
      <c r="C1541" s="198" t="s">
        <v>3409</v>
      </c>
      <c r="D1541" s="198" t="s">
        <v>3468</v>
      </c>
      <c r="E1541" s="198" t="s">
        <v>3509</v>
      </c>
      <c r="F1541" s="198" t="s">
        <v>3514</v>
      </c>
      <c r="G1541" s="198" t="s">
        <v>179</v>
      </c>
      <c r="H1541" s="198" t="s">
        <v>3468</v>
      </c>
      <c r="I1541" s="198" t="s">
        <v>3511</v>
      </c>
      <c r="J1541" s="198" t="s">
        <v>3515</v>
      </c>
      <c r="K1541" s="198" t="s">
        <v>179</v>
      </c>
      <c r="L1541" s="66">
        <v>0.18</v>
      </c>
      <c r="M1541" s="65">
        <v>0.21</v>
      </c>
      <c r="N1541" s="92">
        <v>0.15</v>
      </c>
      <c r="O1541" s="92">
        <v>5.0000000000000017E-2</v>
      </c>
      <c r="P1541" s="92">
        <v>0.19</v>
      </c>
      <c r="Q1541" s="92">
        <v>0.2</v>
      </c>
      <c r="R1541" s="92">
        <v>0.22000000000000003</v>
      </c>
    </row>
    <row r="1542" spans="1:18" x14ac:dyDescent="0.25">
      <c r="A1542" s="198">
        <v>1595</v>
      </c>
      <c r="B1542" s="198" t="s">
        <v>2851</v>
      </c>
      <c r="C1542" s="198" t="s">
        <v>3409</v>
      </c>
      <c r="D1542" s="198" t="s">
        <v>3468</v>
      </c>
      <c r="E1542" s="198" t="s">
        <v>3509</v>
      </c>
      <c r="F1542" s="198" t="s">
        <v>3510</v>
      </c>
      <c r="G1542" s="198" t="s">
        <v>179</v>
      </c>
      <c r="H1542" s="198" t="s">
        <v>3468</v>
      </c>
      <c r="I1542" s="198" t="s">
        <v>3511</v>
      </c>
      <c r="J1542" s="198" t="s">
        <v>3512</v>
      </c>
      <c r="K1542" s="198" t="s">
        <v>179</v>
      </c>
      <c r="L1542" s="66">
        <v>0.18</v>
      </c>
      <c r="M1542" s="65">
        <v>0.21</v>
      </c>
      <c r="N1542" s="92">
        <v>0.15</v>
      </c>
      <c r="O1542" s="92">
        <v>5.0000000000000017E-2</v>
      </c>
      <c r="P1542" s="92">
        <v>0.19</v>
      </c>
      <c r="Q1542" s="92">
        <v>0.2</v>
      </c>
      <c r="R1542" s="92">
        <v>0.22000000000000003</v>
      </c>
    </row>
    <row r="1543" spans="1:18" x14ac:dyDescent="0.25">
      <c r="A1543" s="198">
        <v>1635</v>
      </c>
      <c r="B1543" s="198" t="s">
        <v>2851</v>
      </c>
      <c r="C1543" s="198" t="s">
        <v>3409</v>
      </c>
      <c r="D1543" s="198" t="s">
        <v>3468</v>
      </c>
      <c r="E1543" s="198" t="s">
        <v>3483</v>
      </c>
      <c r="F1543" s="198" t="s">
        <v>3487</v>
      </c>
      <c r="G1543" s="198" t="s">
        <v>179</v>
      </c>
      <c r="H1543" s="198" t="s">
        <v>3468</v>
      </c>
      <c r="I1543" s="198" t="s">
        <v>3485</v>
      </c>
      <c r="J1543" s="198" t="s">
        <v>3488</v>
      </c>
      <c r="K1543" s="198" t="s">
        <v>179</v>
      </c>
      <c r="L1543" s="66">
        <v>0.18</v>
      </c>
      <c r="M1543" s="65">
        <v>0.21</v>
      </c>
      <c r="N1543" s="92">
        <v>0.15</v>
      </c>
      <c r="O1543" s="92">
        <v>5.0000000000000017E-2</v>
      </c>
      <c r="P1543" s="92">
        <v>0.19</v>
      </c>
      <c r="Q1543" s="92">
        <v>0.2</v>
      </c>
      <c r="R1543" s="92">
        <v>0.22000000000000003</v>
      </c>
    </row>
    <row r="1544" spans="1:18" x14ac:dyDescent="0.25">
      <c r="A1544" s="198">
        <v>1661</v>
      </c>
      <c r="B1544" s="198" t="s">
        <v>2851</v>
      </c>
      <c r="C1544" s="198" t="s">
        <v>3409</v>
      </c>
      <c r="D1544" s="198" t="s">
        <v>3468</v>
      </c>
      <c r="E1544" s="198" t="s">
        <v>3483</v>
      </c>
      <c r="F1544" s="198" t="s">
        <v>3489</v>
      </c>
      <c r="G1544" s="198" t="s">
        <v>179</v>
      </c>
      <c r="H1544" s="198" t="s">
        <v>3468</v>
      </c>
      <c r="I1544" s="198" t="s">
        <v>3485</v>
      </c>
      <c r="J1544" s="198" t="s">
        <v>3490</v>
      </c>
      <c r="K1544" s="198" t="s">
        <v>179</v>
      </c>
      <c r="L1544" s="66">
        <v>0.18</v>
      </c>
      <c r="M1544" s="65">
        <v>0.21</v>
      </c>
      <c r="N1544" s="92">
        <v>0.15</v>
      </c>
      <c r="O1544" s="92">
        <v>5.0000000000000017E-2</v>
      </c>
      <c r="P1544" s="92">
        <v>0.19</v>
      </c>
      <c r="Q1544" s="92">
        <v>0.2</v>
      </c>
      <c r="R1544" s="92">
        <v>0.22000000000000003</v>
      </c>
    </row>
    <row r="1545" spans="1:18" x14ac:dyDescent="0.25">
      <c r="A1545" s="198">
        <v>3267</v>
      </c>
      <c r="B1545" s="198" t="s">
        <v>2851</v>
      </c>
      <c r="C1545" s="198" t="s">
        <v>3409</v>
      </c>
      <c r="D1545" s="198" t="s">
        <v>3468</v>
      </c>
      <c r="E1545" s="198" t="s">
        <v>3483</v>
      </c>
      <c r="F1545" s="198" t="s">
        <v>3484</v>
      </c>
      <c r="G1545" s="198" t="s">
        <v>179</v>
      </c>
      <c r="H1545" s="198" t="s">
        <v>3468</v>
      </c>
      <c r="I1545" s="198" t="s">
        <v>3485</v>
      </c>
      <c r="J1545" s="198" t="s">
        <v>3486</v>
      </c>
      <c r="K1545" s="198" t="s">
        <v>179</v>
      </c>
      <c r="L1545" s="66">
        <v>0.18</v>
      </c>
      <c r="M1545" s="65">
        <v>0.21</v>
      </c>
      <c r="N1545" s="92">
        <v>0.15</v>
      </c>
      <c r="O1545" s="92">
        <v>0.03</v>
      </c>
      <c r="P1545" s="92">
        <v>0.16999999999999998</v>
      </c>
      <c r="Q1545" s="92">
        <v>0.18</v>
      </c>
      <c r="R1545" s="92">
        <v>0.19800000000000001</v>
      </c>
    </row>
    <row r="1546" spans="1:18" x14ac:dyDescent="0.25">
      <c r="A1546" s="198">
        <v>3268</v>
      </c>
      <c r="B1546" s="198" t="s">
        <v>2851</v>
      </c>
      <c r="C1546" s="198" t="s">
        <v>3409</v>
      </c>
      <c r="D1546" s="198" t="s">
        <v>3468</v>
      </c>
      <c r="E1546" s="198" t="s">
        <v>3469</v>
      </c>
      <c r="F1546" s="198" t="s">
        <v>3481</v>
      </c>
      <c r="G1546" s="198" t="s">
        <v>179</v>
      </c>
      <c r="H1546" s="198" t="s">
        <v>3468</v>
      </c>
      <c r="I1546" s="198" t="s">
        <v>3471</v>
      </c>
      <c r="J1546" s="198" t="s">
        <v>3482</v>
      </c>
      <c r="K1546" s="198" t="s">
        <v>179</v>
      </c>
      <c r="L1546" s="66">
        <v>0.18</v>
      </c>
      <c r="M1546" s="65">
        <v>0.21</v>
      </c>
      <c r="N1546" s="92">
        <v>0.15</v>
      </c>
      <c r="O1546" s="92">
        <v>0.03</v>
      </c>
      <c r="P1546" s="92">
        <v>0.16999999999999998</v>
      </c>
      <c r="Q1546" s="92">
        <v>0.18</v>
      </c>
      <c r="R1546" s="92">
        <v>0.19800000000000001</v>
      </c>
    </row>
    <row r="1547" spans="1:18" x14ac:dyDescent="0.25">
      <c r="A1547" s="198">
        <v>3269</v>
      </c>
      <c r="B1547" s="198" t="s">
        <v>2851</v>
      </c>
      <c r="C1547" s="198" t="s">
        <v>3409</v>
      </c>
      <c r="D1547" s="198" t="s">
        <v>3468</v>
      </c>
      <c r="E1547" s="198" t="s">
        <v>3509</v>
      </c>
      <c r="F1547" s="198" t="s">
        <v>3516</v>
      </c>
      <c r="G1547" s="198" t="s">
        <v>179</v>
      </c>
      <c r="H1547" s="198" t="s">
        <v>3468</v>
      </c>
      <c r="I1547" s="198" t="s">
        <v>3511</v>
      </c>
      <c r="J1547" s="198" t="s">
        <v>3517</v>
      </c>
      <c r="K1547" s="198" t="s">
        <v>179</v>
      </c>
      <c r="L1547" s="66">
        <v>0.18</v>
      </c>
      <c r="M1547" s="65">
        <v>0.21</v>
      </c>
      <c r="N1547" s="92">
        <v>0.15</v>
      </c>
      <c r="O1547" s="92">
        <v>0.03</v>
      </c>
      <c r="P1547" s="92">
        <v>0.16999999999999998</v>
      </c>
      <c r="Q1547" s="92">
        <v>0.18</v>
      </c>
      <c r="R1547" s="92">
        <v>0.19800000000000001</v>
      </c>
    </row>
    <row r="1548" spans="1:18" x14ac:dyDescent="0.25">
      <c r="A1548" s="198">
        <v>3343</v>
      </c>
      <c r="B1548" s="198" t="s">
        <v>2851</v>
      </c>
      <c r="C1548" s="198" t="s">
        <v>3409</v>
      </c>
      <c r="D1548" s="198" t="s">
        <v>3468</v>
      </c>
      <c r="E1548" s="198" t="s">
        <v>3469</v>
      </c>
      <c r="F1548" s="198" t="s">
        <v>3470</v>
      </c>
      <c r="G1548" s="198" t="s">
        <v>179</v>
      </c>
      <c r="H1548" s="198" t="s">
        <v>3468</v>
      </c>
      <c r="I1548" s="198" t="s">
        <v>3471</v>
      </c>
      <c r="J1548" s="198" t="s">
        <v>3472</v>
      </c>
      <c r="K1548" s="198" t="s">
        <v>179</v>
      </c>
      <c r="L1548" s="66">
        <v>0.18</v>
      </c>
      <c r="M1548" s="65">
        <v>0.21</v>
      </c>
      <c r="N1548" s="92">
        <v>0.15</v>
      </c>
      <c r="O1548" s="92">
        <v>0.03</v>
      </c>
      <c r="P1548" s="92">
        <v>0.16999999999999998</v>
      </c>
      <c r="Q1548" s="92">
        <v>0.18</v>
      </c>
      <c r="R1548" s="92">
        <v>0.19800000000000001</v>
      </c>
    </row>
    <row r="1549" spans="1:18" x14ac:dyDescent="0.25">
      <c r="A1549" s="198">
        <v>3344</v>
      </c>
      <c r="B1549" s="198" t="s">
        <v>2851</v>
      </c>
      <c r="C1549" s="198" t="s">
        <v>3409</v>
      </c>
      <c r="D1549" s="198" t="s">
        <v>3468</v>
      </c>
      <c r="E1549" s="198" t="s">
        <v>3469</v>
      </c>
      <c r="F1549" s="198" t="s">
        <v>3473</v>
      </c>
      <c r="G1549" s="198" t="s">
        <v>179</v>
      </c>
      <c r="H1549" s="198" t="s">
        <v>3468</v>
      </c>
      <c r="I1549" s="198" t="s">
        <v>3471</v>
      </c>
      <c r="J1549" s="198" t="s">
        <v>3474</v>
      </c>
      <c r="K1549" s="198" t="s">
        <v>179</v>
      </c>
      <c r="L1549" s="66">
        <v>0.18</v>
      </c>
      <c r="M1549" s="65">
        <v>0.21</v>
      </c>
      <c r="N1549" s="92">
        <v>0.15</v>
      </c>
      <c r="O1549" s="92">
        <v>0.03</v>
      </c>
      <c r="P1549" s="92">
        <v>0.16999999999999998</v>
      </c>
      <c r="Q1549" s="92">
        <v>0.18</v>
      </c>
      <c r="R1549" s="92">
        <v>0.19800000000000001</v>
      </c>
    </row>
    <row r="1550" spans="1:18" x14ac:dyDescent="0.25">
      <c r="A1550" s="198">
        <v>3363</v>
      </c>
      <c r="B1550" s="198" t="s">
        <v>2851</v>
      </c>
      <c r="C1550" s="198" t="s">
        <v>3409</v>
      </c>
      <c r="D1550" s="198" t="s">
        <v>3468</v>
      </c>
      <c r="E1550" s="198" t="s">
        <v>3483</v>
      </c>
      <c r="F1550" s="198" t="s">
        <v>3507</v>
      </c>
      <c r="G1550" s="198" t="s">
        <v>179</v>
      </c>
      <c r="H1550" s="198" t="s">
        <v>3468</v>
      </c>
      <c r="I1550" s="198" t="s">
        <v>3485</v>
      </c>
      <c r="J1550" s="198" t="s">
        <v>3508</v>
      </c>
      <c r="K1550" s="198" t="s">
        <v>179</v>
      </c>
      <c r="L1550" s="66">
        <v>0.18</v>
      </c>
      <c r="M1550" s="65">
        <v>0.21</v>
      </c>
      <c r="N1550" s="92">
        <v>0.15</v>
      </c>
      <c r="O1550" s="92">
        <v>0.03</v>
      </c>
      <c r="P1550" s="92">
        <v>0.16999999999999998</v>
      </c>
      <c r="Q1550" s="92">
        <v>0.18</v>
      </c>
      <c r="R1550" s="92">
        <v>0.19800000000000001</v>
      </c>
    </row>
    <row r="1551" spans="1:18" x14ac:dyDescent="0.25">
      <c r="A1551" s="198">
        <v>3408</v>
      </c>
      <c r="B1551" s="198" t="s">
        <v>2851</v>
      </c>
      <c r="C1551" s="198" t="s">
        <v>3409</v>
      </c>
      <c r="D1551" s="198" t="s">
        <v>3468</v>
      </c>
      <c r="E1551" s="198" t="s">
        <v>3483</v>
      </c>
      <c r="F1551" s="198" t="s">
        <v>3491</v>
      </c>
      <c r="G1551" s="198" t="s">
        <v>179</v>
      </c>
      <c r="H1551" s="198" t="s">
        <v>3468</v>
      </c>
      <c r="I1551" s="198" t="s">
        <v>3485</v>
      </c>
      <c r="J1551" s="198" t="s">
        <v>3492</v>
      </c>
      <c r="K1551" s="198" t="s">
        <v>179</v>
      </c>
      <c r="L1551" s="66">
        <v>0.18</v>
      </c>
      <c r="M1551" s="65">
        <v>0.21</v>
      </c>
      <c r="N1551" s="92">
        <v>0.15</v>
      </c>
      <c r="O1551" s="92">
        <v>0.03</v>
      </c>
      <c r="P1551" s="92">
        <v>0.16999999999999998</v>
      </c>
      <c r="Q1551" s="92">
        <v>0.18</v>
      </c>
      <c r="R1551" s="92">
        <v>0.19800000000000001</v>
      </c>
    </row>
    <row r="1552" spans="1:18" x14ac:dyDescent="0.25">
      <c r="A1552" s="198">
        <v>3424</v>
      </c>
      <c r="B1552" s="198" t="s">
        <v>2851</v>
      </c>
      <c r="C1552" s="198" t="s">
        <v>3409</v>
      </c>
      <c r="D1552" s="198" t="s">
        <v>3468</v>
      </c>
      <c r="E1552" s="198" t="s">
        <v>3483</v>
      </c>
      <c r="F1552" s="198" t="s">
        <v>3493</v>
      </c>
      <c r="G1552" s="198" t="s">
        <v>179</v>
      </c>
      <c r="H1552" s="198" t="s">
        <v>3468</v>
      </c>
      <c r="I1552" s="198" t="s">
        <v>3485</v>
      </c>
      <c r="J1552" s="198" t="s">
        <v>3494</v>
      </c>
      <c r="K1552" s="198" t="s">
        <v>179</v>
      </c>
      <c r="L1552" s="66">
        <v>0.18</v>
      </c>
      <c r="M1552" s="65">
        <v>0.21</v>
      </c>
      <c r="N1552" s="92">
        <v>0.15</v>
      </c>
      <c r="O1552" s="92">
        <v>0.03</v>
      </c>
      <c r="P1552" s="92">
        <v>0.16999999999999998</v>
      </c>
      <c r="Q1552" s="92">
        <v>0.18</v>
      </c>
      <c r="R1552" s="92">
        <v>0.19800000000000001</v>
      </c>
    </row>
    <row r="1553" spans="1:18" x14ac:dyDescent="0.25">
      <c r="A1553" s="198">
        <v>3880</v>
      </c>
      <c r="B1553" s="198" t="s">
        <v>2851</v>
      </c>
      <c r="C1553" s="198" t="s">
        <v>3409</v>
      </c>
      <c r="D1553" s="198" t="s">
        <v>3468</v>
      </c>
      <c r="E1553" s="198" t="s">
        <v>3483</v>
      </c>
      <c r="F1553" s="198" t="s">
        <v>4906</v>
      </c>
      <c r="G1553" s="198" t="s">
        <v>179</v>
      </c>
      <c r="H1553" s="198" t="s">
        <v>3468</v>
      </c>
      <c r="I1553" s="198" t="s">
        <v>3485</v>
      </c>
      <c r="J1553" s="198" t="s">
        <v>4907</v>
      </c>
      <c r="K1553" s="198" t="s">
        <v>179</v>
      </c>
      <c r="L1553" s="66">
        <v>0.18</v>
      </c>
      <c r="M1553" s="65">
        <v>0.21</v>
      </c>
      <c r="N1553" s="92">
        <v>0.15</v>
      </c>
      <c r="O1553" s="92">
        <v>0.03</v>
      </c>
      <c r="P1553" s="92">
        <v>0.16999999999999998</v>
      </c>
      <c r="Q1553" s="92">
        <v>0.18</v>
      </c>
      <c r="R1553" s="92">
        <v>0.19800000000000001</v>
      </c>
    </row>
    <row r="1554" spans="1:18" x14ac:dyDescent="0.25">
      <c r="A1554" s="198">
        <v>3881</v>
      </c>
      <c r="B1554" s="198" t="s">
        <v>2851</v>
      </c>
      <c r="C1554" s="198" t="s">
        <v>3409</v>
      </c>
      <c r="D1554" s="198" t="s">
        <v>3468</v>
      </c>
      <c r="E1554" s="198" t="s">
        <v>3483</v>
      </c>
      <c r="F1554" s="198" t="s">
        <v>4908</v>
      </c>
      <c r="G1554" s="198" t="s">
        <v>179</v>
      </c>
      <c r="H1554" s="198" t="s">
        <v>3468</v>
      </c>
      <c r="I1554" s="198" t="s">
        <v>3485</v>
      </c>
      <c r="J1554" s="198" t="s">
        <v>4909</v>
      </c>
      <c r="K1554" s="198" t="s">
        <v>179</v>
      </c>
      <c r="L1554" s="66">
        <v>0.18</v>
      </c>
      <c r="M1554" s="65">
        <v>0.21</v>
      </c>
      <c r="N1554" s="92">
        <v>0.15</v>
      </c>
      <c r="O1554" s="92">
        <v>0.03</v>
      </c>
      <c r="P1554" s="92">
        <v>0.16999999999999998</v>
      </c>
      <c r="Q1554" s="92">
        <v>0.18</v>
      </c>
      <c r="R1554" s="92">
        <v>0.19800000000000001</v>
      </c>
    </row>
    <row r="1555" spans="1:18" x14ac:dyDescent="0.25">
      <c r="A1555" s="198">
        <v>3882</v>
      </c>
      <c r="B1555" s="198" t="s">
        <v>2851</v>
      </c>
      <c r="C1555" s="198" t="s">
        <v>3409</v>
      </c>
      <c r="D1555" s="198" t="s">
        <v>3468</v>
      </c>
      <c r="E1555" s="198" t="s">
        <v>3483</v>
      </c>
      <c r="F1555" s="198" t="s">
        <v>4910</v>
      </c>
      <c r="G1555" s="198" t="s">
        <v>179</v>
      </c>
      <c r="H1555" s="198" t="s">
        <v>3468</v>
      </c>
      <c r="I1555" s="198" t="s">
        <v>3485</v>
      </c>
      <c r="J1555" s="198" t="s">
        <v>4911</v>
      </c>
      <c r="K1555" s="198" t="s">
        <v>179</v>
      </c>
      <c r="L1555" s="66">
        <v>0.18</v>
      </c>
      <c r="M1555" s="65">
        <v>0.21</v>
      </c>
      <c r="N1555" s="92">
        <v>0.15</v>
      </c>
      <c r="O1555" s="92">
        <v>0.03</v>
      </c>
      <c r="P1555" s="92">
        <v>0.16999999999999998</v>
      </c>
      <c r="Q1555" s="92">
        <v>0.18</v>
      </c>
      <c r="R1555" s="92">
        <v>0.19800000000000001</v>
      </c>
    </row>
    <row r="1556" spans="1:18" x14ac:dyDescent="0.25">
      <c r="A1556" s="198">
        <v>3896</v>
      </c>
      <c r="B1556" s="198" t="s">
        <v>2851</v>
      </c>
      <c r="C1556" s="198" t="s">
        <v>3409</v>
      </c>
      <c r="D1556" s="198" t="s">
        <v>3468</v>
      </c>
      <c r="E1556" s="198" t="s">
        <v>3483</v>
      </c>
      <c r="F1556" s="198" t="s">
        <v>4912</v>
      </c>
      <c r="G1556" s="198" t="s">
        <v>179</v>
      </c>
      <c r="H1556" s="198" t="s">
        <v>3468</v>
      </c>
      <c r="I1556" s="198" t="s">
        <v>3485</v>
      </c>
      <c r="J1556" s="198" t="s">
        <v>4913</v>
      </c>
      <c r="K1556" s="198" t="s">
        <v>179</v>
      </c>
      <c r="L1556" s="66">
        <v>0.18</v>
      </c>
      <c r="M1556" s="65">
        <v>0.21</v>
      </c>
      <c r="N1556" s="92">
        <v>0.15</v>
      </c>
      <c r="O1556" s="92">
        <v>0.03</v>
      </c>
      <c r="P1556" s="92">
        <v>0.16999999999999998</v>
      </c>
      <c r="Q1556" s="92">
        <v>0.18</v>
      </c>
      <c r="R1556" s="92">
        <v>0.19800000000000001</v>
      </c>
    </row>
    <row r="1557" spans="1:18" x14ac:dyDescent="0.25">
      <c r="A1557" s="198">
        <v>380</v>
      </c>
      <c r="B1557" s="198" t="s">
        <v>2851</v>
      </c>
      <c r="C1557" s="198" t="s">
        <v>3409</v>
      </c>
      <c r="D1557" s="198" t="s">
        <v>3518</v>
      </c>
      <c r="E1557" s="198" t="s">
        <v>3523</v>
      </c>
      <c r="F1557" s="198" t="s">
        <v>3524</v>
      </c>
      <c r="G1557" s="198" t="s">
        <v>179</v>
      </c>
      <c r="H1557" s="198" t="s">
        <v>3518</v>
      </c>
      <c r="I1557" s="198" t="s">
        <v>3525</v>
      </c>
      <c r="J1557" s="198" t="s">
        <v>3526</v>
      </c>
      <c r="K1557" s="198" t="s">
        <v>179</v>
      </c>
      <c r="L1557" s="66">
        <v>0.18</v>
      </c>
      <c r="M1557" s="65">
        <v>0.21</v>
      </c>
      <c r="N1557" s="92">
        <v>0.15</v>
      </c>
      <c r="O1557" s="92">
        <v>0.03</v>
      </c>
      <c r="P1557" s="92">
        <v>0.16999999999999998</v>
      </c>
      <c r="Q1557" s="92">
        <v>0.18</v>
      </c>
      <c r="R1557" s="92">
        <v>0.19800000000000001</v>
      </c>
    </row>
    <row r="1558" spans="1:18" x14ac:dyDescent="0.25">
      <c r="A1558" s="198">
        <v>556</v>
      </c>
      <c r="B1558" s="198" t="s">
        <v>2851</v>
      </c>
      <c r="C1558" s="198" t="s">
        <v>3409</v>
      </c>
      <c r="D1558" s="198" t="s">
        <v>3518</v>
      </c>
      <c r="E1558" s="198" t="s">
        <v>3771</v>
      </c>
      <c r="F1558" s="198" t="s">
        <v>3775</v>
      </c>
      <c r="G1558" s="198" t="s">
        <v>179</v>
      </c>
      <c r="H1558" s="198" t="s">
        <v>3518</v>
      </c>
      <c r="I1558" s="198" t="s">
        <v>3773</v>
      </c>
      <c r="J1558" s="198" t="s">
        <v>3776</v>
      </c>
      <c r="K1558" s="198" t="s">
        <v>179</v>
      </c>
      <c r="L1558" s="66">
        <v>0.18</v>
      </c>
      <c r="M1558" s="65">
        <v>0.21</v>
      </c>
      <c r="N1558" s="92">
        <v>0.15</v>
      </c>
      <c r="O1558" s="92">
        <v>0.03</v>
      </c>
      <c r="P1558" s="92">
        <v>0.16999999999999998</v>
      </c>
      <c r="Q1558" s="92">
        <v>0.18</v>
      </c>
      <c r="R1558" s="92">
        <v>0.19800000000000001</v>
      </c>
    </row>
    <row r="1559" spans="1:18" x14ac:dyDescent="0.25">
      <c r="A1559" s="198">
        <v>1126</v>
      </c>
      <c r="B1559" s="198" t="s">
        <v>2851</v>
      </c>
      <c r="C1559" s="198" t="s">
        <v>3409</v>
      </c>
      <c r="D1559" s="198" t="s">
        <v>3518</v>
      </c>
      <c r="E1559" s="198" t="s">
        <v>3565</v>
      </c>
      <c r="F1559" s="198" t="s">
        <v>3582</v>
      </c>
      <c r="G1559" s="198" t="s">
        <v>179</v>
      </c>
      <c r="H1559" s="198" t="s">
        <v>3518</v>
      </c>
      <c r="I1559" s="198" t="s">
        <v>3567</v>
      </c>
      <c r="J1559" s="198" t="s">
        <v>3583</v>
      </c>
      <c r="K1559" s="198" t="s">
        <v>179</v>
      </c>
      <c r="L1559" s="66">
        <v>0.18</v>
      </c>
      <c r="M1559" s="65">
        <v>0.21</v>
      </c>
      <c r="N1559" s="92">
        <v>0.15</v>
      </c>
      <c r="O1559" s="92">
        <v>0.03</v>
      </c>
      <c r="P1559" s="92">
        <v>0.16999999999999998</v>
      </c>
      <c r="Q1559" s="92">
        <v>0.18</v>
      </c>
      <c r="R1559" s="92">
        <v>0.19800000000000001</v>
      </c>
    </row>
    <row r="1560" spans="1:18" x14ac:dyDescent="0.25">
      <c r="A1560" s="198">
        <v>1127</v>
      </c>
      <c r="B1560" s="198" t="s">
        <v>2851</v>
      </c>
      <c r="C1560" s="198" t="s">
        <v>3409</v>
      </c>
      <c r="D1560" s="198" t="s">
        <v>3518</v>
      </c>
      <c r="E1560" s="198" t="s">
        <v>3565</v>
      </c>
      <c r="F1560" s="198" t="s">
        <v>3584</v>
      </c>
      <c r="G1560" s="198" t="s">
        <v>179</v>
      </c>
      <c r="H1560" s="198" t="s">
        <v>3518</v>
      </c>
      <c r="I1560" s="198" t="s">
        <v>3567</v>
      </c>
      <c r="J1560" s="198" t="s">
        <v>3585</v>
      </c>
      <c r="K1560" s="198" t="s">
        <v>179</v>
      </c>
      <c r="L1560" s="66">
        <v>0.18</v>
      </c>
      <c r="M1560" s="65">
        <v>0.21</v>
      </c>
      <c r="N1560" s="92">
        <v>0.15</v>
      </c>
      <c r="O1560" s="92">
        <v>0.03</v>
      </c>
      <c r="P1560" s="92">
        <v>0.16999999999999998</v>
      </c>
      <c r="Q1560" s="92">
        <v>0.18</v>
      </c>
      <c r="R1560" s="92">
        <v>0.19800000000000001</v>
      </c>
    </row>
    <row r="1561" spans="1:18" x14ac:dyDescent="0.25">
      <c r="A1561" s="198">
        <v>1311</v>
      </c>
      <c r="B1561" s="198" t="s">
        <v>2851</v>
      </c>
      <c r="C1561" s="198" t="s">
        <v>3409</v>
      </c>
      <c r="D1561" s="198" t="s">
        <v>3518</v>
      </c>
      <c r="E1561" s="198" t="s">
        <v>3689</v>
      </c>
      <c r="F1561" s="198" t="s">
        <v>759</v>
      </c>
      <c r="G1561" s="198" t="s">
        <v>179</v>
      </c>
      <c r="H1561" s="198" t="s">
        <v>3518</v>
      </c>
      <c r="I1561" s="198" t="s">
        <v>3691</v>
      </c>
      <c r="J1561" s="198" t="s">
        <v>760</v>
      </c>
      <c r="K1561" s="198" t="s">
        <v>179</v>
      </c>
      <c r="L1561" s="66">
        <v>0.2</v>
      </c>
      <c r="M1561" s="65">
        <v>0.23</v>
      </c>
      <c r="N1561" s="92">
        <v>0.15</v>
      </c>
      <c r="O1561" s="92">
        <v>0.03</v>
      </c>
      <c r="P1561" s="92">
        <v>0.16999999999999998</v>
      </c>
      <c r="Q1561" s="92">
        <v>0.18</v>
      </c>
      <c r="R1561" s="92">
        <v>0.19800000000000001</v>
      </c>
    </row>
    <row r="1562" spans="1:18" x14ac:dyDescent="0.25">
      <c r="A1562" s="198">
        <v>1563</v>
      </c>
      <c r="B1562" s="198" t="s">
        <v>2851</v>
      </c>
      <c r="C1562" s="198" t="s">
        <v>3409</v>
      </c>
      <c r="D1562" s="198" t="s">
        <v>3518</v>
      </c>
      <c r="E1562" s="198" t="s">
        <v>3689</v>
      </c>
      <c r="F1562" s="198" t="s">
        <v>3712</v>
      </c>
      <c r="G1562" s="198" t="s">
        <v>179</v>
      </c>
      <c r="H1562" s="198" t="s">
        <v>3518</v>
      </c>
      <c r="I1562" s="198" t="s">
        <v>3691</v>
      </c>
      <c r="J1562" s="198" t="s">
        <v>3713</v>
      </c>
      <c r="K1562" s="198" t="s">
        <v>179</v>
      </c>
      <c r="L1562" s="66">
        <v>0.2</v>
      </c>
      <c r="M1562" s="65">
        <v>0.23</v>
      </c>
      <c r="N1562" s="92">
        <v>0.15</v>
      </c>
      <c r="O1562" s="92">
        <v>5.0000000000000017E-2</v>
      </c>
      <c r="P1562" s="92">
        <v>0.19</v>
      </c>
      <c r="Q1562" s="92">
        <v>0.2</v>
      </c>
      <c r="R1562" s="92">
        <v>0.22000000000000003</v>
      </c>
    </row>
    <row r="1563" spans="1:18" x14ac:dyDescent="0.25">
      <c r="A1563" s="198">
        <v>1564</v>
      </c>
      <c r="B1563" s="198" t="s">
        <v>2851</v>
      </c>
      <c r="C1563" s="198" t="s">
        <v>3409</v>
      </c>
      <c r="D1563" s="198" t="s">
        <v>3518</v>
      </c>
      <c r="E1563" s="198" t="s">
        <v>3689</v>
      </c>
      <c r="F1563" s="198" t="s">
        <v>3714</v>
      </c>
      <c r="G1563" s="198" t="s">
        <v>179</v>
      </c>
      <c r="H1563" s="198" t="s">
        <v>3518</v>
      </c>
      <c r="I1563" s="198" t="s">
        <v>3691</v>
      </c>
      <c r="J1563" s="198" t="s">
        <v>3715</v>
      </c>
      <c r="K1563" s="198" t="s">
        <v>179</v>
      </c>
      <c r="L1563" s="66">
        <v>0.2</v>
      </c>
      <c r="M1563" s="65">
        <v>0.23</v>
      </c>
      <c r="N1563" s="92">
        <v>0.15</v>
      </c>
      <c r="O1563" s="92">
        <v>5.0000000000000017E-2</v>
      </c>
      <c r="P1563" s="92">
        <v>0.19</v>
      </c>
      <c r="Q1563" s="92">
        <v>0.2</v>
      </c>
      <c r="R1563" s="92">
        <v>0.22000000000000003</v>
      </c>
    </row>
    <row r="1564" spans="1:18" x14ac:dyDescent="0.25">
      <c r="A1564" s="198">
        <v>1565</v>
      </c>
      <c r="B1564" s="198" t="s">
        <v>2851</v>
      </c>
      <c r="C1564" s="198" t="s">
        <v>3409</v>
      </c>
      <c r="D1564" s="198" t="s">
        <v>3518</v>
      </c>
      <c r="E1564" s="198" t="s">
        <v>3689</v>
      </c>
      <c r="F1564" s="198" t="s">
        <v>3716</v>
      </c>
      <c r="G1564" s="198" t="s">
        <v>179</v>
      </c>
      <c r="H1564" s="198" t="s">
        <v>3518</v>
      </c>
      <c r="I1564" s="198" t="s">
        <v>3691</v>
      </c>
      <c r="J1564" s="198" t="s">
        <v>3717</v>
      </c>
      <c r="K1564" s="198" t="s">
        <v>179</v>
      </c>
      <c r="L1564" s="66">
        <v>0.2</v>
      </c>
      <c r="M1564" s="65">
        <v>0.23</v>
      </c>
      <c r="N1564" s="92">
        <v>0.15</v>
      </c>
      <c r="O1564" s="92">
        <v>5.0000000000000017E-2</v>
      </c>
      <c r="P1564" s="92">
        <v>0.19</v>
      </c>
      <c r="Q1564" s="92">
        <v>0.2</v>
      </c>
      <c r="R1564" s="92">
        <v>0.22000000000000003</v>
      </c>
    </row>
    <row r="1565" spans="1:18" x14ac:dyDescent="0.25">
      <c r="A1565" s="198">
        <v>1566</v>
      </c>
      <c r="B1565" s="198" t="s">
        <v>2851</v>
      </c>
      <c r="C1565" s="198" t="s">
        <v>3409</v>
      </c>
      <c r="D1565" s="198" t="s">
        <v>3518</v>
      </c>
      <c r="E1565" s="198" t="s">
        <v>3689</v>
      </c>
      <c r="F1565" s="198" t="s">
        <v>3718</v>
      </c>
      <c r="G1565" s="198" t="s">
        <v>179</v>
      </c>
      <c r="H1565" s="198" t="s">
        <v>3518</v>
      </c>
      <c r="I1565" s="198" t="s">
        <v>3691</v>
      </c>
      <c r="J1565" s="198" t="s">
        <v>3719</v>
      </c>
      <c r="K1565" s="198" t="s">
        <v>179</v>
      </c>
      <c r="L1565" s="66">
        <v>0.2</v>
      </c>
      <c r="M1565" s="65">
        <v>0.23</v>
      </c>
      <c r="N1565" s="92">
        <v>0.15</v>
      </c>
      <c r="O1565" s="92">
        <v>5.0000000000000017E-2</v>
      </c>
      <c r="P1565" s="92">
        <v>0.19</v>
      </c>
      <c r="Q1565" s="92">
        <v>0.2</v>
      </c>
      <c r="R1565" s="92">
        <v>0.22000000000000003</v>
      </c>
    </row>
    <row r="1566" spans="1:18" x14ac:dyDescent="0.25">
      <c r="A1566" s="198">
        <v>1568</v>
      </c>
      <c r="B1566" s="198" t="s">
        <v>2851</v>
      </c>
      <c r="C1566" s="198" t="s">
        <v>3409</v>
      </c>
      <c r="D1566" s="198" t="s">
        <v>3518</v>
      </c>
      <c r="E1566" s="198" t="s">
        <v>3689</v>
      </c>
      <c r="F1566" s="198" t="s">
        <v>3710</v>
      </c>
      <c r="G1566" s="198" t="s">
        <v>179</v>
      </c>
      <c r="H1566" s="198" t="s">
        <v>3518</v>
      </c>
      <c r="I1566" s="198" t="s">
        <v>3691</v>
      </c>
      <c r="J1566" s="198" t="s">
        <v>3711</v>
      </c>
      <c r="K1566" s="198" t="s">
        <v>179</v>
      </c>
      <c r="L1566" s="66">
        <v>0.2</v>
      </c>
      <c r="M1566" s="65">
        <v>0.23</v>
      </c>
      <c r="N1566" s="92">
        <v>0.15</v>
      </c>
      <c r="O1566" s="92">
        <v>1.0000000000000009E-2</v>
      </c>
      <c r="P1566" s="92">
        <v>0.15</v>
      </c>
      <c r="Q1566" s="92">
        <v>0.15</v>
      </c>
      <c r="R1566" s="92">
        <v>0.17600000000000002</v>
      </c>
    </row>
    <row r="1567" spans="1:18" x14ac:dyDescent="0.25">
      <c r="A1567" s="198">
        <v>1570</v>
      </c>
      <c r="B1567" s="198" t="s">
        <v>2851</v>
      </c>
      <c r="C1567" s="198" t="s">
        <v>3409</v>
      </c>
      <c r="D1567" s="198" t="s">
        <v>3518</v>
      </c>
      <c r="E1567" s="198" t="s">
        <v>3519</v>
      </c>
      <c r="F1567" s="198" t="s">
        <v>3520</v>
      </c>
      <c r="G1567" s="198" t="s">
        <v>179</v>
      </c>
      <c r="H1567" s="198" t="s">
        <v>3518</v>
      </c>
      <c r="I1567" s="198" t="s">
        <v>3521</v>
      </c>
      <c r="J1567" s="198" t="s">
        <v>3522</v>
      </c>
      <c r="K1567" s="198" t="s">
        <v>179</v>
      </c>
      <c r="L1567" s="66">
        <v>0.2</v>
      </c>
      <c r="M1567" s="65">
        <v>0.23</v>
      </c>
      <c r="N1567" s="92">
        <v>0.15</v>
      </c>
      <c r="O1567" s="92">
        <v>1.0000000000000009E-2</v>
      </c>
      <c r="P1567" s="92">
        <v>0.15</v>
      </c>
      <c r="Q1567" s="92">
        <v>0.15</v>
      </c>
      <c r="R1567" s="92">
        <v>0.17600000000000002</v>
      </c>
    </row>
    <row r="1568" spans="1:18" x14ac:dyDescent="0.25">
      <c r="A1568" s="198">
        <v>1574</v>
      </c>
      <c r="B1568" s="198" t="s">
        <v>2851</v>
      </c>
      <c r="C1568" s="198" t="s">
        <v>3409</v>
      </c>
      <c r="D1568" s="198" t="s">
        <v>3518</v>
      </c>
      <c r="E1568" s="198" t="s">
        <v>3756</v>
      </c>
      <c r="F1568" s="198" t="s">
        <v>3757</v>
      </c>
      <c r="G1568" s="198" t="s">
        <v>179</v>
      </c>
      <c r="H1568" s="198" t="s">
        <v>3518</v>
      </c>
      <c r="I1568" s="198" t="s">
        <v>3758</v>
      </c>
      <c r="J1568" s="198" t="s">
        <v>3608</v>
      </c>
      <c r="K1568" s="198" t="s">
        <v>179</v>
      </c>
      <c r="L1568" s="66">
        <v>0.2</v>
      </c>
      <c r="M1568" s="65">
        <v>0.23</v>
      </c>
      <c r="N1568" s="92">
        <v>0.15</v>
      </c>
      <c r="O1568" s="92">
        <v>0.03</v>
      </c>
      <c r="P1568" s="92">
        <v>0.16999999999999998</v>
      </c>
      <c r="Q1568" s="92">
        <v>0.18</v>
      </c>
      <c r="R1568" s="92">
        <v>0.19800000000000001</v>
      </c>
    </row>
    <row r="1569" spans="1:18" x14ac:dyDescent="0.25">
      <c r="A1569" s="198">
        <v>1597</v>
      </c>
      <c r="B1569" s="198" t="s">
        <v>2851</v>
      </c>
      <c r="C1569" s="198" t="s">
        <v>3409</v>
      </c>
      <c r="D1569" s="198" t="s">
        <v>3518</v>
      </c>
      <c r="E1569" s="198" t="s">
        <v>3565</v>
      </c>
      <c r="F1569" s="198" t="s">
        <v>3566</v>
      </c>
      <c r="G1569" s="198" t="s">
        <v>179</v>
      </c>
      <c r="H1569" s="198" t="s">
        <v>3518</v>
      </c>
      <c r="I1569" s="198" t="s">
        <v>3567</v>
      </c>
      <c r="J1569" s="198" t="s">
        <v>3568</v>
      </c>
      <c r="K1569" s="198" t="s">
        <v>179</v>
      </c>
      <c r="L1569" s="66">
        <v>0.18</v>
      </c>
      <c r="M1569" s="65">
        <v>0.21</v>
      </c>
      <c r="N1569" s="92">
        <v>0.15</v>
      </c>
      <c r="O1569" s="92">
        <v>0.03</v>
      </c>
      <c r="P1569" s="92">
        <v>0.16999999999999998</v>
      </c>
      <c r="Q1569" s="92">
        <v>0.18</v>
      </c>
      <c r="R1569" s="92">
        <v>0.19800000000000001</v>
      </c>
    </row>
    <row r="1570" spans="1:18" x14ac:dyDescent="0.25">
      <c r="A1570" s="198">
        <v>1598</v>
      </c>
      <c r="B1570" s="198" t="s">
        <v>2851</v>
      </c>
      <c r="C1570" s="198" t="s">
        <v>3409</v>
      </c>
      <c r="D1570" s="198" t="s">
        <v>3518</v>
      </c>
      <c r="E1570" s="198" t="s">
        <v>3565</v>
      </c>
      <c r="F1570" s="198" t="s">
        <v>3569</v>
      </c>
      <c r="G1570" s="198" t="s">
        <v>179</v>
      </c>
      <c r="H1570" s="198" t="s">
        <v>3518</v>
      </c>
      <c r="I1570" s="198" t="s">
        <v>3567</v>
      </c>
      <c r="J1570" s="198" t="s">
        <v>3570</v>
      </c>
      <c r="K1570" s="198" t="s">
        <v>179</v>
      </c>
      <c r="L1570" s="66">
        <v>0.18</v>
      </c>
      <c r="M1570" s="65">
        <v>0.21</v>
      </c>
      <c r="N1570" s="92">
        <v>0.15</v>
      </c>
      <c r="O1570" s="92">
        <v>7.0000000000000007E-2</v>
      </c>
      <c r="P1570" s="92">
        <v>0.21</v>
      </c>
      <c r="Q1570" s="92">
        <v>0.22</v>
      </c>
      <c r="R1570" s="92">
        <v>0.24200000000000002</v>
      </c>
    </row>
    <row r="1571" spans="1:18" x14ac:dyDescent="0.25">
      <c r="A1571" s="198">
        <v>1599</v>
      </c>
      <c r="B1571" s="198" t="s">
        <v>2851</v>
      </c>
      <c r="C1571" s="198" t="s">
        <v>3409</v>
      </c>
      <c r="D1571" s="198" t="s">
        <v>3518</v>
      </c>
      <c r="E1571" s="198" t="s">
        <v>3565</v>
      </c>
      <c r="F1571" s="198" t="s">
        <v>3571</v>
      </c>
      <c r="G1571" s="198" t="s">
        <v>179</v>
      </c>
      <c r="H1571" s="198" t="s">
        <v>3518</v>
      </c>
      <c r="I1571" s="198" t="s">
        <v>3567</v>
      </c>
      <c r="J1571" s="198" t="s">
        <v>3572</v>
      </c>
      <c r="K1571" s="198" t="s">
        <v>179</v>
      </c>
      <c r="L1571" s="66">
        <v>0.18</v>
      </c>
      <c r="M1571" s="65">
        <v>0.21</v>
      </c>
      <c r="N1571" s="92">
        <v>0.15</v>
      </c>
      <c r="O1571" s="92">
        <v>0.03</v>
      </c>
      <c r="P1571" s="92">
        <v>0.16999999999999998</v>
      </c>
      <c r="Q1571" s="92">
        <v>0.18</v>
      </c>
      <c r="R1571" s="92">
        <v>0.19800000000000001</v>
      </c>
    </row>
    <row r="1572" spans="1:18" x14ac:dyDescent="0.25">
      <c r="A1572" s="198">
        <v>1601</v>
      </c>
      <c r="B1572" s="198" t="s">
        <v>2851</v>
      </c>
      <c r="C1572" s="198" t="s">
        <v>3409</v>
      </c>
      <c r="D1572" s="198" t="s">
        <v>3518</v>
      </c>
      <c r="E1572" s="198" t="s">
        <v>3523</v>
      </c>
      <c r="F1572" s="198" t="s">
        <v>3557</v>
      </c>
      <c r="G1572" s="198" t="s">
        <v>179</v>
      </c>
      <c r="H1572" s="198" t="s">
        <v>3518</v>
      </c>
      <c r="I1572" s="198" t="s">
        <v>3525</v>
      </c>
      <c r="J1572" s="198" t="s">
        <v>3558</v>
      </c>
      <c r="K1572" s="198" t="s">
        <v>179</v>
      </c>
      <c r="L1572" s="66">
        <v>0.18</v>
      </c>
      <c r="M1572" s="65">
        <v>0.21</v>
      </c>
      <c r="N1572" s="92">
        <v>0.15</v>
      </c>
      <c r="O1572" s="92">
        <v>0.03</v>
      </c>
      <c r="P1572" s="92">
        <v>0.16999999999999998</v>
      </c>
      <c r="Q1572" s="92">
        <v>0.18</v>
      </c>
      <c r="R1572" s="92">
        <v>0.19800000000000001</v>
      </c>
    </row>
    <row r="1573" spans="1:18" x14ac:dyDescent="0.25">
      <c r="A1573" s="198">
        <v>1602</v>
      </c>
      <c r="B1573" s="198" t="s">
        <v>2851</v>
      </c>
      <c r="C1573" s="198" t="s">
        <v>3409</v>
      </c>
      <c r="D1573" s="198" t="s">
        <v>3518</v>
      </c>
      <c r="E1573" s="198" t="s">
        <v>3648</v>
      </c>
      <c r="F1573" s="198" t="s">
        <v>3657</v>
      </c>
      <c r="G1573" s="198" t="s">
        <v>179</v>
      </c>
      <c r="H1573" s="198" t="s">
        <v>3518</v>
      </c>
      <c r="I1573" s="198" t="s">
        <v>3650</v>
      </c>
      <c r="J1573" s="198" t="s">
        <v>3658</v>
      </c>
      <c r="K1573" s="198" t="s">
        <v>179</v>
      </c>
      <c r="L1573" s="66">
        <v>0.18</v>
      </c>
      <c r="M1573" s="65">
        <v>0.21</v>
      </c>
      <c r="N1573" s="92">
        <v>0.15</v>
      </c>
      <c r="O1573" s="92">
        <v>0.03</v>
      </c>
      <c r="P1573" s="92">
        <v>0.16999999999999998</v>
      </c>
      <c r="Q1573" s="92">
        <v>0.18</v>
      </c>
      <c r="R1573" s="92">
        <v>0.19800000000000001</v>
      </c>
    </row>
    <row r="1574" spans="1:18" x14ac:dyDescent="0.25">
      <c r="A1574" s="198">
        <v>1603</v>
      </c>
      <c r="B1574" s="198" t="s">
        <v>2851</v>
      </c>
      <c r="C1574" s="198" t="s">
        <v>3409</v>
      </c>
      <c r="D1574" s="198" t="s">
        <v>3518</v>
      </c>
      <c r="E1574" s="198" t="s">
        <v>3523</v>
      </c>
      <c r="F1574" s="198" t="s">
        <v>3559</v>
      </c>
      <c r="G1574" s="198" t="s">
        <v>179</v>
      </c>
      <c r="H1574" s="198" t="s">
        <v>3518</v>
      </c>
      <c r="I1574" s="198" t="s">
        <v>3525</v>
      </c>
      <c r="J1574" s="198" t="s">
        <v>3560</v>
      </c>
      <c r="K1574" s="198" t="s">
        <v>179</v>
      </c>
      <c r="L1574" s="66">
        <v>0.18</v>
      </c>
      <c r="M1574" s="65">
        <v>0.21</v>
      </c>
      <c r="N1574" s="92">
        <v>0.15</v>
      </c>
      <c r="O1574" s="92">
        <v>5.0000000000000017E-2</v>
      </c>
      <c r="P1574" s="92">
        <v>0.19</v>
      </c>
      <c r="Q1574" s="92">
        <v>0.2</v>
      </c>
      <c r="R1574" s="92">
        <v>0.22000000000000003</v>
      </c>
    </row>
    <row r="1575" spans="1:18" x14ac:dyDescent="0.25">
      <c r="A1575" s="198">
        <v>1607</v>
      </c>
      <c r="B1575" s="198" t="s">
        <v>2851</v>
      </c>
      <c r="C1575" s="198" t="s">
        <v>3409</v>
      </c>
      <c r="D1575" s="198" t="s">
        <v>3518</v>
      </c>
      <c r="E1575" s="198" t="s">
        <v>3648</v>
      </c>
      <c r="F1575" s="198" t="s">
        <v>3649</v>
      </c>
      <c r="G1575" s="198" t="s">
        <v>179</v>
      </c>
      <c r="H1575" s="198" t="s">
        <v>3518</v>
      </c>
      <c r="I1575" s="198" t="s">
        <v>3650</v>
      </c>
      <c r="J1575" s="198" t="s">
        <v>3627</v>
      </c>
      <c r="K1575" s="198" t="s">
        <v>179</v>
      </c>
      <c r="L1575" s="66">
        <v>0.18</v>
      </c>
      <c r="M1575" s="65">
        <v>0.21</v>
      </c>
      <c r="N1575" s="92">
        <v>0.15</v>
      </c>
      <c r="O1575" s="92">
        <v>5.0000000000000017E-2</v>
      </c>
      <c r="P1575" s="92">
        <v>0.19</v>
      </c>
      <c r="Q1575" s="92">
        <v>0.2</v>
      </c>
      <c r="R1575" s="92">
        <v>0.22000000000000003</v>
      </c>
    </row>
    <row r="1576" spans="1:18" x14ac:dyDescent="0.25">
      <c r="A1576" s="198">
        <v>1608</v>
      </c>
      <c r="B1576" s="198" t="s">
        <v>2851</v>
      </c>
      <c r="C1576" s="198" t="s">
        <v>3409</v>
      </c>
      <c r="D1576" s="198" t="s">
        <v>3518</v>
      </c>
      <c r="E1576" s="198" t="s">
        <v>3648</v>
      </c>
      <c r="F1576" s="198" t="s">
        <v>3651</v>
      </c>
      <c r="G1576" s="198" t="s">
        <v>179</v>
      </c>
      <c r="H1576" s="198" t="s">
        <v>3518</v>
      </c>
      <c r="I1576" s="198" t="s">
        <v>3650</v>
      </c>
      <c r="J1576" s="198" t="s">
        <v>3652</v>
      </c>
      <c r="K1576" s="198" t="s">
        <v>179</v>
      </c>
      <c r="L1576" s="66">
        <v>0.18</v>
      </c>
      <c r="M1576" s="65">
        <v>0.21</v>
      </c>
      <c r="N1576" s="92">
        <v>0.15</v>
      </c>
      <c r="O1576" s="92">
        <v>5.0000000000000017E-2</v>
      </c>
      <c r="P1576" s="92">
        <v>0.19</v>
      </c>
      <c r="Q1576" s="92">
        <v>0.2</v>
      </c>
      <c r="R1576" s="92">
        <v>0.22000000000000003</v>
      </c>
    </row>
    <row r="1577" spans="1:18" x14ac:dyDescent="0.25">
      <c r="A1577" s="198">
        <v>1609</v>
      </c>
      <c r="B1577" s="198" t="s">
        <v>2851</v>
      </c>
      <c r="C1577" s="198" t="s">
        <v>3409</v>
      </c>
      <c r="D1577" s="198" t="s">
        <v>3518</v>
      </c>
      <c r="E1577" s="198" t="s">
        <v>3648</v>
      </c>
      <c r="F1577" s="198" t="s">
        <v>3653</v>
      </c>
      <c r="G1577" s="198" t="s">
        <v>179</v>
      </c>
      <c r="H1577" s="198" t="s">
        <v>3518</v>
      </c>
      <c r="I1577" s="198" t="s">
        <v>3650</v>
      </c>
      <c r="J1577" s="198" t="s">
        <v>3654</v>
      </c>
      <c r="K1577" s="198" t="s">
        <v>179</v>
      </c>
      <c r="L1577" s="66">
        <v>0.18</v>
      </c>
      <c r="M1577" s="65">
        <v>0.21</v>
      </c>
      <c r="N1577" s="92">
        <v>0.14699999999999996</v>
      </c>
      <c r="O1577" s="92">
        <v>5.3000000000000047E-2</v>
      </c>
      <c r="P1577" s="92">
        <v>0.19</v>
      </c>
      <c r="Q1577" s="92">
        <v>0.2</v>
      </c>
      <c r="R1577" s="92">
        <v>0.22000000000000003</v>
      </c>
    </row>
    <row r="1578" spans="1:18" x14ac:dyDescent="0.25">
      <c r="A1578" s="198">
        <v>1610</v>
      </c>
      <c r="B1578" s="198" t="s">
        <v>2851</v>
      </c>
      <c r="C1578" s="198" t="s">
        <v>3409</v>
      </c>
      <c r="D1578" s="198" t="s">
        <v>3518</v>
      </c>
      <c r="E1578" s="198" t="s">
        <v>3648</v>
      </c>
      <c r="F1578" s="198" t="s">
        <v>3655</v>
      </c>
      <c r="G1578" s="198" t="s">
        <v>179</v>
      </c>
      <c r="H1578" s="198" t="s">
        <v>3518</v>
      </c>
      <c r="I1578" s="198" t="s">
        <v>3650</v>
      </c>
      <c r="J1578" s="198" t="s">
        <v>3656</v>
      </c>
      <c r="K1578" s="198" t="s">
        <v>179</v>
      </c>
      <c r="L1578" s="66">
        <v>0.18</v>
      </c>
      <c r="M1578" s="65">
        <v>0.21</v>
      </c>
      <c r="N1578" s="92">
        <v>0.14699999999999996</v>
      </c>
      <c r="O1578" s="92">
        <v>5.3000000000000047E-2</v>
      </c>
      <c r="P1578" s="92">
        <v>0.19</v>
      </c>
      <c r="Q1578" s="92">
        <v>0.2</v>
      </c>
      <c r="R1578" s="92">
        <v>0.22000000000000003</v>
      </c>
    </row>
    <row r="1579" spans="1:18" x14ac:dyDescent="0.25">
      <c r="A1579" s="198">
        <v>1612</v>
      </c>
      <c r="B1579" s="198" t="s">
        <v>2851</v>
      </c>
      <c r="C1579" s="198" t="s">
        <v>3409</v>
      </c>
      <c r="D1579" s="198" t="s">
        <v>3518</v>
      </c>
      <c r="E1579" s="198" t="s">
        <v>3677</v>
      </c>
      <c r="F1579" s="198" t="s">
        <v>3681</v>
      </c>
      <c r="G1579" s="198" t="s">
        <v>179</v>
      </c>
      <c r="H1579" s="198" t="s">
        <v>3518</v>
      </c>
      <c r="I1579" s="198" t="s">
        <v>3679</v>
      </c>
      <c r="J1579" s="198" t="s">
        <v>3682</v>
      </c>
      <c r="K1579" s="198" t="s">
        <v>179</v>
      </c>
      <c r="L1579" s="66">
        <v>0.18</v>
      </c>
      <c r="M1579" s="65">
        <v>0.21</v>
      </c>
      <c r="N1579" s="92">
        <v>0.15</v>
      </c>
      <c r="O1579" s="92">
        <v>5.0000000000000017E-2</v>
      </c>
      <c r="P1579" s="92">
        <v>0.19</v>
      </c>
      <c r="Q1579" s="92">
        <v>0.2</v>
      </c>
      <c r="R1579" s="92">
        <v>0.22000000000000003</v>
      </c>
    </row>
    <row r="1580" spans="1:18" x14ac:dyDescent="0.25">
      <c r="A1580" s="198">
        <v>1615</v>
      </c>
      <c r="B1580" s="198" t="s">
        <v>2851</v>
      </c>
      <c r="C1580" s="198" t="s">
        <v>3409</v>
      </c>
      <c r="D1580" s="198" t="s">
        <v>3518</v>
      </c>
      <c r="E1580" s="198" t="s">
        <v>3677</v>
      </c>
      <c r="F1580" s="198" t="s">
        <v>3683</v>
      </c>
      <c r="G1580" s="198" t="s">
        <v>179</v>
      </c>
      <c r="H1580" s="198" t="s">
        <v>3518</v>
      </c>
      <c r="I1580" s="198" t="s">
        <v>3679</v>
      </c>
      <c r="J1580" s="198" t="s">
        <v>3684</v>
      </c>
      <c r="K1580" s="198" t="s">
        <v>179</v>
      </c>
      <c r="L1580" s="66">
        <v>0.18</v>
      </c>
      <c r="M1580" s="65">
        <v>0.21</v>
      </c>
      <c r="N1580" s="92">
        <v>0.15</v>
      </c>
      <c r="O1580" s="92">
        <v>5.0000000000000017E-2</v>
      </c>
      <c r="P1580" s="92">
        <v>0.19</v>
      </c>
      <c r="Q1580" s="92">
        <v>0.2</v>
      </c>
      <c r="R1580" s="92">
        <v>0.22000000000000003</v>
      </c>
    </row>
    <row r="1581" spans="1:18" x14ac:dyDescent="0.25">
      <c r="A1581" s="198">
        <v>1616</v>
      </c>
      <c r="B1581" s="198" t="s">
        <v>2851</v>
      </c>
      <c r="C1581" s="198" t="s">
        <v>3409</v>
      </c>
      <c r="D1581" s="198" t="s">
        <v>3518</v>
      </c>
      <c r="E1581" s="198" t="s">
        <v>3677</v>
      </c>
      <c r="F1581" s="198" t="s">
        <v>3685</v>
      </c>
      <c r="G1581" s="198" t="s">
        <v>179</v>
      </c>
      <c r="H1581" s="198" t="s">
        <v>3518</v>
      </c>
      <c r="I1581" s="198" t="s">
        <v>3679</v>
      </c>
      <c r="J1581" s="198" t="s">
        <v>3686</v>
      </c>
      <c r="K1581" s="198" t="s">
        <v>179</v>
      </c>
      <c r="L1581" s="66">
        <v>0.18</v>
      </c>
      <c r="M1581" s="65">
        <v>0.21</v>
      </c>
      <c r="N1581" s="92">
        <v>0.15</v>
      </c>
      <c r="O1581" s="92">
        <v>5.0000000000000017E-2</v>
      </c>
      <c r="P1581" s="92">
        <v>0.19</v>
      </c>
      <c r="Q1581" s="92">
        <v>0.2</v>
      </c>
      <c r="R1581" s="92">
        <v>0.22000000000000003</v>
      </c>
    </row>
    <row r="1582" spans="1:18" x14ac:dyDescent="0.25">
      <c r="A1582" s="198">
        <v>1617</v>
      </c>
      <c r="B1582" s="198" t="s">
        <v>2851</v>
      </c>
      <c r="C1582" s="198" t="s">
        <v>3409</v>
      </c>
      <c r="D1582" s="198" t="s">
        <v>3518</v>
      </c>
      <c r="E1582" s="198" t="s">
        <v>3677</v>
      </c>
      <c r="F1582" s="198" t="s">
        <v>3678</v>
      </c>
      <c r="G1582" s="198" t="s">
        <v>179</v>
      </c>
      <c r="H1582" s="198" t="s">
        <v>3518</v>
      </c>
      <c r="I1582" s="198" t="s">
        <v>3679</v>
      </c>
      <c r="J1582" s="198" t="s">
        <v>3680</v>
      </c>
      <c r="K1582" s="198" t="s">
        <v>179</v>
      </c>
      <c r="L1582" s="66">
        <v>0.22</v>
      </c>
      <c r="M1582" s="65">
        <v>0.23</v>
      </c>
      <c r="N1582" s="92">
        <v>0.15</v>
      </c>
      <c r="O1582" s="92">
        <v>5.0000000000000017E-2</v>
      </c>
      <c r="P1582" s="92">
        <v>0.19</v>
      </c>
      <c r="Q1582" s="92">
        <v>0.2</v>
      </c>
      <c r="R1582" s="92">
        <v>0.22000000000000003</v>
      </c>
    </row>
    <row r="1583" spans="1:18" x14ac:dyDescent="0.25">
      <c r="A1583" s="198">
        <v>1619</v>
      </c>
      <c r="B1583" s="198" t="s">
        <v>2851</v>
      </c>
      <c r="C1583" s="198" t="s">
        <v>3409</v>
      </c>
      <c r="D1583" s="198" t="s">
        <v>3518</v>
      </c>
      <c r="E1583" s="198" t="s">
        <v>3720</v>
      </c>
      <c r="F1583" s="198" t="s">
        <v>3730</v>
      </c>
      <c r="G1583" s="198" t="s">
        <v>179</v>
      </c>
      <c r="H1583" s="198" t="s">
        <v>3518</v>
      </c>
      <c r="I1583" s="198" t="s">
        <v>3722</v>
      </c>
      <c r="J1583" s="198" t="s">
        <v>3731</v>
      </c>
      <c r="K1583" s="198" t="s">
        <v>179</v>
      </c>
      <c r="L1583" s="66">
        <v>0.18</v>
      </c>
      <c r="M1583" s="65">
        <v>0.21</v>
      </c>
      <c r="N1583" s="92">
        <v>0.14699999999999996</v>
      </c>
      <c r="O1583" s="92">
        <v>5.3000000000000047E-2</v>
      </c>
      <c r="P1583" s="92">
        <v>0.19</v>
      </c>
      <c r="Q1583" s="92">
        <v>0.2</v>
      </c>
      <c r="R1583" s="92">
        <v>0.22000000000000003</v>
      </c>
    </row>
    <row r="1584" spans="1:18" x14ac:dyDescent="0.25">
      <c r="A1584" s="198">
        <v>1620</v>
      </c>
      <c r="B1584" s="198" t="s">
        <v>2851</v>
      </c>
      <c r="C1584" s="198" t="s">
        <v>3409</v>
      </c>
      <c r="D1584" s="198" t="s">
        <v>3518</v>
      </c>
      <c r="E1584" s="198" t="s">
        <v>3720</v>
      </c>
      <c r="F1584" s="198" t="s">
        <v>3732</v>
      </c>
      <c r="G1584" s="198" t="s">
        <v>179</v>
      </c>
      <c r="H1584" s="198" t="s">
        <v>3518</v>
      </c>
      <c r="I1584" s="198" t="s">
        <v>3722</v>
      </c>
      <c r="J1584" s="198" t="s">
        <v>3733</v>
      </c>
      <c r="K1584" s="198" t="s">
        <v>179</v>
      </c>
      <c r="L1584" s="66">
        <v>0.18</v>
      </c>
      <c r="M1584" s="65">
        <v>0.21</v>
      </c>
      <c r="N1584" s="92">
        <v>0.15</v>
      </c>
      <c r="O1584" s="92">
        <v>5.0000000000000017E-2</v>
      </c>
      <c r="P1584" s="92">
        <v>0.19</v>
      </c>
      <c r="Q1584" s="92">
        <v>0.2</v>
      </c>
      <c r="R1584" s="92">
        <v>0.22000000000000003</v>
      </c>
    </row>
    <row r="1585" spans="1:18" x14ac:dyDescent="0.25">
      <c r="A1585" s="198">
        <v>1621</v>
      </c>
      <c r="B1585" s="198" t="s">
        <v>2851</v>
      </c>
      <c r="C1585" s="198" t="s">
        <v>3409</v>
      </c>
      <c r="D1585" s="198" t="s">
        <v>3518</v>
      </c>
      <c r="E1585" s="198" t="s">
        <v>3720</v>
      </c>
      <c r="F1585" s="198" t="s">
        <v>3734</v>
      </c>
      <c r="G1585" s="198" t="s">
        <v>179</v>
      </c>
      <c r="H1585" s="198" t="s">
        <v>3518</v>
      </c>
      <c r="I1585" s="198" t="s">
        <v>3722</v>
      </c>
      <c r="J1585" s="198" t="s">
        <v>3735</v>
      </c>
      <c r="K1585" s="198" t="s">
        <v>179</v>
      </c>
      <c r="L1585" s="66">
        <v>0.18</v>
      </c>
      <c r="M1585" s="65">
        <v>0.21</v>
      </c>
      <c r="N1585" s="92">
        <v>0</v>
      </c>
      <c r="O1585" s="92">
        <v>0.2</v>
      </c>
      <c r="P1585" s="92">
        <v>0.19</v>
      </c>
      <c r="Q1585" s="92">
        <v>0.2</v>
      </c>
      <c r="R1585" s="92">
        <v>0.22000000000000003</v>
      </c>
    </row>
    <row r="1586" spans="1:18" x14ac:dyDescent="0.25">
      <c r="A1586" s="198">
        <v>1622</v>
      </c>
      <c r="B1586" s="198" t="s">
        <v>2851</v>
      </c>
      <c r="C1586" s="198" t="s">
        <v>3409</v>
      </c>
      <c r="D1586" s="198" t="s">
        <v>3518</v>
      </c>
      <c r="E1586" s="198" t="s">
        <v>3720</v>
      </c>
      <c r="F1586" s="198" t="s">
        <v>3736</v>
      </c>
      <c r="G1586" s="198" t="s">
        <v>179</v>
      </c>
      <c r="H1586" s="198" t="s">
        <v>3518</v>
      </c>
      <c r="I1586" s="198" t="s">
        <v>3722</v>
      </c>
      <c r="J1586" s="198" t="s">
        <v>3737</v>
      </c>
      <c r="K1586" s="198" t="s">
        <v>179</v>
      </c>
      <c r="L1586" s="66">
        <v>0.18</v>
      </c>
      <c r="M1586" s="65">
        <v>0.21</v>
      </c>
      <c r="N1586" s="92">
        <v>0.12</v>
      </c>
      <c r="O1586" s="92">
        <v>8.0000000000000016E-2</v>
      </c>
      <c r="P1586" s="92">
        <v>0.19</v>
      </c>
      <c r="Q1586" s="92">
        <v>0.2</v>
      </c>
      <c r="R1586" s="92">
        <v>0.22000000000000003</v>
      </c>
    </row>
    <row r="1587" spans="1:18" x14ac:dyDescent="0.25">
      <c r="A1587" s="198">
        <v>1624</v>
      </c>
      <c r="B1587" s="198" t="s">
        <v>2851</v>
      </c>
      <c r="C1587" s="198" t="s">
        <v>3409</v>
      </c>
      <c r="D1587" s="198" t="s">
        <v>3518</v>
      </c>
      <c r="E1587" s="198" t="s">
        <v>3720</v>
      </c>
      <c r="F1587" s="198" t="s">
        <v>3738</v>
      </c>
      <c r="G1587" s="198" t="s">
        <v>179</v>
      </c>
      <c r="H1587" s="198" t="s">
        <v>3518</v>
      </c>
      <c r="I1587" s="198" t="s">
        <v>3722</v>
      </c>
      <c r="J1587" s="198" t="s">
        <v>3739</v>
      </c>
      <c r="K1587" s="198" t="s">
        <v>179</v>
      </c>
      <c r="L1587" s="66">
        <v>0.18</v>
      </c>
      <c r="M1587" s="65">
        <v>0.21</v>
      </c>
      <c r="N1587" s="92">
        <v>0.15</v>
      </c>
      <c r="O1587" s="92">
        <v>5.0000000000000017E-2</v>
      </c>
      <c r="P1587" s="92">
        <v>0.19</v>
      </c>
      <c r="Q1587" s="92">
        <v>0.2</v>
      </c>
      <c r="R1587" s="92">
        <v>0.22000000000000003</v>
      </c>
    </row>
    <row r="1588" spans="1:18" x14ac:dyDescent="0.25">
      <c r="A1588" s="198">
        <v>1625</v>
      </c>
      <c r="B1588" s="198" t="s">
        <v>2851</v>
      </c>
      <c r="C1588" s="198" t="s">
        <v>3409</v>
      </c>
      <c r="D1588" s="198" t="s">
        <v>3518</v>
      </c>
      <c r="E1588" s="198" t="s">
        <v>3720</v>
      </c>
      <c r="F1588" s="198" t="s">
        <v>3740</v>
      </c>
      <c r="G1588" s="198" t="s">
        <v>179</v>
      </c>
      <c r="H1588" s="198" t="s">
        <v>3518</v>
      </c>
      <c r="I1588" s="198" t="s">
        <v>3722</v>
      </c>
      <c r="J1588" s="198" t="s">
        <v>3741</v>
      </c>
      <c r="K1588" s="198" t="s">
        <v>179</v>
      </c>
      <c r="L1588" s="66">
        <v>0.18</v>
      </c>
      <c r="M1588" s="65">
        <v>0.21</v>
      </c>
      <c r="N1588" s="92">
        <v>0.14699999999999996</v>
      </c>
      <c r="O1588" s="92">
        <v>5.3000000000000047E-2</v>
      </c>
      <c r="P1588" s="92">
        <v>0.19</v>
      </c>
      <c r="Q1588" s="92">
        <v>0.2</v>
      </c>
      <c r="R1588" s="92">
        <v>0.22000000000000003</v>
      </c>
    </row>
    <row r="1589" spans="1:18" x14ac:dyDescent="0.25">
      <c r="A1589" s="198">
        <v>1626</v>
      </c>
      <c r="B1589" s="198" t="s">
        <v>2851</v>
      </c>
      <c r="C1589" s="198" t="s">
        <v>3409</v>
      </c>
      <c r="D1589" s="198" t="s">
        <v>3518</v>
      </c>
      <c r="E1589" s="198" t="s">
        <v>3720</v>
      </c>
      <c r="F1589" s="198" t="s">
        <v>3742</v>
      </c>
      <c r="G1589" s="198" t="s">
        <v>179</v>
      </c>
      <c r="H1589" s="198" t="s">
        <v>3518</v>
      </c>
      <c r="I1589" s="198" t="s">
        <v>3722</v>
      </c>
      <c r="J1589" s="198" t="s">
        <v>3743</v>
      </c>
      <c r="K1589" s="198" t="s">
        <v>179</v>
      </c>
      <c r="L1589" s="66">
        <v>0.18</v>
      </c>
      <c r="M1589" s="65">
        <v>0.21</v>
      </c>
      <c r="N1589" s="92">
        <v>0.15</v>
      </c>
      <c r="O1589" s="92">
        <v>5.0000000000000017E-2</v>
      </c>
      <c r="P1589" s="92">
        <v>0.19</v>
      </c>
      <c r="Q1589" s="92">
        <v>0.2</v>
      </c>
      <c r="R1589" s="92">
        <v>0.22000000000000003</v>
      </c>
    </row>
    <row r="1590" spans="1:18" x14ac:dyDescent="0.25">
      <c r="A1590" s="198">
        <v>1628</v>
      </c>
      <c r="B1590" s="198" t="s">
        <v>2851</v>
      </c>
      <c r="C1590" s="198" t="s">
        <v>3409</v>
      </c>
      <c r="D1590" s="198" t="s">
        <v>3518</v>
      </c>
      <c r="E1590" s="198" t="s">
        <v>3659</v>
      </c>
      <c r="F1590" s="198" t="s">
        <v>3663</v>
      </c>
      <c r="G1590" s="198" t="s">
        <v>179</v>
      </c>
      <c r="H1590" s="198" t="s">
        <v>3518</v>
      </c>
      <c r="I1590" s="198" t="s">
        <v>3661</v>
      </c>
      <c r="J1590" s="198" t="s">
        <v>3664</v>
      </c>
      <c r="K1590" s="198" t="s">
        <v>179</v>
      </c>
      <c r="L1590" s="66">
        <v>0.2</v>
      </c>
      <c r="M1590" s="65">
        <v>0.23</v>
      </c>
      <c r="N1590" s="92">
        <v>0.15</v>
      </c>
      <c r="O1590" s="92">
        <v>0.03</v>
      </c>
      <c r="P1590" s="92">
        <v>0.16999999999999998</v>
      </c>
      <c r="Q1590" s="92">
        <v>0.18</v>
      </c>
      <c r="R1590" s="92">
        <v>0.19800000000000001</v>
      </c>
    </row>
    <row r="1591" spans="1:18" x14ac:dyDescent="0.25">
      <c r="A1591" s="198">
        <v>1629</v>
      </c>
      <c r="B1591" s="198" t="s">
        <v>2851</v>
      </c>
      <c r="C1591" s="198" t="s">
        <v>3409</v>
      </c>
      <c r="D1591" s="198" t="s">
        <v>3518</v>
      </c>
      <c r="E1591" s="198" t="s">
        <v>3659</v>
      </c>
      <c r="F1591" s="198" t="s">
        <v>3665</v>
      </c>
      <c r="G1591" s="198" t="s">
        <v>179</v>
      </c>
      <c r="H1591" s="198" t="s">
        <v>3518</v>
      </c>
      <c r="I1591" s="198" t="s">
        <v>3661</v>
      </c>
      <c r="J1591" s="198" t="s">
        <v>3666</v>
      </c>
      <c r="K1591" s="198" t="s">
        <v>179</v>
      </c>
      <c r="L1591" s="66">
        <v>0.2</v>
      </c>
      <c r="M1591" s="65">
        <v>0.23</v>
      </c>
      <c r="N1591" s="92">
        <v>0.15</v>
      </c>
      <c r="O1591" s="92">
        <v>0.03</v>
      </c>
      <c r="P1591" s="92">
        <v>0.16999999999999998</v>
      </c>
      <c r="Q1591" s="92">
        <v>0.18</v>
      </c>
      <c r="R1591" s="92">
        <v>0.19800000000000001</v>
      </c>
    </row>
    <row r="1592" spans="1:18" x14ac:dyDescent="0.25">
      <c r="A1592" s="198">
        <v>1630</v>
      </c>
      <c r="B1592" s="198" t="s">
        <v>2851</v>
      </c>
      <c r="C1592" s="198" t="s">
        <v>3409</v>
      </c>
      <c r="D1592" s="198" t="s">
        <v>3518</v>
      </c>
      <c r="E1592" s="198" t="s">
        <v>3659</v>
      </c>
      <c r="F1592" s="198" t="s">
        <v>3667</v>
      </c>
      <c r="G1592" s="198" t="s">
        <v>179</v>
      </c>
      <c r="H1592" s="198" t="s">
        <v>3518</v>
      </c>
      <c r="I1592" s="198" t="s">
        <v>3661</v>
      </c>
      <c r="J1592" s="198" t="s">
        <v>3668</v>
      </c>
      <c r="K1592" s="198" t="s">
        <v>179</v>
      </c>
      <c r="L1592" s="66">
        <v>0.2</v>
      </c>
      <c r="M1592" s="65">
        <v>0.23</v>
      </c>
      <c r="N1592" s="92">
        <v>0.15</v>
      </c>
      <c r="O1592" s="92">
        <v>0.03</v>
      </c>
      <c r="P1592" s="92">
        <v>0.16999999999999998</v>
      </c>
      <c r="Q1592" s="92">
        <v>0.18</v>
      </c>
      <c r="R1592" s="92">
        <v>0.19800000000000001</v>
      </c>
    </row>
    <row r="1593" spans="1:18" x14ac:dyDescent="0.25">
      <c r="A1593" s="198">
        <v>1633</v>
      </c>
      <c r="B1593" s="198" t="s">
        <v>2851</v>
      </c>
      <c r="C1593" s="198" t="s">
        <v>3409</v>
      </c>
      <c r="D1593" s="198" t="s">
        <v>3518</v>
      </c>
      <c r="E1593" s="198" t="s">
        <v>3659</v>
      </c>
      <c r="F1593" s="198" t="s">
        <v>3660</v>
      </c>
      <c r="G1593" s="198" t="s">
        <v>179</v>
      </c>
      <c r="H1593" s="198" t="s">
        <v>3518</v>
      </c>
      <c r="I1593" s="198" t="s">
        <v>3661</v>
      </c>
      <c r="J1593" s="198" t="s">
        <v>3662</v>
      </c>
      <c r="K1593" s="198" t="s">
        <v>179</v>
      </c>
      <c r="L1593" s="66">
        <v>0.2</v>
      </c>
      <c r="M1593" s="65">
        <v>0.23</v>
      </c>
      <c r="N1593" s="92">
        <v>0.15</v>
      </c>
      <c r="O1593" s="92">
        <v>0.03</v>
      </c>
      <c r="P1593" s="92">
        <v>0.16999999999999998</v>
      </c>
      <c r="Q1593" s="92">
        <v>0.18</v>
      </c>
      <c r="R1593" s="92">
        <v>0.19800000000000001</v>
      </c>
    </row>
    <row r="1594" spans="1:18" x14ac:dyDescent="0.25">
      <c r="A1594" s="198">
        <v>1638</v>
      </c>
      <c r="B1594" s="198" t="s">
        <v>2851</v>
      </c>
      <c r="C1594" s="198" t="s">
        <v>3409</v>
      </c>
      <c r="D1594" s="198" t="s">
        <v>3518</v>
      </c>
      <c r="E1594" s="198" t="s">
        <v>3659</v>
      </c>
      <c r="F1594" s="198" t="s">
        <v>3669</v>
      </c>
      <c r="G1594" s="198" t="s">
        <v>179</v>
      </c>
      <c r="H1594" s="198" t="s">
        <v>3518</v>
      </c>
      <c r="I1594" s="198" t="s">
        <v>3661</v>
      </c>
      <c r="J1594" s="198" t="s">
        <v>3670</v>
      </c>
      <c r="K1594" s="198" t="s">
        <v>179</v>
      </c>
      <c r="L1594" s="66">
        <v>0.16</v>
      </c>
      <c r="M1594" s="65">
        <v>0.18</v>
      </c>
      <c r="N1594" s="92">
        <v>0.15</v>
      </c>
      <c r="O1594" s="92">
        <v>0.03</v>
      </c>
      <c r="P1594" s="92">
        <v>0.16999999999999998</v>
      </c>
      <c r="Q1594" s="92">
        <v>0.18</v>
      </c>
      <c r="R1594" s="92">
        <v>0.19800000000000001</v>
      </c>
    </row>
    <row r="1595" spans="1:18" x14ac:dyDescent="0.25">
      <c r="A1595" s="198">
        <v>1639</v>
      </c>
      <c r="B1595" s="198" t="s">
        <v>2851</v>
      </c>
      <c r="C1595" s="198" t="s">
        <v>3409</v>
      </c>
      <c r="D1595" s="198" t="s">
        <v>3518</v>
      </c>
      <c r="E1595" s="198" t="s">
        <v>3659</v>
      </c>
      <c r="F1595" s="198" t="s">
        <v>3671</v>
      </c>
      <c r="G1595" s="198" t="s">
        <v>179</v>
      </c>
      <c r="H1595" s="198" t="s">
        <v>3518</v>
      </c>
      <c r="I1595" s="198" t="s">
        <v>3661</v>
      </c>
      <c r="J1595" s="198" t="s">
        <v>3672</v>
      </c>
      <c r="K1595" s="198" t="s">
        <v>179</v>
      </c>
      <c r="L1595" s="66">
        <v>0.16</v>
      </c>
      <c r="M1595" s="65">
        <v>0.18</v>
      </c>
      <c r="N1595" s="92">
        <v>0.15</v>
      </c>
      <c r="O1595" s="92">
        <v>0.03</v>
      </c>
      <c r="P1595" s="92">
        <v>0.16999999999999998</v>
      </c>
      <c r="Q1595" s="92">
        <v>0.18</v>
      </c>
      <c r="R1595" s="92">
        <v>0.19800000000000001</v>
      </c>
    </row>
    <row r="1596" spans="1:18" x14ac:dyDescent="0.25">
      <c r="A1596" s="198">
        <v>1654</v>
      </c>
      <c r="B1596" s="198" t="s">
        <v>2851</v>
      </c>
      <c r="C1596" s="198" t="s">
        <v>3409</v>
      </c>
      <c r="D1596" s="198" t="s">
        <v>3518</v>
      </c>
      <c r="E1596" s="198" t="s">
        <v>3765</v>
      </c>
      <c r="F1596" s="198" t="s">
        <v>3766</v>
      </c>
      <c r="G1596" s="198" t="s">
        <v>179</v>
      </c>
      <c r="H1596" s="198" t="s">
        <v>3518</v>
      </c>
      <c r="I1596" s="198" t="s">
        <v>3767</v>
      </c>
      <c r="J1596" s="198" t="s">
        <v>3768</v>
      </c>
      <c r="K1596" s="198" t="s">
        <v>179</v>
      </c>
      <c r="L1596" s="66">
        <v>0.18</v>
      </c>
      <c r="M1596" s="65">
        <v>0.21</v>
      </c>
      <c r="N1596" s="92">
        <v>0.15</v>
      </c>
      <c r="O1596" s="92">
        <v>0.03</v>
      </c>
      <c r="P1596" s="92">
        <v>0.16999999999999998</v>
      </c>
      <c r="Q1596" s="92">
        <v>0.18</v>
      </c>
      <c r="R1596" s="92">
        <v>0.19800000000000001</v>
      </c>
    </row>
    <row r="1597" spans="1:18" x14ac:dyDescent="0.25">
      <c r="A1597" s="198">
        <v>1655</v>
      </c>
      <c r="B1597" s="198" t="s">
        <v>2851</v>
      </c>
      <c r="C1597" s="198" t="s">
        <v>3409</v>
      </c>
      <c r="D1597" s="198" t="s">
        <v>3518</v>
      </c>
      <c r="E1597" s="198" t="s">
        <v>3765</v>
      </c>
      <c r="F1597" s="198" t="s">
        <v>3769</v>
      </c>
      <c r="G1597" s="198" t="s">
        <v>179</v>
      </c>
      <c r="H1597" s="198" t="s">
        <v>3518</v>
      </c>
      <c r="I1597" s="198" t="s">
        <v>3767</v>
      </c>
      <c r="J1597" s="198" t="s">
        <v>3770</v>
      </c>
      <c r="K1597" s="198" t="s">
        <v>179</v>
      </c>
      <c r="L1597" s="66">
        <v>0.18</v>
      </c>
      <c r="M1597" s="65">
        <v>0.21</v>
      </c>
      <c r="N1597" s="92">
        <v>0.15</v>
      </c>
      <c r="O1597" s="92">
        <v>0.03</v>
      </c>
      <c r="P1597" s="92">
        <v>0.16999999999999998</v>
      </c>
      <c r="Q1597" s="92">
        <v>0.18</v>
      </c>
      <c r="R1597" s="92">
        <v>0.19800000000000001</v>
      </c>
    </row>
    <row r="1598" spans="1:18" x14ac:dyDescent="0.25">
      <c r="A1598" s="198">
        <v>1657</v>
      </c>
      <c r="B1598" s="198" t="s">
        <v>2851</v>
      </c>
      <c r="C1598" s="198" t="s">
        <v>3409</v>
      </c>
      <c r="D1598" s="198" t="s">
        <v>3518</v>
      </c>
      <c r="E1598" s="198" t="s">
        <v>3523</v>
      </c>
      <c r="F1598" s="198" t="s">
        <v>3551</v>
      </c>
      <c r="G1598" s="198" t="s">
        <v>179</v>
      </c>
      <c r="H1598" s="198" t="s">
        <v>3518</v>
      </c>
      <c r="I1598" s="198" t="s">
        <v>3525</v>
      </c>
      <c r="J1598" s="198" t="s">
        <v>3552</v>
      </c>
      <c r="K1598" s="198" t="s">
        <v>179</v>
      </c>
      <c r="L1598" s="66">
        <v>0.18</v>
      </c>
      <c r="M1598" s="65">
        <v>0.21</v>
      </c>
      <c r="N1598" s="92">
        <v>0.15</v>
      </c>
      <c r="O1598" s="92">
        <v>0.03</v>
      </c>
      <c r="P1598" s="92">
        <v>0.16999999999999998</v>
      </c>
      <c r="Q1598" s="92">
        <v>0.18</v>
      </c>
      <c r="R1598" s="92">
        <v>0.19800000000000001</v>
      </c>
    </row>
    <row r="1599" spans="1:18" x14ac:dyDescent="0.25">
      <c r="A1599" s="198">
        <v>1658</v>
      </c>
      <c r="B1599" s="198" t="s">
        <v>2851</v>
      </c>
      <c r="C1599" s="198" t="s">
        <v>3409</v>
      </c>
      <c r="D1599" s="198" t="s">
        <v>3518</v>
      </c>
      <c r="E1599" s="198" t="s">
        <v>3523</v>
      </c>
      <c r="F1599" s="198" t="s">
        <v>3553</v>
      </c>
      <c r="G1599" s="198" t="s">
        <v>179</v>
      </c>
      <c r="H1599" s="198" t="s">
        <v>3518</v>
      </c>
      <c r="I1599" s="198" t="s">
        <v>3525</v>
      </c>
      <c r="J1599" s="198" t="s">
        <v>3554</v>
      </c>
      <c r="K1599" s="198" t="s">
        <v>179</v>
      </c>
      <c r="L1599" s="66">
        <v>0.18</v>
      </c>
      <c r="M1599" s="65">
        <v>0.21</v>
      </c>
      <c r="N1599" s="92">
        <v>0.15</v>
      </c>
      <c r="O1599" s="92">
        <v>0.03</v>
      </c>
      <c r="P1599" s="92">
        <v>0.16999999999999998</v>
      </c>
      <c r="Q1599" s="92">
        <v>0.18</v>
      </c>
      <c r="R1599" s="92">
        <v>0.19800000000000001</v>
      </c>
    </row>
    <row r="1600" spans="1:18" x14ac:dyDescent="0.25">
      <c r="A1600" s="198">
        <v>1659</v>
      </c>
      <c r="B1600" s="198" t="s">
        <v>2851</v>
      </c>
      <c r="C1600" s="198" t="s">
        <v>3409</v>
      </c>
      <c r="D1600" s="198" t="s">
        <v>3518</v>
      </c>
      <c r="E1600" s="198" t="s">
        <v>3523</v>
      </c>
      <c r="F1600" s="198" t="s">
        <v>3555</v>
      </c>
      <c r="G1600" s="198" t="s">
        <v>179</v>
      </c>
      <c r="H1600" s="198" t="s">
        <v>3518</v>
      </c>
      <c r="I1600" s="198" t="s">
        <v>3525</v>
      </c>
      <c r="J1600" s="198" t="s">
        <v>3556</v>
      </c>
      <c r="K1600" s="198" t="s">
        <v>179</v>
      </c>
      <c r="L1600" s="66">
        <v>0.18</v>
      </c>
      <c r="M1600" s="65">
        <v>0.21</v>
      </c>
      <c r="N1600" s="92">
        <v>0.15</v>
      </c>
      <c r="O1600" s="92">
        <v>0.03</v>
      </c>
      <c r="P1600" s="92">
        <v>0.16999999999999998</v>
      </c>
      <c r="Q1600" s="92">
        <v>0.18</v>
      </c>
      <c r="R1600" s="92">
        <v>0.19800000000000001</v>
      </c>
    </row>
    <row r="1601" spans="1:18" x14ac:dyDescent="0.25">
      <c r="A1601" s="198">
        <v>1660</v>
      </c>
      <c r="B1601" s="198" t="s">
        <v>2851</v>
      </c>
      <c r="C1601" s="198" t="s">
        <v>3409</v>
      </c>
      <c r="D1601" s="198" t="s">
        <v>3518</v>
      </c>
      <c r="E1601" s="198" t="s">
        <v>3588</v>
      </c>
      <c r="F1601" s="198" t="s">
        <v>3589</v>
      </c>
      <c r="G1601" s="198" t="s">
        <v>179</v>
      </c>
      <c r="H1601" s="198" t="s">
        <v>3518</v>
      </c>
      <c r="I1601" s="198" t="s">
        <v>3590</v>
      </c>
      <c r="J1601" s="198" t="s">
        <v>3591</v>
      </c>
      <c r="K1601" s="198" t="s">
        <v>179</v>
      </c>
      <c r="L1601" s="66">
        <v>0.18</v>
      </c>
      <c r="M1601" s="65">
        <v>0.21</v>
      </c>
      <c r="N1601" s="92">
        <v>0.15</v>
      </c>
      <c r="O1601" s="92">
        <v>0.03</v>
      </c>
      <c r="P1601" s="92">
        <v>0.16999999999999998</v>
      </c>
      <c r="Q1601" s="92">
        <v>0.18</v>
      </c>
      <c r="R1601" s="92">
        <v>0.19800000000000001</v>
      </c>
    </row>
    <row r="1602" spans="1:18" x14ac:dyDescent="0.25">
      <c r="A1602" s="198">
        <v>1778</v>
      </c>
      <c r="B1602" s="198" t="s">
        <v>2851</v>
      </c>
      <c r="C1602" s="198" t="s">
        <v>3409</v>
      </c>
      <c r="D1602" s="198" t="s">
        <v>3518</v>
      </c>
      <c r="E1602" s="198" t="s">
        <v>3565</v>
      </c>
      <c r="F1602" s="198" t="s">
        <v>3586</v>
      </c>
      <c r="G1602" s="198" t="s">
        <v>179</v>
      </c>
      <c r="H1602" s="198" t="s">
        <v>3518</v>
      </c>
      <c r="I1602" s="198" t="s">
        <v>3567</v>
      </c>
      <c r="J1602" s="198" t="s">
        <v>3587</v>
      </c>
      <c r="K1602" s="198" t="s">
        <v>179</v>
      </c>
      <c r="L1602" s="66">
        <v>0.18</v>
      </c>
      <c r="M1602" s="65">
        <v>0.21</v>
      </c>
      <c r="N1602" s="92">
        <v>0.15</v>
      </c>
      <c r="O1602" s="92">
        <v>0.03</v>
      </c>
      <c r="P1602" s="92">
        <v>0.16999999999999998</v>
      </c>
      <c r="Q1602" s="92">
        <v>0.18</v>
      </c>
      <c r="R1602" s="92">
        <v>0.19800000000000001</v>
      </c>
    </row>
    <row r="1603" spans="1:18" x14ac:dyDescent="0.25">
      <c r="A1603" s="198">
        <v>2125</v>
      </c>
      <c r="B1603" s="198" t="s">
        <v>2851</v>
      </c>
      <c r="C1603" s="198" t="s">
        <v>3409</v>
      </c>
      <c r="D1603" s="198" t="s">
        <v>3518</v>
      </c>
      <c r="E1603" s="198" t="s">
        <v>3689</v>
      </c>
      <c r="F1603" s="198" t="s">
        <v>3690</v>
      </c>
      <c r="G1603" s="198" t="s">
        <v>179</v>
      </c>
      <c r="H1603" s="198" t="s">
        <v>3518</v>
      </c>
      <c r="I1603" s="198" t="s">
        <v>3691</v>
      </c>
      <c r="J1603" s="198" t="s">
        <v>3692</v>
      </c>
      <c r="K1603" s="198" t="s">
        <v>179</v>
      </c>
      <c r="L1603" s="66">
        <v>0.2</v>
      </c>
      <c r="M1603" s="65">
        <v>0.23</v>
      </c>
      <c r="N1603" s="92">
        <v>0.15</v>
      </c>
      <c r="O1603" s="92">
        <v>0.03</v>
      </c>
      <c r="P1603" s="92">
        <v>0.16999999999999998</v>
      </c>
      <c r="Q1603" s="92">
        <v>0.18</v>
      </c>
      <c r="R1603" s="92">
        <v>0.19800000000000001</v>
      </c>
    </row>
    <row r="1604" spans="1:18" x14ac:dyDescent="0.25">
      <c r="A1604" s="198">
        <v>2235</v>
      </c>
      <c r="B1604" s="198" t="s">
        <v>2851</v>
      </c>
      <c r="C1604" s="198" t="s">
        <v>3409</v>
      </c>
      <c r="D1604" s="198" t="s">
        <v>3518</v>
      </c>
      <c r="E1604" s="198" t="s">
        <v>3689</v>
      </c>
      <c r="F1604" s="198" t="s">
        <v>781</v>
      </c>
      <c r="G1604" s="198" t="s">
        <v>179</v>
      </c>
      <c r="H1604" s="198" t="s">
        <v>3518</v>
      </c>
      <c r="I1604" s="198" t="s">
        <v>3691</v>
      </c>
      <c r="J1604" s="198" t="s">
        <v>782</v>
      </c>
      <c r="K1604" s="198" t="s">
        <v>179</v>
      </c>
      <c r="L1604" s="66">
        <v>0.2</v>
      </c>
      <c r="M1604" s="65">
        <v>0.23</v>
      </c>
      <c r="N1604" s="92">
        <v>0.15</v>
      </c>
      <c r="O1604" s="92">
        <v>0.03</v>
      </c>
      <c r="P1604" s="92">
        <v>0.16999999999999998</v>
      </c>
      <c r="Q1604" s="92">
        <v>0.18</v>
      </c>
      <c r="R1604" s="92">
        <v>0.19800000000000001</v>
      </c>
    </row>
    <row r="1605" spans="1:18" x14ac:dyDescent="0.25">
      <c r="A1605" s="198">
        <v>2251</v>
      </c>
      <c r="B1605" s="198" t="s">
        <v>2851</v>
      </c>
      <c r="C1605" s="198" t="s">
        <v>3409</v>
      </c>
      <c r="D1605" s="198" t="s">
        <v>3518</v>
      </c>
      <c r="E1605" s="198" t="s">
        <v>3744</v>
      </c>
      <c r="F1605" s="198" t="s">
        <v>3750</v>
      </c>
      <c r="G1605" s="198" t="s">
        <v>179</v>
      </c>
      <c r="H1605" s="198" t="s">
        <v>3518</v>
      </c>
      <c r="I1605" s="198" t="s">
        <v>3746</v>
      </c>
      <c r="J1605" s="198" t="s">
        <v>3751</v>
      </c>
      <c r="K1605" s="198" t="s">
        <v>179</v>
      </c>
      <c r="L1605" s="66">
        <v>0.18</v>
      </c>
      <c r="M1605" s="65">
        <v>0.21</v>
      </c>
      <c r="N1605" s="92">
        <v>0.15</v>
      </c>
      <c r="O1605" s="92">
        <v>0.03</v>
      </c>
      <c r="P1605" s="92">
        <v>0.16999999999999998</v>
      </c>
      <c r="Q1605" s="92">
        <v>0.18</v>
      </c>
      <c r="R1605" s="92">
        <v>0.19800000000000001</v>
      </c>
    </row>
    <row r="1606" spans="1:18" x14ac:dyDescent="0.25">
      <c r="A1606" s="198">
        <v>2252</v>
      </c>
      <c r="B1606" s="198" t="s">
        <v>2851</v>
      </c>
      <c r="C1606" s="198" t="s">
        <v>3409</v>
      </c>
      <c r="D1606" s="198" t="s">
        <v>3518</v>
      </c>
      <c r="E1606" s="198" t="s">
        <v>3744</v>
      </c>
      <c r="F1606" s="198" t="s">
        <v>3752</v>
      </c>
      <c r="G1606" s="198" t="s">
        <v>179</v>
      </c>
      <c r="H1606" s="198" t="s">
        <v>3518</v>
      </c>
      <c r="I1606" s="198" t="s">
        <v>3746</v>
      </c>
      <c r="J1606" s="198" t="s">
        <v>3753</v>
      </c>
      <c r="K1606" s="198" t="s">
        <v>179</v>
      </c>
      <c r="L1606" s="66">
        <v>0.18</v>
      </c>
      <c r="M1606" s="65">
        <v>0.21</v>
      </c>
      <c r="N1606" s="92">
        <v>0.15</v>
      </c>
      <c r="O1606" s="92">
        <v>5.0000000000000017E-2</v>
      </c>
      <c r="P1606" s="92">
        <v>0.19</v>
      </c>
      <c r="Q1606" s="92">
        <v>0.2</v>
      </c>
      <c r="R1606" s="92">
        <v>0.22000000000000003</v>
      </c>
    </row>
    <row r="1607" spans="1:18" x14ac:dyDescent="0.25">
      <c r="A1607" s="198">
        <v>2253</v>
      </c>
      <c r="B1607" s="198" t="s">
        <v>2851</v>
      </c>
      <c r="C1607" s="198" t="s">
        <v>3409</v>
      </c>
      <c r="D1607" s="198" t="s">
        <v>3518</v>
      </c>
      <c r="E1607" s="198" t="s">
        <v>3744</v>
      </c>
      <c r="F1607" s="198" t="s">
        <v>3754</v>
      </c>
      <c r="G1607" s="198" t="s">
        <v>179</v>
      </c>
      <c r="H1607" s="198" t="s">
        <v>3518</v>
      </c>
      <c r="I1607" s="198" t="s">
        <v>3746</v>
      </c>
      <c r="J1607" s="198" t="s">
        <v>3755</v>
      </c>
      <c r="K1607" s="198" t="s">
        <v>179</v>
      </c>
      <c r="L1607" s="66">
        <v>0.18</v>
      </c>
      <c r="M1607" s="65">
        <v>0.21</v>
      </c>
      <c r="N1607" s="92">
        <v>0.15</v>
      </c>
      <c r="O1607" s="92">
        <v>5.0000000000000017E-2</v>
      </c>
      <c r="P1607" s="92">
        <v>0.19</v>
      </c>
      <c r="Q1607" s="92">
        <v>0.2</v>
      </c>
      <c r="R1607" s="92">
        <v>0.22000000000000003</v>
      </c>
    </row>
    <row r="1608" spans="1:18" x14ac:dyDescent="0.25">
      <c r="A1608" s="198">
        <v>2274</v>
      </c>
      <c r="B1608" s="198" t="s">
        <v>2851</v>
      </c>
      <c r="C1608" s="198" t="s">
        <v>3409</v>
      </c>
      <c r="D1608" s="198" t="s">
        <v>3518</v>
      </c>
      <c r="E1608" s="198" t="s">
        <v>3744</v>
      </c>
      <c r="F1608" s="198" t="s">
        <v>3748</v>
      </c>
      <c r="G1608" s="198" t="s">
        <v>179</v>
      </c>
      <c r="H1608" s="198" t="s">
        <v>3518</v>
      </c>
      <c r="I1608" s="198" t="s">
        <v>3746</v>
      </c>
      <c r="J1608" s="198" t="s">
        <v>3749</v>
      </c>
      <c r="K1608" s="198" t="s">
        <v>179</v>
      </c>
      <c r="L1608" s="66">
        <v>0.18</v>
      </c>
      <c r="M1608" s="65">
        <v>0.21</v>
      </c>
      <c r="N1608" s="92">
        <v>0.15</v>
      </c>
      <c r="O1608" s="92">
        <v>0.03</v>
      </c>
      <c r="P1608" s="92">
        <v>0.16999999999999998</v>
      </c>
      <c r="Q1608" s="92">
        <v>0.18</v>
      </c>
      <c r="R1608" s="92">
        <v>0.19800000000000001</v>
      </c>
    </row>
    <row r="1609" spans="1:18" x14ac:dyDescent="0.25">
      <c r="A1609" s="198">
        <v>2603</v>
      </c>
      <c r="B1609" s="198" t="s">
        <v>2851</v>
      </c>
      <c r="C1609" s="198" t="s">
        <v>3409</v>
      </c>
      <c r="D1609" s="198" t="s">
        <v>3518</v>
      </c>
      <c r="E1609" s="198" t="s">
        <v>3744</v>
      </c>
      <c r="F1609" s="198" t="s">
        <v>3745</v>
      </c>
      <c r="G1609" s="198" t="s">
        <v>179</v>
      </c>
      <c r="H1609" s="198" t="s">
        <v>3518</v>
      </c>
      <c r="I1609" s="198" t="s">
        <v>3746</v>
      </c>
      <c r="J1609" s="198" t="s">
        <v>3747</v>
      </c>
      <c r="K1609" s="198" t="s">
        <v>179</v>
      </c>
      <c r="L1609" s="66">
        <v>0.18</v>
      </c>
      <c r="M1609" s="65">
        <v>0.21</v>
      </c>
      <c r="N1609" s="92">
        <v>0.15</v>
      </c>
      <c r="O1609" s="92">
        <v>5.0000000000000017E-2</v>
      </c>
      <c r="P1609" s="92">
        <v>0.19</v>
      </c>
      <c r="Q1609" s="92">
        <v>0.2</v>
      </c>
      <c r="R1609" s="92">
        <v>0.22000000000000003</v>
      </c>
    </row>
    <row r="1610" spans="1:18" x14ac:dyDescent="0.25">
      <c r="A1610" s="198">
        <v>2646</v>
      </c>
      <c r="B1610" s="198" t="s">
        <v>2851</v>
      </c>
      <c r="C1610" s="198" t="s">
        <v>3409</v>
      </c>
      <c r="D1610" s="198" t="s">
        <v>3518</v>
      </c>
      <c r="E1610" s="198" t="s">
        <v>3689</v>
      </c>
      <c r="F1610" s="198" t="s">
        <v>765</v>
      </c>
      <c r="G1610" s="198" t="s">
        <v>179</v>
      </c>
      <c r="H1610" s="198" t="s">
        <v>3518</v>
      </c>
      <c r="I1610" s="198" t="s">
        <v>3691</v>
      </c>
      <c r="J1610" s="198" t="s">
        <v>766</v>
      </c>
      <c r="K1610" s="198" t="s">
        <v>179</v>
      </c>
      <c r="L1610" s="66">
        <v>0.2</v>
      </c>
      <c r="M1610" s="65">
        <v>0.23</v>
      </c>
      <c r="N1610" s="92">
        <v>0.14888888888888907</v>
      </c>
      <c r="O1610" s="92">
        <v>3.1111111111110923E-2</v>
      </c>
      <c r="P1610" s="92">
        <v>0.16999999999999998</v>
      </c>
      <c r="Q1610" s="92">
        <v>0.18</v>
      </c>
      <c r="R1610" s="92">
        <v>0.19800000000000001</v>
      </c>
    </row>
    <row r="1611" spans="1:18" x14ac:dyDescent="0.25">
      <c r="A1611" s="198">
        <v>2657</v>
      </c>
      <c r="B1611" s="198" t="s">
        <v>2851</v>
      </c>
      <c r="C1611" s="198" t="s">
        <v>3409</v>
      </c>
      <c r="D1611" s="198" t="s">
        <v>3518</v>
      </c>
      <c r="E1611" s="198" t="s">
        <v>3689</v>
      </c>
      <c r="F1611" s="198" t="s">
        <v>769</v>
      </c>
      <c r="G1611" s="198" t="s">
        <v>179</v>
      </c>
      <c r="H1611" s="198" t="s">
        <v>3518</v>
      </c>
      <c r="I1611" s="198" t="s">
        <v>3691</v>
      </c>
      <c r="J1611" s="198" t="s">
        <v>770</v>
      </c>
      <c r="K1611" s="198" t="s">
        <v>179</v>
      </c>
      <c r="L1611" s="66">
        <v>0.2</v>
      </c>
      <c r="M1611" s="65">
        <v>0.23</v>
      </c>
      <c r="N1611" s="92">
        <v>0.14888888888888907</v>
      </c>
      <c r="O1611" s="92">
        <v>3.1111111111110923E-2</v>
      </c>
      <c r="P1611" s="92">
        <v>0.16999999999999998</v>
      </c>
      <c r="Q1611" s="92">
        <v>0.18</v>
      </c>
      <c r="R1611" s="92">
        <v>0.19800000000000001</v>
      </c>
    </row>
    <row r="1612" spans="1:18" x14ac:dyDescent="0.25">
      <c r="A1612" s="198">
        <v>2658</v>
      </c>
      <c r="B1612" s="198" t="s">
        <v>2851</v>
      </c>
      <c r="C1612" s="198" t="s">
        <v>3409</v>
      </c>
      <c r="D1612" s="198" t="s">
        <v>3518</v>
      </c>
      <c r="E1612" s="198" t="s">
        <v>3689</v>
      </c>
      <c r="F1612" s="198" t="s">
        <v>771</v>
      </c>
      <c r="G1612" s="198" t="s">
        <v>179</v>
      </c>
      <c r="H1612" s="198" t="s">
        <v>3518</v>
      </c>
      <c r="I1612" s="198" t="s">
        <v>3691</v>
      </c>
      <c r="J1612" s="198" t="s">
        <v>772</v>
      </c>
      <c r="K1612" s="198" t="s">
        <v>179</v>
      </c>
      <c r="L1612" s="66">
        <v>0.2</v>
      </c>
      <c r="M1612" s="65">
        <v>0.23</v>
      </c>
      <c r="N1612" s="92">
        <v>0.15</v>
      </c>
      <c r="O1612" s="92">
        <v>0.03</v>
      </c>
      <c r="P1612" s="92">
        <v>0.16999999999999998</v>
      </c>
      <c r="Q1612" s="92">
        <v>0.18</v>
      </c>
      <c r="R1612" s="92">
        <v>0.19800000000000001</v>
      </c>
    </row>
    <row r="1613" spans="1:18" x14ac:dyDescent="0.25">
      <c r="A1613" s="198">
        <v>2740</v>
      </c>
      <c r="B1613" s="198" t="s">
        <v>2851</v>
      </c>
      <c r="C1613" s="198" t="s">
        <v>3409</v>
      </c>
      <c r="D1613" s="198" t="s">
        <v>3518</v>
      </c>
      <c r="E1613" s="198" t="s">
        <v>3689</v>
      </c>
      <c r="F1613" s="198" t="s">
        <v>747</v>
      </c>
      <c r="G1613" s="198" t="s">
        <v>179</v>
      </c>
      <c r="H1613" s="198" t="s">
        <v>3518</v>
      </c>
      <c r="I1613" s="198" t="s">
        <v>3691</v>
      </c>
      <c r="J1613" s="198" t="s">
        <v>748</v>
      </c>
      <c r="K1613" s="198" t="s">
        <v>179</v>
      </c>
      <c r="L1613" s="66">
        <v>0.2</v>
      </c>
      <c r="M1613" s="65">
        <v>0.23</v>
      </c>
      <c r="N1613" s="92">
        <v>0.15</v>
      </c>
      <c r="O1613" s="92">
        <v>0.03</v>
      </c>
      <c r="P1613" s="92">
        <v>0.16999999999999998</v>
      </c>
      <c r="Q1613" s="92">
        <v>0.18</v>
      </c>
      <c r="R1613" s="92">
        <v>0.19800000000000001</v>
      </c>
    </row>
    <row r="1614" spans="1:18" x14ac:dyDescent="0.25">
      <c r="A1614" s="198">
        <v>2741</v>
      </c>
      <c r="B1614" s="198" t="s">
        <v>2851</v>
      </c>
      <c r="C1614" s="198" t="s">
        <v>3409</v>
      </c>
      <c r="D1614" s="198" t="s">
        <v>3518</v>
      </c>
      <c r="E1614" s="198" t="s">
        <v>3689</v>
      </c>
      <c r="F1614" s="198" t="s">
        <v>749</v>
      </c>
      <c r="G1614" s="198" t="s">
        <v>179</v>
      </c>
      <c r="H1614" s="198" t="s">
        <v>3518</v>
      </c>
      <c r="I1614" s="198" t="s">
        <v>3691</v>
      </c>
      <c r="J1614" s="198" t="s">
        <v>750</v>
      </c>
      <c r="K1614" s="198" t="s">
        <v>179</v>
      </c>
      <c r="L1614" s="66">
        <v>0.2</v>
      </c>
      <c r="M1614" s="65">
        <v>0.23</v>
      </c>
      <c r="N1614" s="92">
        <v>0.15</v>
      </c>
      <c r="O1614" s="92">
        <v>0.03</v>
      </c>
      <c r="P1614" s="92">
        <v>0.16999999999999998</v>
      </c>
      <c r="Q1614" s="92">
        <v>0.18</v>
      </c>
      <c r="R1614" s="92">
        <v>0.19800000000000001</v>
      </c>
    </row>
    <row r="1615" spans="1:18" x14ac:dyDescent="0.25">
      <c r="A1615" s="198">
        <v>3047</v>
      </c>
      <c r="B1615" s="198" t="s">
        <v>2851</v>
      </c>
      <c r="C1615" s="198" t="s">
        <v>3409</v>
      </c>
      <c r="D1615" s="198" t="s">
        <v>3518</v>
      </c>
      <c r="E1615" s="198" t="s">
        <v>3659</v>
      </c>
      <c r="F1615" s="198" t="s">
        <v>3673</v>
      </c>
      <c r="G1615" s="198" t="s">
        <v>179</v>
      </c>
      <c r="H1615" s="198" t="s">
        <v>3518</v>
      </c>
      <c r="I1615" s="198" t="s">
        <v>3661</v>
      </c>
      <c r="J1615" s="198" t="s">
        <v>3674</v>
      </c>
      <c r="K1615" s="198" t="s">
        <v>179</v>
      </c>
      <c r="L1615" s="66">
        <v>0.18</v>
      </c>
      <c r="M1615" s="65">
        <v>0.21</v>
      </c>
      <c r="N1615" s="92">
        <v>0.15</v>
      </c>
      <c r="O1615" s="92">
        <v>1.0000000000000009E-2</v>
      </c>
      <c r="P1615" s="92">
        <v>0.15</v>
      </c>
      <c r="Q1615" s="92">
        <v>0.15</v>
      </c>
      <c r="R1615" s="92">
        <v>0.17600000000000002</v>
      </c>
    </row>
    <row r="1616" spans="1:18" x14ac:dyDescent="0.25">
      <c r="A1616" s="198">
        <v>3049</v>
      </c>
      <c r="B1616" s="198" t="s">
        <v>2851</v>
      </c>
      <c r="C1616" s="198" t="s">
        <v>3409</v>
      </c>
      <c r="D1616" s="198" t="s">
        <v>3518</v>
      </c>
      <c r="E1616" s="198" t="s">
        <v>3659</v>
      </c>
      <c r="F1616" s="198" t="s">
        <v>3675</v>
      </c>
      <c r="G1616" s="198" t="s">
        <v>179</v>
      </c>
      <c r="H1616" s="198" t="s">
        <v>3518</v>
      </c>
      <c r="I1616" s="198" t="s">
        <v>3661</v>
      </c>
      <c r="J1616" s="198" t="s">
        <v>3676</v>
      </c>
      <c r="K1616" s="198" t="s">
        <v>179</v>
      </c>
      <c r="L1616" s="66">
        <v>0.18</v>
      </c>
      <c r="M1616" s="65">
        <v>0.21</v>
      </c>
      <c r="N1616" s="92">
        <v>0.15</v>
      </c>
      <c r="O1616" s="92">
        <v>0.03</v>
      </c>
      <c r="P1616" s="92">
        <v>0.16999999999999998</v>
      </c>
      <c r="Q1616" s="92">
        <v>0.18</v>
      </c>
      <c r="R1616" s="92">
        <v>0.19800000000000001</v>
      </c>
    </row>
    <row r="1617" spans="1:18" x14ac:dyDescent="0.25">
      <c r="A1617" s="198">
        <v>3066</v>
      </c>
      <c r="B1617" s="198" t="s">
        <v>2851</v>
      </c>
      <c r="C1617" s="198" t="s">
        <v>3409</v>
      </c>
      <c r="D1617" s="198" t="s">
        <v>3518</v>
      </c>
      <c r="E1617" s="198" t="s">
        <v>3689</v>
      </c>
      <c r="F1617" s="198" t="s">
        <v>3704</v>
      </c>
      <c r="G1617" s="198" t="s">
        <v>179</v>
      </c>
      <c r="H1617" s="198" t="s">
        <v>3518</v>
      </c>
      <c r="I1617" s="198" t="s">
        <v>3691</v>
      </c>
      <c r="J1617" s="198" t="s">
        <v>3705</v>
      </c>
      <c r="K1617" s="198" t="s">
        <v>179</v>
      </c>
      <c r="L1617" s="66">
        <v>0.2</v>
      </c>
      <c r="M1617" s="65">
        <v>0.23</v>
      </c>
      <c r="N1617" s="92">
        <v>0.15</v>
      </c>
      <c r="O1617" s="92">
        <v>0.03</v>
      </c>
      <c r="P1617" s="92">
        <v>0.16999999999999998</v>
      </c>
      <c r="Q1617" s="92">
        <v>0.18</v>
      </c>
      <c r="R1617" s="92">
        <v>0.19800000000000001</v>
      </c>
    </row>
    <row r="1618" spans="1:18" x14ac:dyDescent="0.25">
      <c r="A1618" s="198">
        <v>3071</v>
      </c>
      <c r="B1618" s="198" t="s">
        <v>2851</v>
      </c>
      <c r="C1618" s="198" t="s">
        <v>3409</v>
      </c>
      <c r="D1618" s="198" t="s">
        <v>3518</v>
      </c>
      <c r="E1618" s="198" t="s">
        <v>3689</v>
      </c>
      <c r="F1618" s="198" t="s">
        <v>3699</v>
      </c>
      <c r="G1618" s="198" t="s">
        <v>179</v>
      </c>
      <c r="H1618" s="198" t="s">
        <v>3518</v>
      </c>
      <c r="I1618" s="198" t="s">
        <v>3691</v>
      </c>
      <c r="J1618" s="198" t="s">
        <v>3700</v>
      </c>
      <c r="K1618" s="198" t="s">
        <v>179</v>
      </c>
      <c r="L1618" s="66">
        <v>0.2</v>
      </c>
      <c r="M1618" s="65">
        <v>0.23</v>
      </c>
      <c r="N1618" s="92">
        <v>0.15</v>
      </c>
      <c r="O1618" s="92">
        <v>5.0000000000000017E-2</v>
      </c>
      <c r="P1618" s="92">
        <v>0.19</v>
      </c>
      <c r="Q1618" s="92">
        <v>0.2</v>
      </c>
      <c r="R1618" s="92">
        <v>0.22000000000000003</v>
      </c>
    </row>
    <row r="1619" spans="1:18" x14ac:dyDescent="0.25">
      <c r="A1619" s="198">
        <v>3073</v>
      </c>
      <c r="B1619" s="198" t="s">
        <v>2851</v>
      </c>
      <c r="C1619" s="198" t="s">
        <v>3409</v>
      </c>
      <c r="D1619" s="198" t="s">
        <v>3518</v>
      </c>
      <c r="E1619" s="198" t="s">
        <v>3689</v>
      </c>
      <c r="F1619" s="198" t="s">
        <v>3701</v>
      </c>
      <c r="G1619" s="198" t="s">
        <v>179</v>
      </c>
      <c r="H1619" s="198" t="s">
        <v>3518</v>
      </c>
      <c r="I1619" s="198" t="s">
        <v>3691</v>
      </c>
      <c r="J1619" s="198" t="s">
        <v>3702</v>
      </c>
      <c r="K1619" s="198" t="s">
        <v>179</v>
      </c>
      <c r="L1619" s="66">
        <v>0.2</v>
      </c>
      <c r="M1619" s="65">
        <v>0.23</v>
      </c>
      <c r="N1619" s="92">
        <v>0.15</v>
      </c>
      <c r="O1619" s="92" t="s">
        <v>121</v>
      </c>
      <c r="P1619" s="92">
        <v>0.15</v>
      </c>
      <c r="Q1619" s="92">
        <v>0.15</v>
      </c>
      <c r="R1619" s="92">
        <v>0.15</v>
      </c>
    </row>
    <row r="1620" spans="1:18" x14ac:dyDescent="0.25">
      <c r="A1620" s="198">
        <v>3074</v>
      </c>
      <c r="B1620" s="198" t="s">
        <v>2851</v>
      </c>
      <c r="C1620" s="198" t="s">
        <v>3409</v>
      </c>
      <c r="D1620" s="198" t="s">
        <v>3518</v>
      </c>
      <c r="E1620" s="198" t="s">
        <v>3689</v>
      </c>
      <c r="F1620" s="198" t="s">
        <v>3703</v>
      </c>
      <c r="G1620" s="198" t="s">
        <v>179</v>
      </c>
      <c r="H1620" s="198" t="s">
        <v>3518</v>
      </c>
      <c r="I1620" s="198" t="s">
        <v>3691</v>
      </c>
      <c r="J1620" s="198" t="s">
        <v>3692</v>
      </c>
      <c r="K1620" s="198" t="s">
        <v>179</v>
      </c>
      <c r="L1620" s="66">
        <v>0.2</v>
      </c>
      <c r="M1620" s="65">
        <v>0.23</v>
      </c>
      <c r="N1620" s="92">
        <v>0.15</v>
      </c>
      <c r="O1620" s="92">
        <v>1.0000000000000009E-2</v>
      </c>
      <c r="P1620" s="92">
        <v>0.15</v>
      </c>
      <c r="Q1620" s="92">
        <v>0.15</v>
      </c>
      <c r="R1620" s="92">
        <v>0.17600000000000002</v>
      </c>
    </row>
    <row r="1621" spans="1:18" x14ac:dyDescent="0.25">
      <c r="A1621" s="198">
        <v>3075</v>
      </c>
      <c r="B1621" s="198" t="s">
        <v>2851</v>
      </c>
      <c r="C1621" s="198" t="s">
        <v>3409</v>
      </c>
      <c r="D1621" s="198" t="s">
        <v>3518</v>
      </c>
      <c r="E1621" s="198" t="s">
        <v>3689</v>
      </c>
      <c r="F1621" s="198" t="s">
        <v>3708</v>
      </c>
      <c r="G1621" s="198" t="s">
        <v>179</v>
      </c>
      <c r="H1621" s="198" t="s">
        <v>3518</v>
      </c>
      <c r="I1621" s="198" t="s">
        <v>3691</v>
      </c>
      <c r="J1621" s="198" t="s">
        <v>3709</v>
      </c>
      <c r="K1621" s="198" t="s">
        <v>179</v>
      </c>
      <c r="L1621" s="66">
        <v>0.2</v>
      </c>
      <c r="M1621" s="65">
        <v>0.23</v>
      </c>
      <c r="N1621" s="92">
        <v>0.15</v>
      </c>
      <c r="O1621" s="92">
        <v>1.0000000000000009E-2</v>
      </c>
      <c r="P1621" s="92">
        <v>0.15</v>
      </c>
      <c r="Q1621" s="92">
        <v>0.15</v>
      </c>
      <c r="R1621" s="92">
        <v>0.17600000000000002</v>
      </c>
    </row>
    <row r="1622" spans="1:18" x14ac:dyDescent="0.25">
      <c r="A1622" s="198">
        <v>3077</v>
      </c>
      <c r="B1622" s="198" t="s">
        <v>2851</v>
      </c>
      <c r="C1622" s="198" t="s">
        <v>3409</v>
      </c>
      <c r="D1622" s="198" t="s">
        <v>3518</v>
      </c>
      <c r="E1622" s="198" t="s">
        <v>3689</v>
      </c>
      <c r="F1622" s="198" t="s">
        <v>3706</v>
      </c>
      <c r="G1622" s="198" t="s">
        <v>179</v>
      </c>
      <c r="H1622" s="198" t="s">
        <v>3518</v>
      </c>
      <c r="I1622" s="198" t="s">
        <v>3691</v>
      </c>
      <c r="J1622" s="198" t="s">
        <v>3707</v>
      </c>
      <c r="K1622" s="198" t="s">
        <v>179</v>
      </c>
      <c r="L1622" s="66">
        <v>0.2</v>
      </c>
      <c r="M1622" s="65">
        <v>0.23</v>
      </c>
      <c r="N1622" s="92">
        <v>0.15</v>
      </c>
      <c r="O1622" s="92">
        <v>1.0000000000000009E-2</v>
      </c>
      <c r="P1622" s="92">
        <v>0.15</v>
      </c>
      <c r="Q1622" s="92">
        <v>0.15</v>
      </c>
      <c r="R1622" s="92">
        <v>0.17600000000000002</v>
      </c>
    </row>
    <row r="1623" spans="1:18" x14ac:dyDescent="0.25">
      <c r="A1623" s="198">
        <v>3078</v>
      </c>
      <c r="B1623" s="198" t="s">
        <v>2851</v>
      </c>
      <c r="C1623" s="198" t="s">
        <v>3409</v>
      </c>
      <c r="D1623" s="198" t="s">
        <v>3518</v>
      </c>
      <c r="E1623" s="198" t="s">
        <v>3592</v>
      </c>
      <c r="F1623" s="198" t="s">
        <v>3606</v>
      </c>
      <c r="G1623" s="198" t="s">
        <v>3607</v>
      </c>
      <c r="H1623" s="198" t="s">
        <v>3518</v>
      </c>
      <c r="I1623" s="198" t="s">
        <v>3594</v>
      </c>
      <c r="J1623" s="198" t="s">
        <v>3608</v>
      </c>
      <c r="K1623" s="198" t="s">
        <v>3609</v>
      </c>
      <c r="L1623" s="66">
        <v>0.2</v>
      </c>
      <c r="M1623" s="65">
        <v>0.23</v>
      </c>
      <c r="N1623" s="92">
        <v>0.15</v>
      </c>
      <c r="O1623" s="92">
        <v>1.0000000000000009E-2</v>
      </c>
      <c r="P1623" s="92">
        <v>0.15</v>
      </c>
      <c r="Q1623" s="92">
        <v>0.15</v>
      </c>
      <c r="R1623" s="92">
        <v>0.17600000000000002</v>
      </c>
    </row>
    <row r="1624" spans="1:18" x14ac:dyDescent="0.25">
      <c r="A1624" s="198">
        <v>3082</v>
      </c>
      <c r="B1624" s="198" t="s">
        <v>2851</v>
      </c>
      <c r="C1624" s="198" t="s">
        <v>3409</v>
      </c>
      <c r="D1624" s="198" t="s">
        <v>3518</v>
      </c>
      <c r="E1624" s="198" t="s">
        <v>3756</v>
      </c>
      <c r="F1624" s="198" t="s">
        <v>3759</v>
      </c>
      <c r="G1624" s="198" t="s">
        <v>179</v>
      </c>
      <c r="H1624" s="198" t="s">
        <v>3518</v>
      </c>
      <c r="I1624" s="198" t="s">
        <v>3758</v>
      </c>
      <c r="J1624" s="198" t="s">
        <v>3760</v>
      </c>
      <c r="K1624" s="198" t="s">
        <v>179</v>
      </c>
      <c r="L1624" s="66">
        <v>0.2</v>
      </c>
      <c r="M1624" s="65">
        <v>0.23</v>
      </c>
      <c r="N1624" s="92">
        <v>0.15</v>
      </c>
      <c r="O1624" s="92">
        <v>1.0000000000000009E-2</v>
      </c>
      <c r="P1624" s="92">
        <v>0.15</v>
      </c>
      <c r="Q1624" s="92">
        <v>0.15</v>
      </c>
      <c r="R1624" s="92">
        <v>0.17600000000000002</v>
      </c>
    </row>
    <row r="1625" spans="1:18" x14ac:dyDescent="0.25">
      <c r="A1625" s="198">
        <v>3084</v>
      </c>
      <c r="B1625" s="198" t="s">
        <v>2851</v>
      </c>
      <c r="C1625" s="198" t="s">
        <v>3409</v>
      </c>
      <c r="D1625" s="198" t="s">
        <v>3518</v>
      </c>
      <c r="E1625" s="198" t="s">
        <v>3592</v>
      </c>
      <c r="F1625" s="198" t="s">
        <v>3606</v>
      </c>
      <c r="G1625" s="198" t="s">
        <v>3610</v>
      </c>
      <c r="H1625" s="198" t="s">
        <v>3518</v>
      </c>
      <c r="I1625" s="198" t="s">
        <v>3594</v>
      </c>
      <c r="J1625" s="198" t="s">
        <v>3608</v>
      </c>
      <c r="K1625" s="198" t="s">
        <v>3611</v>
      </c>
      <c r="L1625" s="66">
        <v>0.2</v>
      </c>
      <c r="M1625" s="65">
        <v>0.23</v>
      </c>
      <c r="N1625" s="92">
        <v>0.15</v>
      </c>
      <c r="O1625" s="92" t="s">
        <v>121</v>
      </c>
      <c r="P1625" s="92">
        <v>0.15</v>
      </c>
      <c r="Q1625" s="92">
        <v>0.15</v>
      </c>
      <c r="R1625" s="92">
        <v>0.15</v>
      </c>
    </row>
    <row r="1626" spans="1:18" x14ac:dyDescent="0.25">
      <c r="A1626" s="198">
        <v>3085</v>
      </c>
      <c r="B1626" s="198" t="s">
        <v>2851</v>
      </c>
      <c r="C1626" s="198" t="s">
        <v>3409</v>
      </c>
      <c r="D1626" s="198" t="s">
        <v>3518</v>
      </c>
      <c r="E1626" s="198" t="s">
        <v>3592</v>
      </c>
      <c r="F1626" s="198" t="s">
        <v>3606</v>
      </c>
      <c r="G1626" s="198" t="s">
        <v>3612</v>
      </c>
      <c r="H1626" s="198" t="s">
        <v>3518</v>
      </c>
      <c r="I1626" s="198" t="s">
        <v>3594</v>
      </c>
      <c r="J1626" s="198" t="s">
        <v>3608</v>
      </c>
      <c r="K1626" s="198" t="s">
        <v>3613</v>
      </c>
      <c r="L1626" s="66">
        <v>0.2</v>
      </c>
      <c r="M1626" s="65">
        <v>0.23</v>
      </c>
      <c r="N1626" s="92">
        <v>0.15</v>
      </c>
      <c r="O1626" s="92">
        <v>5.0000000000000017E-2</v>
      </c>
      <c r="P1626" s="92">
        <v>0.19</v>
      </c>
      <c r="Q1626" s="92">
        <v>0.2</v>
      </c>
      <c r="R1626" s="92">
        <v>0.22000000000000003</v>
      </c>
    </row>
    <row r="1627" spans="1:18" x14ac:dyDescent="0.25">
      <c r="A1627" s="198">
        <v>3166</v>
      </c>
      <c r="B1627" s="198" t="s">
        <v>2851</v>
      </c>
      <c r="C1627" s="198" t="s">
        <v>3409</v>
      </c>
      <c r="D1627" s="198" t="s">
        <v>3518</v>
      </c>
      <c r="E1627" s="198" t="s">
        <v>3614</v>
      </c>
      <c r="F1627" s="198" t="s">
        <v>3632</v>
      </c>
      <c r="G1627" s="198" t="s">
        <v>3633</v>
      </c>
      <c r="H1627" s="198" t="s">
        <v>3518</v>
      </c>
      <c r="I1627" s="198" t="s">
        <v>3617</v>
      </c>
      <c r="J1627" s="198" t="s">
        <v>3634</v>
      </c>
      <c r="K1627" s="198" t="s">
        <v>3635</v>
      </c>
      <c r="L1627" s="66">
        <v>0.18</v>
      </c>
      <c r="M1627" s="65">
        <v>0.21</v>
      </c>
      <c r="N1627" s="92">
        <v>0.15</v>
      </c>
      <c r="O1627" s="92">
        <v>0.03</v>
      </c>
      <c r="P1627" s="92">
        <v>0.16999999999999998</v>
      </c>
      <c r="Q1627" s="92">
        <v>0.18</v>
      </c>
      <c r="R1627" s="92">
        <v>0.19800000000000001</v>
      </c>
    </row>
    <row r="1628" spans="1:18" x14ac:dyDescent="0.25">
      <c r="A1628" s="198">
        <v>3167</v>
      </c>
      <c r="B1628" s="198" t="s">
        <v>2851</v>
      </c>
      <c r="C1628" s="198" t="s">
        <v>3409</v>
      </c>
      <c r="D1628" s="198" t="s">
        <v>3518</v>
      </c>
      <c r="E1628" s="198" t="s">
        <v>3614</v>
      </c>
      <c r="F1628" s="198" t="s">
        <v>3632</v>
      </c>
      <c r="G1628" s="198" t="s">
        <v>3636</v>
      </c>
      <c r="H1628" s="198" t="s">
        <v>3518</v>
      </c>
      <c r="I1628" s="198" t="s">
        <v>3617</v>
      </c>
      <c r="J1628" s="198" t="s">
        <v>3634</v>
      </c>
      <c r="K1628" s="198" t="s">
        <v>3637</v>
      </c>
      <c r="L1628" s="66">
        <v>0.18</v>
      </c>
      <c r="M1628" s="65">
        <v>0.21</v>
      </c>
      <c r="N1628" s="92">
        <v>0.15</v>
      </c>
      <c r="O1628" s="92">
        <v>5.0000000000000017E-2</v>
      </c>
      <c r="P1628" s="92">
        <v>0.19</v>
      </c>
      <c r="Q1628" s="92">
        <v>0.2</v>
      </c>
      <c r="R1628" s="92">
        <v>0.22000000000000003</v>
      </c>
    </row>
    <row r="1629" spans="1:18" x14ac:dyDescent="0.25">
      <c r="A1629" s="198">
        <v>3168</v>
      </c>
      <c r="B1629" s="198" t="s">
        <v>2851</v>
      </c>
      <c r="C1629" s="198" t="s">
        <v>3409</v>
      </c>
      <c r="D1629" s="198" t="s">
        <v>3518</v>
      </c>
      <c r="E1629" s="198" t="s">
        <v>3614</v>
      </c>
      <c r="F1629" s="198" t="s">
        <v>3632</v>
      </c>
      <c r="G1629" s="198" t="s">
        <v>3638</v>
      </c>
      <c r="H1629" s="198" t="s">
        <v>3518</v>
      </c>
      <c r="I1629" s="198" t="s">
        <v>3617</v>
      </c>
      <c r="J1629" s="198" t="s">
        <v>3634</v>
      </c>
      <c r="K1629" s="198" t="s">
        <v>3639</v>
      </c>
      <c r="L1629" s="66">
        <v>0.18</v>
      </c>
      <c r="M1629" s="65">
        <v>0.21</v>
      </c>
      <c r="N1629" s="92">
        <v>0.15</v>
      </c>
      <c r="O1629" s="92">
        <v>0.03</v>
      </c>
      <c r="P1629" s="92">
        <v>0.16999999999999998</v>
      </c>
      <c r="Q1629" s="92">
        <v>0.18</v>
      </c>
      <c r="R1629" s="92">
        <v>0.19800000000000001</v>
      </c>
    </row>
    <row r="1630" spans="1:18" x14ac:dyDescent="0.25">
      <c r="A1630" s="198">
        <v>3173</v>
      </c>
      <c r="B1630" s="198" t="s">
        <v>2851</v>
      </c>
      <c r="C1630" s="198" t="s">
        <v>3409</v>
      </c>
      <c r="D1630" s="198" t="s">
        <v>3518</v>
      </c>
      <c r="E1630" s="198" t="s">
        <v>3614</v>
      </c>
      <c r="F1630" s="198" t="s">
        <v>3632</v>
      </c>
      <c r="G1630" s="198" t="s">
        <v>3640</v>
      </c>
      <c r="H1630" s="198" t="s">
        <v>3518</v>
      </c>
      <c r="I1630" s="198" t="s">
        <v>3617</v>
      </c>
      <c r="J1630" s="198" t="s">
        <v>3634</v>
      </c>
      <c r="K1630" s="198" t="s">
        <v>3641</v>
      </c>
      <c r="L1630" s="66">
        <v>0.18</v>
      </c>
      <c r="M1630" s="65">
        <v>0.21</v>
      </c>
      <c r="N1630" s="92">
        <v>0.15</v>
      </c>
      <c r="O1630" s="92">
        <v>5.0000000000000017E-2</v>
      </c>
      <c r="P1630" s="92">
        <v>0.19</v>
      </c>
      <c r="Q1630" s="92">
        <v>0.2</v>
      </c>
      <c r="R1630" s="92">
        <v>0.22000000000000003</v>
      </c>
    </row>
    <row r="1631" spans="1:18" x14ac:dyDescent="0.25">
      <c r="A1631" s="198">
        <v>3174</v>
      </c>
      <c r="B1631" s="198" t="s">
        <v>2851</v>
      </c>
      <c r="C1631" s="198" t="s">
        <v>3409</v>
      </c>
      <c r="D1631" s="198" t="s">
        <v>3518</v>
      </c>
      <c r="E1631" s="198" t="s">
        <v>3614</v>
      </c>
      <c r="F1631" s="198" t="s">
        <v>3615</v>
      </c>
      <c r="G1631" s="198" t="s">
        <v>3642</v>
      </c>
      <c r="H1631" s="198" t="s">
        <v>3518</v>
      </c>
      <c r="I1631" s="198" t="s">
        <v>3617</v>
      </c>
      <c r="J1631" s="198" t="s">
        <v>3618</v>
      </c>
      <c r="K1631" s="198" t="s">
        <v>3643</v>
      </c>
      <c r="L1631" s="66">
        <v>0.18</v>
      </c>
      <c r="M1631" s="65">
        <v>0.21</v>
      </c>
      <c r="N1631" s="92">
        <v>0.15</v>
      </c>
      <c r="O1631" s="92">
        <v>5.0000000000000017E-2</v>
      </c>
      <c r="P1631" s="92">
        <v>0.19</v>
      </c>
      <c r="Q1631" s="92">
        <v>0.2</v>
      </c>
      <c r="R1631" s="92">
        <v>0.22000000000000003</v>
      </c>
    </row>
    <row r="1632" spans="1:18" x14ac:dyDescent="0.25">
      <c r="A1632" s="198">
        <v>3176</v>
      </c>
      <c r="B1632" s="198" t="s">
        <v>2851</v>
      </c>
      <c r="C1632" s="198" t="s">
        <v>3409</v>
      </c>
      <c r="D1632" s="198" t="s">
        <v>3518</v>
      </c>
      <c r="E1632" s="198" t="s">
        <v>3614</v>
      </c>
      <c r="F1632" s="198" t="s">
        <v>3615</v>
      </c>
      <c r="G1632" s="198" t="s">
        <v>3644</v>
      </c>
      <c r="H1632" s="198" t="s">
        <v>3518</v>
      </c>
      <c r="I1632" s="198" t="s">
        <v>3617</v>
      </c>
      <c r="J1632" s="198" t="s">
        <v>3618</v>
      </c>
      <c r="K1632" s="198" t="s">
        <v>3645</v>
      </c>
      <c r="L1632" s="66">
        <v>0.18</v>
      </c>
      <c r="M1632" s="65">
        <v>0.21</v>
      </c>
      <c r="N1632" s="92">
        <v>0.15</v>
      </c>
      <c r="O1632" s="92">
        <v>0.03</v>
      </c>
      <c r="P1632" s="92">
        <v>0.16999999999999998</v>
      </c>
      <c r="Q1632" s="92">
        <v>0.18</v>
      </c>
      <c r="R1632" s="92">
        <v>0.19800000000000001</v>
      </c>
    </row>
    <row r="1633" spans="1:18" x14ac:dyDescent="0.25">
      <c r="A1633" s="198">
        <v>3179</v>
      </c>
      <c r="B1633" s="198" t="s">
        <v>2851</v>
      </c>
      <c r="C1633" s="198" t="s">
        <v>3409</v>
      </c>
      <c r="D1633" s="198" t="s">
        <v>3518</v>
      </c>
      <c r="E1633" s="198" t="s">
        <v>3614</v>
      </c>
      <c r="F1633" s="198" t="s">
        <v>3620</v>
      </c>
      <c r="G1633" s="198" t="s">
        <v>3646</v>
      </c>
      <c r="H1633" s="198" t="s">
        <v>3518</v>
      </c>
      <c r="I1633" s="198" t="s">
        <v>3617</v>
      </c>
      <c r="J1633" s="198" t="s">
        <v>3622</v>
      </c>
      <c r="K1633" s="198" t="s">
        <v>3647</v>
      </c>
      <c r="L1633" s="66">
        <v>0.18</v>
      </c>
      <c r="M1633" s="65">
        <v>0.21</v>
      </c>
      <c r="N1633" s="92">
        <v>0.15</v>
      </c>
      <c r="O1633" s="92">
        <v>0.03</v>
      </c>
      <c r="P1633" s="92">
        <v>0.16999999999999998</v>
      </c>
      <c r="Q1633" s="92">
        <v>0.18</v>
      </c>
      <c r="R1633" s="92">
        <v>0.19800000000000001</v>
      </c>
    </row>
    <row r="1634" spans="1:18" x14ac:dyDescent="0.25">
      <c r="A1634" s="198">
        <v>3184</v>
      </c>
      <c r="B1634" s="198" t="s">
        <v>2851</v>
      </c>
      <c r="C1634" s="198" t="s">
        <v>3409</v>
      </c>
      <c r="D1634" s="198" t="s">
        <v>3518</v>
      </c>
      <c r="E1634" s="198" t="s">
        <v>3614</v>
      </c>
      <c r="F1634" s="198" t="s">
        <v>3620</v>
      </c>
      <c r="G1634" s="198" t="s">
        <v>3621</v>
      </c>
      <c r="H1634" s="198" t="s">
        <v>3518</v>
      </c>
      <c r="I1634" s="198" t="s">
        <v>3617</v>
      </c>
      <c r="J1634" s="198" t="s">
        <v>3622</v>
      </c>
      <c r="K1634" s="198" t="s">
        <v>3623</v>
      </c>
      <c r="L1634" s="66">
        <v>0.18</v>
      </c>
      <c r="M1634" s="65">
        <v>0.21</v>
      </c>
      <c r="N1634" s="92">
        <v>0.15</v>
      </c>
      <c r="O1634" s="92" t="s">
        <v>121</v>
      </c>
      <c r="P1634" s="92">
        <v>0.15</v>
      </c>
      <c r="Q1634" s="92">
        <v>0.15</v>
      </c>
      <c r="R1634" s="92">
        <v>0.15</v>
      </c>
    </row>
    <row r="1635" spans="1:18" x14ac:dyDescent="0.25">
      <c r="A1635" s="198">
        <v>3191</v>
      </c>
      <c r="B1635" s="198" t="s">
        <v>2851</v>
      </c>
      <c r="C1635" s="198" t="s">
        <v>3409</v>
      </c>
      <c r="D1635" s="198" t="s">
        <v>3518</v>
      </c>
      <c r="E1635" s="198" t="s">
        <v>3614</v>
      </c>
      <c r="F1635" s="198" t="s">
        <v>3624</v>
      </c>
      <c r="G1635" s="198" t="s">
        <v>3628</v>
      </c>
      <c r="H1635" s="198" t="s">
        <v>3518</v>
      </c>
      <c r="I1635" s="198" t="s">
        <v>3617</v>
      </c>
      <c r="J1635" s="198" t="s">
        <v>3626</v>
      </c>
      <c r="K1635" s="198" t="s">
        <v>3629</v>
      </c>
      <c r="L1635" s="66">
        <v>0.18</v>
      </c>
      <c r="M1635" s="65">
        <v>0.21</v>
      </c>
      <c r="N1635" s="92">
        <v>0.15</v>
      </c>
      <c r="O1635" s="92">
        <v>1.0000000000000009E-2</v>
      </c>
      <c r="P1635" s="92">
        <v>0.15</v>
      </c>
      <c r="Q1635" s="92">
        <v>0.15</v>
      </c>
      <c r="R1635" s="92">
        <v>0.17600000000000002</v>
      </c>
    </row>
    <row r="1636" spans="1:18" x14ac:dyDescent="0.25">
      <c r="A1636" s="198">
        <v>3193</v>
      </c>
      <c r="B1636" s="198" t="s">
        <v>2851</v>
      </c>
      <c r="C1636" s="198" t="s">
        <v>3409</v>
      </c>
      <c r="D1636" s="198" t="s">
        <v>3518</v>
      </c>
      <c r="E1636" s="198" t="s">
        <v>3614</v>
      </c>
      <c r="F1636" s="198" t="s">
        <v>3624</v>
      </c>
      <c r="G1636" s="198" t="s">
        <v>3630</v>
      </c>
      <c r="H1636" s="198" t="s">
        <v>3518</v>
      </c>
      <c r="I1636" s="198" t="s">
        <v>3617</v>
      </c>
      <c r="J1636" s="198" t="s">
        <v>3626</v>
      </c>
      <c r="K1636" s="198" t="s">
        <v>3631</v>
      </c>
      <c r="L1636" s="66">
        <v>0.18</v>
      </c>
      <c r="M1636" s="65">
        <v>0.21</v>
      </c>
      <c r="N1636" s="92">
        <v>0.15</v>
      </c>
      <c r="O1636" s="92">
        <v>0.03</v>
      </c>
      <c r="P1636" s="92">
        <v>0.16999999999999998</v>
      </c>
      <c r="Q1636" s="92">
        <v>0.18</v>
      </c>
      <c r="R1636" s="92">
        <v>0.19800000000000001</v>
      </c>
    </row>
    <row r="1637" spans="1:18" x14ac:dyDescent="0.25">
      <c r="A1637" s="198">
        <v>3197</v>
      </c>
      <c r="B1637" s="198" t="s">
        <v>2851</v>
      </c>
      <c r="C1637" s="198" t="s">
        <v>3409</v>
      </c>
      <c r="D1637" s="198" t="s">
        <v>3518</v>
      </c>
      <c r="E1637" s="198" t="s">
        <v>3565</v>
      </c>
      <c r="F1637" s="198" t="s">
        <v>3577</v>
      </c>
      <c r="G1637" s="198" t="s">
        <v>179</v>
      </c>
      <c r="H1637" s="198" t="s">
        <v>3518</v>
      </c>
      <c r="I1637" s="198" t="s">
        <v>3567</v>
      </c>
      <c r="J1637" s="198" t="s">
        <v>3567</v>
      </c>
      <c r="K1637" s="198" t="s">
        <v>179</v>
      </c>
      <c r="L1637" s="66">
        <v>0.18</v>
      </c>
      <c r="M1637" s="65">
        <v>0.21</v>
      </c>
      <c r="N1637" s="92">
        <v>0.15</v>
      </c>
      <c r="O1637" s="92">
        <v>0.03</v>
      </c>
      <c r="P1637" s="92">
        <v>0.16999999999999998</v>
      </c>
      <c r="Q1637" s="92">
        <v>0.18</v>
      </c>
      <c r="R1637" s="92">
        <v>0.19800000000000001</v>
      </c>
    </row>
    <row r="1638" spans="1:18" x14ac:dyDescent="0.25">
      <c r="A1638" s="198">
        <v>3200</v>
      </c>
      <c r="B1638" s="198" t="s">
        <v>2851</v>
      </c>
      <c r="C1638" s="198" t="s">
        <v>3409</v>
      </c>
      <c r="D1638" s="198" t="s">
        <v>3518</v>
      </c>
      <c r="E1638" s="198" t="s">
        <v>3565</v>
      </c>
      <c r="F1638" s="198" t="s">
        <v>3573</v>
      </c>
      <c r="G1638" s="198" t="s">
        <v>179</v>
      </c>
      <c r="H1638" s="198" t="s">
        <v>3518</v>
      </c>
      <c r="I1638" s="198" t="s">
        <v>3567</v>
      </c>
      <c r="J1638" s="198" t="s">
        <v>3574</v>
      </c>
      <c r="K1638" s="198" t="s">
        <v>179</v>
      </c>
      <c r="L1638" s="66">
        <v>0.18</v>
      </c>
      <c r="M1638" s="65">
        <v>0.21</v>
      </c>
      <c r="N1638" s="92">
        <v>0.15</v>
      </c>
      <c r="O1638" s="92" t="s">
        <v>121</v>
      </c>
      <c r="P1638" s="92">
        <v>0.15</v>
      </c>
      <c r="Q1638" s="92">
        <v>0.15</v>
      </c>
      <c r="R1638" s="92">
        <v>0.15</v>
      </c>
    </row>
    <row r="1639" spans="1:18" x14ac:dyDescent="0.25">
      <c r="A1639" s="198">
        <v>3201</v>
      </c>
      <c r="B1639" s="198" t="s">
        <v>2851</v>
      </c>
      <c r="C1639" s="198" t="s">
        <v>3409</v>
      </c>
      <c r="D1639" s="198" t="s">
        <v>3518</v>
      </c>
      <c r="E1639" s="198" t="s">
        <v>3565</v>
      </c>
      <c r="F1639" s="198" t="s">
        <v>3575</v>
      </c>
      <c r="G1639" s="198" t="s">
        <v>179</v>
      </c>
      <c r="H1639" s="198" t="s">
        <v>3518</v>
      </c>
      <c r="I1639" s="198" t="s">
        <v>3567</v>
      </c>
      <c r="J1639" s="198" t="s">
        <v>3576</v>
      </c>
      <c r="K1639" s="198" t="s">
        <v>179</v>
      </c>
      <c r="L1639" s="66">
        <v>0.18</v>
      </c>
      <c r="M1639" s="65">
        <v>0.21</v>
      </c>
      <c r="N1639" s="92">
        <v>0.15</v>
      </c>
      <c r="O1639" s="92">
        <v>0.03</v>
      </c>
      <c r="P1639" s="92">
        <v>0.16999999999999998</v>
      </c>
      <c r="Q1639" s="92">
        <v>0.18</v>
      </c>
      <c r="R1639" s="92">
        <v>0.19800000000000001</v>
      </c>
    </row>
    <row r="1640" spans="1:18" x14ac:dyDescent="0.25">
      <c r="A1640" s="198">
        <v>3205</v>
      </c>
      <c r="B1640" s="198" t="s">
        <v>2851</v>
      </c>
      <c r="C1640" s="198" t="s">
        <v>3409</v>
      </c>
      <c r="D1640" s="198" t="s">
        <v>3518</v>
      </c>
      <c r="E1640" s="198" t="s">
        <v>3565</v>
      </c>
      <c r="F1640" s="198" t="s">
        <v>3578</v>
      </c>
      <c r="G1640" s="198" t="s">
        <v>179</v>
      </c>
      <c r="H1640" s="198" t="s">
        <v>3518</v>
      </c>
      <c r="I1640" s="198" t="s">
        <v>3567</v>
      </c>
      <c r="J1640" s="198" t="s">
        <v>3579</v>
      </c>
      <c r="K1640" s="198" t="s">
        <v>179</v>
      </c>
      <c r="L1640" s="66">
        <v>0.18</v>
      </c>
      <c r="M1640" s="65">
        <v>0.21</v>
      </c>
      <c r="N1640" s="92">
        <v>0.15</v>
      </c>
      <c r="O1640" s="92">
        <v>5.0000000000000017E-2</v>
      </c>
      <c r="P1640" s="92">
        <v>0.19</v>
      </c>
      <c r="Q1640" s="92">
        <v>0.2</v>
      </c>
      <c r="R1640" s="92">
        <v>0.22000000000000003</v>
      </c>
    </row>
    <row r="1641" spans="1:18" x14ac:dyDescent="0.25">
      <c r="A1641" s="198">
        <v>3207</v>
      </c>
      <c r="B1641" s="198" t="s">
        <v>2851</v>
      </c>
      <c r="C1641" s="198" t="s">
        <v>3409</v>
      </c>
      <c r="D1641" s="198" t="s">
        <v>3518</v>
      </c>
      <c r="E1641" s="198" t="s">
        <v>3565</v>
      </c>
      <c r="F1641" s="198" t="s">
        <v>3580</v>
      </c>
      <c r="G1641" s="198" t="s">
        <v>179</v>
      </c>
      <c r="H1641" s="198" t="s">
        <v>3518</v>
      </c>
      <c r="I1641" s="198" t="s">
        <v>3567</v>
      </c>
      <c r="J1641" s="198" t="s">
        <v>3581</v>
      </c>
      <c r="K1641" s="198" t="s">
        <v>179</v>
      </c>
      <c r="L1641" s="66">
        <v>0.18</v>
      </c>
      <c r="M1641" s="65">
        <v>0.21</v>
      </c>
      <c r="N1641" s="92">
        <v>0.15</v>
      </c>
      <c r="O1641" s="92">
        <v>5.0000000000000017E-2</v>
      </c>
      <c r="P1641" s="92">
        <v>0.19</v>
      </c>
      <c r="Q1641" s="92">
        <v>0.2</v>
      </c>
      <c r="R1641" s="92">
        <v>0.22000000000000003</v>
      </c>
    </row>
    <row r="1642" spans="1:18" x14ac:dyDescent="0.25">
      <c r="A1642" s="198">
        <v>3210</v>
      </c>
      <c r="B1642" s="198" t="s">
        <v>2851</v>
      </c>
      <c r="C1642" s="198" t="s">
        <v>3409</v>
      </c>
      <c r="D1642" s="198" t="s">
        <v>3518</v>
      </c>
      <c r="E1642" s="198" t="s">
        <v>3523</v>
      </c>
      <c r="F1642" s="198" t="s">
        <v>3545</v>
      </c>
      <c r="G1642" s="198" t="s">
        <v>179</v>
      </c>
      <c r="H1642" s="198" t="s">
        <v>3518</v>
      </c>
      <c r="I1642" s="198" t="s">
        <v>3525</v>
      </c>
      <c r="J1642" s="198" t="s">
        <v>3546</v>
      </c>
      <c r="K1642" s="198" t="s">
        <v>179</v>
      </c>
      <c r="L1642" s="66">
        <v>0.18</v>
      </c>
      <c r="M1642" s="65">
        <v>0.21</v>
      </c>
      <c r="N1642" s="92">
        <v>0.15</v>
      </c>
      <c r="O1642" s="92">
        <v>5.0000000000000017E-2</v>
      </c>
      <c r="P1642" s="92">
        <v>0.19</v>
      </c>
      <c r="Q1642" s="92">
        <v>0.2</v>
      </c>
      <c r="R1642" s="92">
        <v>0.22000000000000003</v>
      </c>
    </row>
    <row r="1643" spans="1:18" x14ac:dyDescent="0.25">
      <c r="A1643" s="198">
        <v>3211</v>
      </c>
      <c r="B1643" s="198" t="s">
        <v>2851</v>
      </c>
      <c r="C1643" s="198" t="s">
        <v>3409</v>
      </c>
      <c r="D1643" s="198" t="s">
        <v>3518</v>
      </c>
      <c r="E1643" s="198" t="s">
        <v>3523</v>
      </c>
      <c r="F1643" s="198" t="s">
        <v>3547</v>
      </c>
      <c r="G1643" s="198" t="s">
        <v>179</v>
      </c>
      <c r="H1643" s="198" t="s">
        <v>3518</v>
      </c>
      <c r="I1643" s="198" t="s">
        <v>3525</v>
      </c>
      <c r="J1643" s="198" t="s">
        <v>3548</v>
      </c>
      <c r="K1643" s="198" t="s">
        <v>179</v>
      </c>
      <c r="L1643" s="66">
        <v>0.18</v>
      </c>
      <c r="M1643" s="65">
        <v>0.21</v>
      </c>
      <c r="N1643" s="92">
        <v>0.15</v>
      </c>
      <c r="O1643" s="92">
        <v>5.0000000000000017E-2</v>
      </c>
      <c r="P1643" s="92">
        <v>0.19</v>
      </c>
      <c r="Q1643" s="92">
        <v>0.2</v>
      </c>
      <c r="R1643" s="92">
        <v>0.22000000000000003</v>
      </c>
    </row>
    <row r="1644" spans="1:18" x14ac:dyDescent="0.25">
      <c r="A1644" s="198">
        <v>3213</v>
      </c>
      <c r="B1644" s="198" t="s">
        <v>2851</v>
      </c>
      <c r="C1644" s="198" t="s">
        <v>3409</v>
      </c>
      <c r="D1644" s="198" t="s">
        <v>3518</v>
      </c>
      <c r="E1644" s="198" t="s">
        <v>3523</v>
      </c>
      <c r="F1644" s="198" t="s">
        <v>3549</v>
      </c>
      <c r="G1644" s="198" t="s">
        <v>179</v>
      </c>
      <c r="H1644" s="198" t="s">
        <v>3518</v>
      </c>
      <c r="I1644" s="198" t="s">
        <v>3525</v>
      </c>
      <c r="J1644" s="198" t="s">
        <v>3550</v>
      </c>
      <c r="K1644" s="198" t="s">
        <v>179</v>
      </c>
      <c r="L1644" s="66">
        <v>0.18</v>
      </c>
      <c r="M1644" s="65">
        <v>0.21</v>
      </c>
      <c r="N1644" s="92">
        <v>0.15</v>
      </c>
      <c r="O1644" s="92">
        <v>5.0000000000000017E-2</v>
      </c>
      <c r="P1644" s="92">
        <v>0.19</v>
      </c>
      <c r="Q1644" s="92">
        <v>0.2</v>
      </c>
      <c r="R1644" s="92">
        <v>0.22000000000000003</v>
      </c>
    </row>
    <row r="1645" spans="1:18" x14ac:dyDescent="0.25">
      <c r="A1645" s="198">
        <v>3215</v>
      </c>
      <c r="B1645" s="198" t="s">
        <v>2851</v>
      </c>
      <c r="C1645" s="198" t="s">
        <v>3409</v>
      </c>
      <c r="D1645" s="198" t="s">
        <v>3518</v>
      </c>
      <c r="E1645" s="198" t="s">
        <v>3523</v>
      </c>
      <c r="F1645" s="198" t="s">
        <v>3541</v>
      </c>
      <c r="G1645" s="198" t="s">
        <v>179</v>
      </c>
      <c r="H1645" s="198" t="s">
        <v>3518</v>
      </c>
      <c r="I1645" s="198" t="s">
        <v>3525</v>
      </c>
      <c r="J1645" s="198" t="s">
        <v>3542</v>
      </c>
      <c r="K1645" s="198" t="s">
        <v>179</v>
      </c>
      <c r="L1645" s="66">
        <v>0.18</v>
      </c>
      <c r="M1645" s="65">
        <v>0.21</v>
      </c>
      <c r="N1645" s="92">
        <v>0.15</v>
      </c>
      <c r="O1645" s="92">
        <v>5.0000000000000017E-2</v>
      </c>
      <c r="P1645" s="92">
        <v>0.19</v>
      </c>
      <c r="Q1645" s="92">
        <v>0.2</v>
      </c>
      <c r="R1645" s="92">
        <v>0.22000000000000003</v>
      </c>
    </row>
    <row r="1646" spans="1:18" x14ac:dyDescent="0.25">
      <c r="A1646" s="198">
        <v>3216</v>
      </c>
      <c r="B1646" s="198" t="s">
        <v>2851</v>
      </c>
      <c r="C1646" s="198" t="s">
        <v>3409</v>
      </c>
      <c r="D1646" s="198" t="s">
        <v>3518</v>
      </c>
      <c r="E1646" s="198" t="s">
        <v>3523</v>
      </c>
      <c r="F1646" s="198" t="s">
        <v>3543</v>
      </c>
      <c r="G1646" s="198" t="s">
        <v>179</v>
      </c>
      <c r="H1646" s="198" t="s">
        <v>3518</v>
      </c>
      <c r="I1646" s="198" t="s">
        <v>3525</v>
      </c>
      <c r="J1646" s="198" t="s">
        <v>3544</v>
      </c>
      <c r="K1646" s="198" t="s">
        <v>179</v>
      </c>
      <c r="L1646" s="66">
        <v>0.18</v>
      </c>
      <c r="M1646" s="65">
        <v>0.21</v>
      </c>
      <c r="N1646" s="92">
        <v>0.15</v>
      </c>
      <c r="O1646" s="92">
        <v>5.0000000000000017E-2</v>
      </c>
      <c r="P1646" s="92">
        <v>0.19</v>
      </c>
      <c r="Q1646" s="92">
        <v>0.2</v>
      </c>
      <c r="R1646" s="92">
        <v>0.22000000000000003</v>
      </c>
    </row>
    <row r="1647" spans="1:18" x14ac:dyDescent="0.25">
      <c r="A1647" s="198">
        <v>3218</v>
      </c>
      <c r="B1647" s="198" t="s">
        <v>2851</v>
      </c>
      <c r="C1647" s="198" t="s">
        <v>3409</v>
      </c>
      <c r="D1647" s="198" t="s">
        <v>3518</v>
      </c>
      <c r="E1647" s="198" t="s">
        <v>3523</v>
      </c>
      <c r="F1647" s="198" t="s">
        <v>3539</v>
      </c>
      <c r="G1647" s="198" t="s">
        <v>179</v>
      </c>
      <c r="H1647" s="198" t="s">
        <v>3518</v>
      </c>
      <c r="I1647" s="198" t="s">
        <v>3525</v>
      </c>
      <c r="J1647" s="198" t="s">
        <v>3540</v>
      </c>
      <c r="K1647" s="198" t="s">
        <v>179</v>
      </c>
      <c r="L1647" s="66">
        <v>0.18</v>
      </c>
      <c r="M1647" s="65">
        <v>0.21</v>
      </c>
      <c r="N1647" s="92">
        <v>0.15</v>
      </c>
      <c r="O1647" s="92">
        <v>5.0000000000000017E-2</v>
      </c>
      <c r="P1647" s="92">
        <v>0.19</v>
      </c>
      <c r="Q1647" s="92">
        <v>0.2</v>
      </c>
      <c r="R1647" s="92">
        <v>0.22000000000000003</v>
      </c>
    </row>
    <row r="1648" spans="1:18" x14ac:dyDescent="0.25">
      <c r="A1648" s="198">
        <v>3221</v>
      </c>
      <c r="B1648" s="198" t="s">
        <v>2851</v>
      </c>
      <c r="C1648" s="198" t="s">
        <v>3409</v>
      </c>
      <c r="D1648" s="198" t="s">
        <v>3518</v>
      </c>
      <c r="E1648" s="198" t="s">
        <v>3523</v>
      </c>
      <c r="F1648" s="198" t="s">
        <v>3535</v>
      </c>
      <c r="G1648" s="198" t="s">
        <v>179</v>
      </c>
      <c r="H1648" s="198" t="s">
        <v>3518</v>
      </c>
      <c r="I1648" s="198" t="s">
        <v>3525</v>
      </c>
      <c r="J1648" s="198" t="s">
        <v>3536</v>
      </c>
      <c r="K1648" s="198" t="s">
        <v>179</v>
      </c>
      <c r="L1648" s="66">
        <v>0.18</v>
      </c>
      <c r="M1648" s="65">
        <v>0.21</v>
      </c>
      <c r="N1648" s="92">
        <v>0.15</v>
      </c>
      <c r="O1648" s="92">
        <v>5.0000000000000017E-2</v>
      </c>
      <c r="P1648" s="92">
        <v>0.19</v>
      </c>
      <c r="Q1648" s="92">
        <v>0.2</v>
      </c>
      <c r="R1648" s="92">
        <v>0.22000000000000003</v>
      </c>
    </row>
    <row r="1649" spans="1:18" x14ac:dyDescent="0.25">
      <c r="A1649" s="198">
        <v>3222</v>
      </c>
      <c r="B1649" s="198" t="s">
        <v>2851</v>
      </c>
      <c r="C1649" s="198" t="s">
        <v>3409</v>
      </c>
      <c r="D1649" s="198" t="s">
        <v>3518</v>
      </c>
      <c r="E1649" s="198" t="s">
        <v>3523</v>
      </c>
      <c r="F1649" s="198" t="s">
        <v>3537</v>
      </c>
      <c r="G1649" s="198" t="s">
        <v>179</v>
      </c>
      <c r="H1649" s="198" t="s">
        <v>3518</v>
      </c>
      <c r="I1649" s="198" t="s">
        <v>3525</v>
      </c>
      <c r="J1649" s="198" t="s">
        <v>3538</v>
      </c>
      <c r="K1649" s="198" t="s">
        <v>179</v>
      </c>
      <c r="L1649" s="66">
        <v>0.18</v>
      </c>
      <c r="M1649" s="65">
        <v>0.21</v>
      </c>
      <c r="N1649" s="92">
        <v>0.15</v>
      </c>
      <c r="O1649" s="92">
        <v>5.0000000000000017E-2</v>
      </c>
      <c r="P1649" s="92">
        <v>0.19</v>
      </c>
      <c r="Q1649" s="92">
        <v>0.2</v>
      </c>
      <c r="R1649" s="92">
        <v>0.22000000000000003</v>
      </c>
    </row>
    <row r="1650" spans="1:18" x14ac:dyDescent="0.25">
      <c r="A1650" s="198">
        <v>3224</v>
      </c>
      <c r="B1650" s="198" t="s">
        <v>2851</v>
      </c>
      <c r="C1650" s="198" t="s">
        <v>3409</v>
      </c>
      <c r="D1650" s="198" t="s">
        <v>3518</v>
      </c>
      <c r="E1650" s="198" t="s">
        <v>3523</v>
      </c>
      <c r="F1650" s="198" t="s">
        <v>3531</v>
      </c>
      <c r="G1650" s="198" t="s">
        <v>179</v>
      </c>
      <c r="H1650" s="198" t="s">
        <v>3518</v>
      </c>
      <c r="I1650" s="198" t="s">
        <v>3525</v>
      </c>
      <c r="J1650" s="198" t="s">
        <v>3532</v>
      </c>
      <c r="K1650" s="198" t="s">
        <v>179</v>
      </c>
      <c r="L1650" s="66">
        <v>0.18</v>
      </c>
      <c r="M1650" s="65">
        <v>0.21</v>
      </c>
      <c r="N1650" s="92">
        <v>0.15</v>
      </c>
      <c r="O1650" s="92">
        <v>5.0000000000000017E-2</v>
      </c>
      <c r="P1650" s="92">
        <v>0.19</v>
      </c>
      <c r="Q1650" s="92">
        <v>0.2</v>
      </c>
      <c r="R1650" s="92">
        <v>0.22000000000000003</v>
      </c>
    </row>
    <row r="1651" spans="1:18" x14ac:dyDescent="0.25">
      <c r="A1651" s="198">
        <v>3225</v>
      </c>
      <c r="B1651" s="198" t="s">
        <v>2851</v>
      </c>
      <c r="C1651" s="198" t="s">
        <v>3409</v>
      </c>
      <c r="D1651" s="198" t="s">
        <v>3518</v>
      </c>
      <c r="E1651" s="198" t="s">
        <v>3523</v>
      </c>
      <c r="F1651" s="198" t="s">
        <v>3533</v>
      </c>
      <c r="G1651" s="198" t="s">
        <v>179</v>
      </c>
      <c r="H1651" s="198" t="s">
        <v>3518</v>
      </c>
      <c r="I1651" s="198" t="s">
        <v>3525</v>
      </c>
      <c r="J1651" s="198" t="s">
        <v>3534</v>
      </c>
      <c r="K1651" s="198" t="s">
        <v>179</v>
      </c>
      <c r="L1651" s="66">
        <v>0.18</v>
      </c>
      <c r="M1651" s="65">
        <v>0.21</v>
      </c>
      <c r="N1651" s="92">
        <v>0</v>
      </c>
      <c r="O1651" s="92">
        <v>0.2</v>
      </c>
      <c r="P1651" s="92">
        <v>0.19</v>
      </c>
      <c r="Q1651" s="92">
        <v>0.2</v>
      </c>
      <c r="R1651" s="92">
        <v>0.22000000000000003</v>
      </c>
    </row>
    <row r="1652" spans="1:18" x14ac:dyDescent="0.25">
      <c r="A1652" s="198">
        <v>3234</v>
      </c>
      <c r="B1652" s="198" t="s">
        <v>2851</v>
      </c>
      <c r="C1652" s="198" t="s">
        <v>3409</v>
      </c>
      <c r="D1652" s="198" t="s">
        <v>3518</v>
      </c>
      <c r="E1652" s="198" t="s">
        <v>3756</v>
      </c>
      <c r="F1652" s="198" t="s">
        <v>735</v>
      </c>
      <c r="G1652" s="198" t="s">
        <v>179</v>
      </c>
      <c r="H1652" s="198" t="s">
        <v>3518</v>
      </c>
      <c r="I1652" s="198" t="s">
        <v>3758</v>
      </c>
      <c r="J1652" s="198" t="s">
        <v>736</v>
      </c>
      <c r="K1652" s="198" t="s">
        <v>179</v>
      </c>
      <c r="L1652" s="66">
        <v>0.2</v>
      </c>
      <c r="M1652" s="65">
        <v>0.23</v>
      </c>
      <c r="N1652" s="92">
        <v>0.15</v>
      </c>
      <c r="O1652" s="92">
        <v>5.0000000000000017E-2</v>
      </c>
      <c r="P1652" s="92">
        <v>0.19</v>
      </c>
      <c r="Q1652" s="92">
        <v>0.2</v>
      </c>
      <c r="R1652" s="92">
        <v>0.22000000000000003</v>
      </c>
    </row>
    <row r="1653" spans="1:18" x14ac:dyDescent="0.25">
      <c r="A1653" s="198">
        <v>3240</v>
      </c>
      <c r="B1653" s="198" t="s">
        <v>2851</v>
      </c>
      <c r="C1653" s="198" t="s">
        <v>3409</v>
      </c>
      <c r="D1653" s="198" t="s">
        <v>3518</v>
      </c>
      <c r="E1653" s="198" t="s">
        <v>3592</v>
      </c>
      <c r="F1653" s="198" t="s">
        <v>741</v>
      </c>
      <c r="G1653" s="198" t="s">
        <v>179</v>
      </c>
      <c r="H1653" s="198" t="s">
        <v>3518</v>
      </c>
      <c r="I1653" s="198" t="s">
        <v>3594</v>
      </c>
      <c r="J1653" s="198" t="s">
        <v>742</v>
      </c>
      <c r="K1653" s="198" t="s">
        <v>179</v>
      </c>
      <c r="L1653" s="66">
        <v>0.2</v>
      </c>
      <c r="M1653" s="65">
        <v>0.23</v>
      </c>
      <c r="N1653" s="92">
        <v>0.19</v>
      </c>
      <c r="O1653" s="92" t="s">
        <v>121</v>
      </c>
      <c r="P1653" s="92">
        <v>0.19</v>
      </c>
      <c r="Q1653" s="92">
        <v>0.19</v>
      </c>
      <c r="R1653" s="92">
        <v>0.19</v>
      </c>
    </row>
    <row r="1654" spans="1:18" x14ac:dyDescent="0.25">
      <c r="A1654" s="198">
        <v>3241</v>
      </c>
      <c r="B1654" s="198" t="s">
        <v>2851</v>
      </c>
      <c r="C1654" s="198" t="s">
        <v>3409</v>
      </c>
      <c r="D1654" s="198" t="s">
        <v>3518</v>
      </c>
      <c r="E1654" s="198" t="s">
        <v>3689</v>
      </c>
      <c r="F1654" s="198" t="s">
        <v>3693</v>
      </c>
      <c r="G1654" s="198" t="s">
        <v>179</v>
      </c>
      <c r="H1654" s="198" t="s">
        <v>3518</v>
      </c>
      <c r="I1654" s="198" t="s">
        <v>3691</v>
      </c>
      <c r="J1654" s="198" t="s">
        <v>3694</v>
      </c>
      <c r="K1654" s="198" t="s">
        <v>179</v>
      </c>
      <c r="L1654" s="66">
        <v>0.2</v>
      </c>
      <c r="M1654" s="65">
        <v>0.23</v>
      </c>
      <c r="N1654" s="92">
        <v>0.19</v>
      </c>
      <c r="O1654" s="92" t="s">
        <v>121</v>
      </c>
      <c r="P1654" s="92">
        <v>0.19</v>
      </c>
      <c r="Q1654" s="92">
        <v>0.19</v>
      </c>
      <c r="R1654" s="92">
        <v>0.19</v>
      </c>
    </row>
    <row r="1655" spans="1:18" x14ac:dyDescent="0.25">
      <c r="A1655" s="198">
        <v>3242</v>
      </c>
      <c r="B1655" s="198" t="s">
        <v>2851</v>
      </c>
      <c r="C1655" s="198" t="s">
        <v>3409</v>
      </c>
      <c r="D1655" s="198" t="s">
        <v>3518</v>
      </c>
      <c r="E1655" s="198" t="s">
        <v>3689</v>
      </c>
      <c r="F1655" s="198" t="s">
        <v>3695</v>
      </c>
      <c r="G1655" s="198" t="s">
        <v>179</v>
      </c>
      <c r="H1655" s="198" t="s">
        <v>3518</v>
      </c>
      <c r="I1655" s="198" t="s">
        <v>3691</v>
      </c>
      <c r="J1655" s="198" t="s">
        <v>3696</v>
      </c>
      <c r="K1655" s="198" t="s">
        <v>179</v>
      </c>
      <c r="L1655" s="66">
        <v>0.2</v>
      </c>
      <c r="M1655" s="65">
        <v>0.23</v>
      </c>
      <c r="N1655" s="92">
        <v>0.19</v>
      </c>
      <c r="O1655" s="92" t="s">
        <v>121</v>
      </c>
      <c r="P1655" s="92">
        <v>0.19</v>
      </c>
      <c r="Q1655" s="92">
        <v>0.19</v>
      </c>
      <c r="R1655" s="92">
        <v>0.19</v>
      </c>
    </row>
    <row r="1656" spans="1:18" x14ac:dyDescent="0.25">
      <c r="A1656" s="198">
        <v>3243</v>
      </c>
      <c r="B1656" s="198" t="s">
        <v>2851</v>
      </c>
      <c r="C1656" s="198" t="s">
        <v>3409</v>
      </c>
      <c r="D1656" s="198" t="s">
        <v>3518</v>
      </c>
      <c r="E1656" s="198" t="s">
        <v>3689</v>
      </c>
      <c r="F1656" s="198" t="s">
        <v>3697</v>
      </c>
      <c r="G1656" s="198" t="s">
        <v>179</v>
      </c>
      <c r="H1656" s="198" t="s">
        <v>3518</v>
      </c>
      <c r="I1656" s="198" t="s">
        <v>3691</v>
      </c>
      <c r="J1656" s="198" t="s">
        <v>3698</v>
      </c>
      <c r="K1656" s="198" t="s">
        <v>179</v>
      </c>
      <c r="L1656" s="66">
        <v>0.2</v>
      </c>
      <c r="M1656" s="65">
        <v>0.23</v>
      </c>
      <c r="N1656" s="92">
        <v>0.15</v>
      </c>
      <c r="O1656" s="92">
        <v>1.0000000000000009E-2</v>
      </c>
      <c r="P1656" s="92">
        <v>0.15</v>
      </c>
      <c r="Q1656" s="92">
        <v>0.15</v>
      </c>
      <c r="R1656" s="92">
        <v>0.17600000000000002</v>
      </c>
    </row>
    <row r="1657" spans="1:18" x14ac:dyDescent="0.25">
      <c r="A1657" s="198">
        <v>3244</v>
      </c>
      <c r="B1657" s="198" t="s">
        <v>2851</v>
      </c>
      <c r="C1657" s="198" t="s">
        <v>3409</v>
      </c>
      <c r="D1657" s="198" t="s">
        <v>3518</v>
      </c>
      <c r="E1657" s="198" t="s">
        <v>3756</v>
      </c>
      <c r="F1657" s="198" t="s">
        <v>3761</v>
      </c>
      <c r="G1657" s="198" t="s">
        <v>179</v>
      </c>
      <c r="H1657" s="198" t="s">
        <v>3518</v>
      </c>
      <c r="I1657" s="198" t="s">
        <v>3758</v>
      </c>
      <c r="J1657" s="198" t="s">
        <v>3762</v>
      </c>
      <c r="K1657" s="198" t="s">
        <v>179</v>
      </c>
      <c r="L1657" s="66">
        <v>0.18</v>
      </c>
      <c r="M1657" s="65">
        <v>0.21</v>
      </c>
      <c r="N1657" s="92">
        <v>0.15</v>
      </c>
      <c r="O1657" s="92">
        <v>1.0000000000000009E-2</v>
      </c>
      <c r="P1657" s="92">
        <v>0.15</v>
      </c>
      <c r="Q1657" s="92">
        <v>0.15</v>
      </c>
      <c r="R1657" s="92">
        <v>0.17600000000000002</v>
      </c>
    </row>
    <row r="1658" spans="1:18" x14ac:dyDescent="0.25">
      <c r="A1658" s="198">
        <v>3245</v>
      </c>
      <c r="B1658" s="198" t="s">
        <v>2851</v>
      </c>
      <c r="C1658" s="198" t="s">
        <v>3409</v>
      </c>
      <c r="D1658" s="198" t="s">
        <v>3518</v>
      </c>
      <c r="E1658" s="198" t="s">
        <v>3756</v>
      </c>
      <c r="F1658" s="198" t="s">
        <v>3763</v>
      </c>
      <c r="G1658" s="198" t="s">
        <v>179</v>
      </c>
      <c r="H1658" s="198" t="s">
        <v>3518</v>
      </c>
      <c r="I1658" s="198" t="s">
        <v>3758</v>
      </c>
      <c r="J1658" s="198" t="s">
        <v>3764</v>
      </c>
      <c r="K1658" s="198" t="s">
        <v>179</v>
      </c>
      <c r="L1658" s="66">
        <v>0.2</v>
      </c>
      <c r="M1658" s="65">
        <v>0.23</v>
      </c>
      <c r="N1658" s="92">
        <v>0.15</v>
      </c>
      <c r="O1658" s="92">
        <v>0.03</v>
      </c>
      <c r="P1658" s="92">
        <v>0.16999999999999998</v>
      </c>
      <c r="Q1658" s="92">
        <v>0.18</v>
      </c>
      <c r="R1658" s="92">
        <v>0.19800000000000001</v>
      </c>
    </row>
    <row r="1659" spans="1:18" x14ac:dyDescent="0.25">
      <c r="A1659" s="198">
        <v>3246</v>
      </c>
      <c r="B1659" s="198" t="s">
        <v>2851</v>
      </c>
      <c r="C1659" s="198" t="s">
        <v>3409</v>
      </c>
      <c r="D1659" s="198" t="s">
        <v>3518</v>
      </c>
      <c r="E1659" s="198" t="s">
        <v>3592</v>
      </c>
      <c r="F1659" s="198" t="s">
        <v>743</v>
      </c>
      <c r="G1659" s="198" t="s">
        <v>179</v>
      </c>
      <c r="H1659" s="198" t="s">
        <v>3518</v>
      </c>
      <c r="I1659" s="198" t="s">
        <v>3594</v>
      </c>
      <c r="J1659" s="198" t="s">
        <v>744</v>
      </c>
      <c r="K1659" s="198" t="s">
        <v>179</v>
      </c>
      <c r="L1659" s="66">
        <v>0.2</v>
      </c>
      <c r="M1659" s="65">
        <v>0.23</v>
      </c>
      <c r="N1659" s="92">
        <v>0.17499999999999999</v>
      </c>
      <c r="O1659" s="92" t="s">
        <v>121</v>
      </c>
      <c r="P1659" s="92">
        <v>0.17499999999999999</v>
      </c>
      <c r="Q1659" s="92">
        <v>0.17499999999999999</v>
      </c>
      <c r="R1659" s="92">
        <v>0.17499999999999999</v>
      </c>
    </row>
    <row r="1660" spans="1:18" x14ac:dyDescent="0.25">
      <c r="A1660" s="198">
        <v>3252</v>
      </c>
      <c r="B1660" s="198" t="s">
        <v>2851</v>
      </c>
      <c r="C1660" s="198" t="s">
        <v>3409</v>
      </c>
      <c r="D1660" s="198" t="s">
        <v>3518</v>
      </c>
      <c r="E1660" s="198" t="s">
        <v>3771</v>
      </c>
      <c r="F1660" s="198" t="s">
        <v>3772</v>
      </c>
      <c r="G1660" s="198" t="s">
        <v>179</v>
      </c>
      <c r="H1660" s="198" t="s">
        <v>3518</v>
      </c>
      <c r="I1660" s="198" t="s">
        <v>3773</v>
      </c>
      <c r="J1660" s="198" t="s">
        <v>3774</v>
      </c>
      <c r="K1660" s="198" t="s">
        <v>179</v>
      </c>
      <c r="L1660" s="66">
        <v>0.18</v>
      </c>
      <c r="M1660" s="65">
        <v>0.21</v>
      </c>
      <c r="N1660" s="92">
        <v>0.26</v>
      </c>
      <c r="O1660" s="92" t="s">
        <v>121</v>
      </c>
      <c r="P1660" s="92">
        <v>0.26</v>
      </c>
      <c r="Q1660" s="92">
        <v>0.26</v>
      </c>
      <c r="R1660" s="92">
        <v>0.26</v>
      </c>
    </row>
    <row r="1661" spans="1:18" x14ac:dyDescent="0.25">
      <c r="A1661" s="198">
        <v>3253</v>
      </c>
      <c r="B1661" s="198" t="s">
        <v>2851</v>
      </c>
      <c r="C1661" s="198" t="s">
        <v>3409</v>
      </c>
      <c r="D1661" s="198" t="s">
        <v>3518</v>
      </c>
      <c r="E1661" s="198" t="s">
        <v>3523</v>
      </c>
      <c r="F1661" s="198" t="s">
        <v>3529</v>
      </c>
      <c r="G1661" s="198" t="s">
        <v>179</v>
      </c>
      <c r="H1661" s="198" t="s">
        <v>3518</v>
      </c>
      <c r="I1661" s="198" t="s">
        <v>3525</v>
      </c>
      <c r="J1661" s="198" t="s">
        <v>3530</v>
      </c>
      <c r="K1661" s="198" t="s">
        <v>179</v>
      </c>
      <c r="L1661" s="66">
        <v>0.18</v>
      </c>
      <c r="M1661" s="65">
        <v>0.21</v>
      </c>
      <c r="N1661" s="92">
        <v>0.23</v>
      </c>
      <c r="O1661" s="92" t="s">
        <v>121</v>
      </c>
      <c r="P1661" s="92">
        <v>0.23</v>
      </c>
      <c r="Q1661" s="92">
        <v>0.23</v>
      </c>
      <c r="R1661" s="92">
        <v>0.23</v>
      </c>
    </row>
    <row r="1662" spans="1:18" x14ac:dyDescent="0.25">
      <c r="A1662" s="198">
        <v>3256</v>
      </c>
      <c r="B1662" s="198" t="s">
        <v>2851</v>
      </c>
      <c r="C1662" s="198" t="s">
        <v>3409</v>
      </c>
      <c r="D1662" s="198" t="s">
        <v>3518</v>
      </c>
      <c r="E1662" s="198" t="s">
        <v>3720</v>
      </c>
      <c r="F1662" s="198" t="s">
        <v>3721</v>
      </c>
      <c r="G1662" s="198" t="s">
        <v>179</v>
      </c>
      <c r="H1662" s="198" t="s">
        <v>3518</v>
      </c>
      <c r="I1662" s="198" t="s">
        <v>3722</v>
      </c>
      <c r="J1662" s="198" t="s">
        <v>3723</v>
      </c>
      <c r="K1662" s="198" t="s">
        <v>179</v>
      </c>
      <c r="L1662" s="66">
        <v>0.18</v>
      </c>
      <c r="M1662" s="65">
        <v>0.21</v>
      </c>
      <c r="N1662" s="92">
        <v>0.15</v>
      </c>
      <c r="O1662" s="92">
        <v>1.0000000000000009E-2</v>
      </c>
      <c r="P1662" s="92">
        <v>0.15</v>
      </c>
      <c r="Q1662" s="92">
        <v>0.15</v>
      </c>
      <c r="R1662" s="92">
        <v>0.17600000000000002</v>
      </c>
    </row>
    <row r="1663" spans="1:18" x14ac:dyDescent="0.25">
      <c r="A1663" s="198">
        <v>3257</v>
      </c>
      <c r="B1663" s="198" t="s">
        <v>2851</v>
      </c>
      <c r="C1663" s="198" t="s">
        <v>3409</v>
      </c>
      <c r="D1663" s="198" t="s">
        <v>3518</v>
      </c>
      <c r="E1663" s="198" t="s">
        <v>3720</v>
      </c>
      <c r="F1663" s="198" t="s">
        <v>3724</v>
      </c>
      <c r="G1663" s="198" t="s">
        <v>179</v>
      </c>
      <c r="H1663" s="198" t="s">
        <v>3518</v>
      </c>
      <c r="I1663" s="198" t="s">
        <v>3722</v>
      </c>
      <c r="J1663" s="198" t="s">
        <v>3725</v>
      </c>
      <c r="K1663" s="198" t="s">
        <v>179</v>
      </c>
      <c r="L1663" s="66">
        <v>0.18</v>
      </c>
      <c r="M1663" s="65">
        <v>0.21</v>
      </c>
      <c r="N1663" s="92">
        <v>0.15</v>
      </c>
      <c r="O1663" s="92">
        <v>1.0000000000000009E-2</v>
      </c>
      <c r="P1663" s="92">
        <v>0.15</v>
      </c>
      <c r="Q1663" s="92">
        <v>0.15</v>
      </c>
      <c r="R1663" s="92">
        <v>0.17600000000000002</v>
      </c>
    </row>
    <row r="1664" spans="1:18" x14ac:dyDescent="0.25">
      <c r="A1664" s="198">
        <v>3258</v>
      </c>
      <c r="B1664" s="198" t="s">
        <v>2851</v>
      </c>
      <c r="C1664" s="198" t="s">
        <v>3409</v>
      </c>
      <c r="D1664" s="198" t="s">
        <v>3518</v>
      </c>
      <c r="E1664" s="198" t="s">
        <v>3720</v>
      </c>
      <c r="F1664" s="198" t="s">
        <v>3726</v>
      </c>
      <c r="G1664" s="198" t="s">
        <v>179</v>
      </c>
      <c r="H1664" s="198" t="s">
        <v>3518</v>
      </c>
      <c r="I1664" s="198" t="s">
        <v>3722</v>
      </c>
      <c r="J1664" s="198" t="s">
        <v>3727</v>
      </c>
      <c r="K1664" s="198" t="s">
        <v>179</v>
      </c>
      <c r="L1664" s="66">
        <v>0.18</v>
      </c>
      <c r="M1664" s="65">
        <v>0.21</v>
      </c>
      <c r="N1664" s="92">
        <v>0.2</v>
      </c>
      <c r="O1664" s="92" t="s">
        <v>121</v>
      </c>
      <c r="P1664" s="92">
        <v>0.2</v>
      </c>
      <c r="Q1664" s="92">
        <v>0.2</v>
      </c>
      <c r="R1664" s="92">
        <v>0.2</v>
      </c>
    </row>
    <row r="1665" spans="1:18" x14ac:dyDescent="0.25">
      <c r="A1665" s="198">
        <v>3259</v>
      </c>
      <c r="B1665" s="198" t="s">
        <v>2851</v>
      </c>
      <c r="C1665" s="198" t="s">
        <v>3409</v>
      </c>
      <c r="D1665" s="198" t="s">
        <v>3518</v>
      </c>
      <c r="E1665" s="198" t="s">
        <v>3720</v>
      </c>
      <c r="F1665" s="198" t="s">
        <v>3728</v>
      </c>
      <c r="G1665" s="198" t="s">
        <v>179</v>
      </c>
      <c r="H1665" s="198" t="s">
        <v>3518</v>
      </c>
      <c r="I1665" s="198" t="s">
        <v>3722</v>
      </c>
      <c r="J1665" s="198" t="s">
        <v>3729</v>
      </c>
      <c r="K1665" s="198" t="s">
        <v>179</v>
      </c>
      <c r="L1665" s="66">
        <v>0.18</v>
      </c>
      <c r="M1665" s="65">
        <v>0.21</v>
      </c>
      <c r="N1665" s="92">
        <v>0.19</v>
      </c>
      <c r="O1665" s="92" t="s">
        <v>121</v>
      </c>
      <c r="P1665" s="92">
        <v>0.19</v>
      </c>
      <c r="Q1665" s="92">
        <v>0.19</v>
      </c>
      <c r="R1665" s="92">
        <v>0.19</v>
      </c>
    </row>
    <row r="1666" spans="1:18" x14ac:dyDescent="0.25">
      <c r="A1666" s="198">
        <v>3262</v>
      </c>
      <c r="B1666" s="198" t="s">
        <v>2851</v>
      </c>
      <c r="C1666" s="198" t="s">
        <v>3409</v>
      </c>
      <c r="D1666" s="198" t="s">
        <v>3518</v>
      </c>
      <c r="E1666" s="198" t="s">
        <v>3523</v>
      </c>
      <c r="F1666" s="198" t="s">
        <v>3527</v>
      </c>
      <c r="G1666" s="198" t="s">
        <v>179</v>
      </c>
      <c r="H1666" s="198" t="s">
        <v>3518</v>
      </c>
      <c r="I1666" s="198" t="s">
        <v>3525</v>
      </c>
      <c r="J1666" s="198" t="s">
        <v>3528</v>
      </c>
      <c r="K1666" s="198" t="s">
        <v>179</v>
      </c>
      <c r="L1666" s="66">
        <v>0.14000000000000001</v>
      </c>
      <c r="M1666" s="65">
        <v>0.16</v>
      </c>
      <c r="N1666" s="92">
        <v>0.215</v>
      </c>
      <c r="O1666" s="92" t="s">
        <v>121</v>
      </c>
      <c r="P1666" s="92">
        <v>0.215</v>
      </c>
      <c r="Q1666" s="92">
        <v>0.215</v>
      </c>
      <c r="R1666" s="92">
        <v>0.215</v>
      </c>
    </row>
    <row r="1667" spans="1:18" x14ac:dyDescent="0.25">
      <c r="A1667" s="198">
        <v>3299</v>
      </c>
      <c r="B1667" s="198" t="s">
        <v>2851</v>
      </c>
      <c r="C1667" s="198" t="s">
        <v>3409</v>
      </c>
      <c r="D1667" s="198" t="s">
        <v>3518</v>
      </c>
      <c r="E1667" s="198" t="s">
        <v>3677</v>
      </c>
      <c r="F1667" s="198" t="s">
        <v>3687</v>
      </c>
      <c r="G1667" s="198" t="s">
        <v>179</v>
      </c>
      <c r="H1667" s="198" t="s">
        <v>3518</v>
      </c>
      <c r="I1667" s="198" t="s">
        <v>3679</v>
      </c>
      <c r="J1667" s="198" t="s">
        <v>3688</v>
      </c>
      <c r="K1667" s="198" t="s">
        <v>179</v>
      </c>
      <c r="L1667" s="66">
        <v>0.2</v>
      </c>
      <c r="M1667" s="65">
        <v>0.23</v>
      </c>
      <c r="N1667" s="92">
        <v>0.18099999999999999</v>
      </c>
      <c r="O1667" s="92" t="s">
        <v>121</v>
      </c>
      <c r="P1667" s="92">
        <v>0.18099999999999999</v>
      </c>
      <c r="Q1667" s="92">
        <v>0.18099999999999999</v>
      </c>
      <c r="R1667" s="92">
        <v>0.18099999999999999</v>
      </c>
    </row>
    <row r="1668" spans="1:18" x14ac:dyDescent="0.25">
      <c r="A1668" s="198">
        <v>3300</v>
      </c>
      <c r="B1668" s="198" t="s">
        <v>2851</v>
      </c>
      <c r="C1668" s="198" t="s">
        <v>3409</v>
      </c>
      <c r="D1668" s="198" t="s">
        <v>3518</v>
      </c>
      <c r="E1668" s="198" t="s">
        <v>3523</v>
      </c>
      <c r="F1668" s="198" t="s">
        <v>3561</v>
      </c>
      <c r="G1668" s="198" t="s">
        <v>179</v>
      </c>
      <c r="H1668" s="198" t="s">
        <v>3518</v>
      </c>
      <c r="I1668" s="198" t="s">
        <v>3525</v>
      </c>
      <c r="J1668" s="198" t="s">
        <v>3562</v>
      </c>
      <c r="K1668" s="198" t="s">
        <v>179</v>
      </c>
      <c r="L1668" s="66">
        <v>0.18</v>
      </c>
      <c r="M1668" s="65">
        <v>0.21</v>
      </c>
      <c r="N1668" s="92">
        <v>0.15</v>
      </c>
      <c r="O1668" s="92">
        <v>1.0000000000000009E-2</v>
      </c>
      <c r="P1668" s="92">
        <v>0.15</v>
      </c>
      <c r="Q1668" s="92">
        <v>0.15</v>
      </c>
      <c r="R1668" s="92">
        <v>0.17600000000000002</v>
      </c>
    </row>
    <row r="1669" spans="1:18" x14ac:dyDescent="0.25">
      <c r="A1669" s="198">
        <v>3301</v>
      </c>
      <c r="B1669" s="198" t="s">
        <v>2851</v>
      </c>
      <c r="C1669" s="198" t="s">
        <v>3409</v>
      </c>
      <c r="D1669" s="198" t="s">
        <v>3518</v>
      </c>
      <c r="E1669" s="198" t="s">
        <v>3523</v>
      </c>
      <c r="F1669" s="198" t="s">
        <v>3563</v>
      </c>
      <c r="G1669" s="198" t="s">
        <v>179</v>
      </c>
      <c r="H1669" s="198" t="s">
        <v>3518</v>
      </c>
      <c r="I1669" s="198" t="s">
        <v>3525</v>
      </c>
      <c r="J1669" s="198" t="s">
        <v>3564</v>
      </c>
      <c r="K1669" s="198" t="s">
        <v>179</v>
      </c>
      <c r="L1669" s="66">
        <v>0.2</v>
      </c>
      <c r="M1669" s="65">
        <v>0.23</v>
      </c>
      <c r="N1669" s="92">
        <v>0.15</v>
      </c>
      <c r="O1669" s="92">
        <v>1.0000000000000009E-2</v>
      </c>
      <c r="P1669" s="92">
        <v>0.15</v>
      </c>
      <c r="Q1669" s="92">
        <v>0.15</v>
      </c>
      <c r="R1669" s="92">
        <v>0.17600000000000002</v>
      </c>
    </row>
    <row r="1670" spans="1:18" x14ac:dyDescent="0.25">
      <c r="A1670" s="198">
        <v>3382</v>
      </c>
      <c r="B1670" s="198" t="s">
        <v>2851</v>
      </c>
      <c r="C1670" s="198" t="s">
        <v>3409</v>
      </c>
      <c r="D1670" s="198" t="s">
        <v>3518</v>
      </c>
      <c r="E1670" s="198" t="s">
        <v>3614</v>
      </c>
      <c r="F1670" s="198" t="s">
        <v>3615</v>
      </c>
      <c r="G1670" s="198" t="s">
        <v>3616</v>
      </c>
      <c r="H1670" s="198" t="s">
        <v>3518</v>
      </c>
      <c r="I1670" s="198" t="s">
        <v>3617</v>
      </c>
      <c r="J1670" s="198" t="s">
        <v>3618</v>
      </c>
      <c r="K1670" s="198" t="s">
        <v>3619</v>
      </c>
      <c r="L1670" s="66">
        <v>0.18</v>
      </c>
      <c r="M1670" s="65">
        <v>0.21</v>
      </c>
      <c r="N1670" s="92">
        <v>0.2</v>
      </c>
      <c r="O1670" s="92" t="s">
        <v>121</v>
      </c>
      <c r="P1670" s="92">
        <v>0.2</v>
      </c>
      <c r="Q1670" s="92">
        <v>0.2</v>
      </c>
      <c r="R1670" s="92">
        <v>0.2</v>
      </c>
    </row>
    <row r="1671" spans="1:18" x14ac:dyDescent="0.25">
      <c r="A1671" s="198">
        <v>3438</v>
      </c>
      <c r="B1671" s="198" t="s">
        <v>2851</v>
      </c>
      <c r="C1671" s="198" t="s">
        <v>3409</v>
      </c>
      <c r="D1671" s="198" t="s">
        <v>3518</v>
      </c>
      <c r="E1671" s="198" t="s">
        <v>3592</v>
      </c>
      <c r="F1671" s="198" t="s">
        <v>3593</v>
      </c>
      <c r="G1671" s="198" t="s">
        <v>179</v>
      </c>
      <c r="H1671" s="198" t="s">
        <v>3518</v>
      </c>
      <c r="I1671" s="198" t="s">
        <v>3594</v>
      </c>
      <c r="J1671" s="198" t="s">
        <v>3595</v>
      </c>
      <c r="K1671" s="198" t="s">
        <v>179</v>
      </c>
      <c r="L1671" s="66">
        <v>0.2</v>
      </c>
      <c r="M1671" s="65">
        <v>0.23</v>
      </c>
      <c r="N1671" s="92">
        <v>0.184</v>
      </c>
      <c r="O1671" s="92" t="s">
        <v>121</v>
      </c>
      <c r="P1671" s="92">
        <v>0.184</v>
      </c>
      <c r="Q1671" s="92">
        <v>0.184</v>
      </c>
      <c r="R1671" s="92">
        <v>0.184</v>
      </c>
    </row>
    <row r="1672" spans="1:18" x14ac:dyDescent="0.25">
      <c r="A1672" s="198">
        <v>3439</v>
      </c>
      <c r="B1672" s="198" t="s">
        <v>2851</v>
      </c>
      <c r="C1672" s="198" t="s">
        <v>3409</v>
      </c>
      <c r="D1672" s="198" t="s">
        <v>3518</v>
      </c>
      <c r="E1672" s="198" t="s">
        <v>3592</v>
      </c>
      <c r="F1672" s="198" t="s">
        <v>3596</v>
      </c>
      <c r="G1672" s="198" t="s">
        <v>179</v>
      </c>
      <c r="H1672" s="198" t="s">
        <v>3518</v>
      </c>
      <c r="I1672" s="198" t="s">
        <v>3594</v>
      </c>
      <c r="J1672" s="198" t="s">
        <v>3597</v>
      </c>
      <c r="K1672" s="198" t="s">
        <v>179</v>
      </c>
      <c r="L1672" s="66">
        <v>0.2</v>
      </c>
      <c r="M1672" s="65">
        <v>0.23</v>
      </c>
      <c r="N1672" s="92">
        <v>0.16</v>
      </c>
      <c r="O1672" s="92" t="s">
        <v>121</v>
      </c>
      <c r="P1672" s="92">
        <v>0.16</v>
      </c>
      <c r="Q1672" s="92">
        <v>0.16</v>
      </c>
      <c r="R1672" s="92">
        <v>0.16</v>
      </c>
    </row>
    <row r="1673" spans="1:18" x14ac:dyDescent="0.25">
      <c r="A1673" s="198">
        <v>3440</v>
      </c>
      <c r="B1673" s="198" t="s">
        <v>2851</v>
      </c>
      <c r="C1673" s="198" t="s">
        <v>3409</v>
      </c>
      <c r="D1673" s="198" t="s">
        <v>3518</v>
      </c>
      <c r="E1673" s="198" t="s">
        <v>3592</v>
      </c>
      <c r="F1673" s="198" t="s">
        <v>3598</v>
      </c>
      <c r="G1673" s="198" t="s">
        <v>179</v>
      </c>
      <c r="H1673" s="198" t="s">
        <v>3518</v>
      </c>
      <c r="I1673" s="198" t="s">
        <v>3594</v>
      </c>
      <c r="J1673" s="198" t="s">
        <v>3599</v>
      </c>
      <c r="K1673" s="198" t="s">
        <v>179</v>
      </c>
      <c r="L1673" s="66">
        <v>0.2</v>
      </c>
      <c r="M1673" s="65">
        <v>0.23</v>
      </c>
      <c r="N1673" s="92">
        <v>0.184</v>
      </c>
      <c r="O1673" s="92" t="s">
        <v>121</v>
      </c>
      <c r="P1673" s="92">
        <v>0.184</v>
      </c>
      <c r="Q1673" s="92">
        <v>0.184</v>
      </c>
      <c r="R1673" s="92">
        <v>0.184</v>
      </c>
    </row>
    <row r="1674" spans="1:18" x14ac:dyDescent="0.25">
      <c r="A1674" s="198">
        <v>3457</v>
      </c>
      <c r="B1674" s="198" t="s">
        <v>2851</v>
      </c>
      <c r="C1674" s="198" t="s">
        <v>3409</v>
      </c>
      <c r="D1674" s="198" t="s">
        <v>3518</v>
      </c>
      <c r="E1674" s="198" t="s">
        <v>3592</v>
      </c>
      <c r="F1674" s="198" t="s">
        <v>3602</v>
      </c>
      <c r="G1674" s="198" t="s">
        <v>179</v>
      </c>
      <c r="H1674" s="198" t="s">
        <v>3518</v>
      </c>
      <c r="I1674" s="198" t="s">
        <v>3594</v>
      </c>
      <c r="J1674" s="198" t="s">
        <v>3603</v>
      </c>
      <c r="K1674" s="198" t="s">
        <v>179</v>
      </c>
      <c r="L1674" s="66">
        <v>0.2</v>
      </c>
      <c r="M1674" s="65">
        <v>0.23</v>
      </c>
      <c r="N1674" s="92">
        <v>0.184</v>
      </c>
      <c r="O1674" s="92" t="s">
        <v>121</v>
      </c>
      <c r="P1674" s="92">
        <v>0.184</v>
      </c>
      <c r="Q1674" s="92">
        <v>0.184</v>
      </c>
      <c r="R1674" s="92">
        <v>0.184</v>
      </c>
    </row>
    <row r="1675" spans="1:18" x14ac:dyDescent="0.25">
      <c r="A1675" s="198">
        <v>3476</v>
      </c>
      <c r="B1675" s="198" t="s">
        <v>2851</v>
      </c>
      <c r="C1675" s="198" t="s">
        <v>3409</v>
      </c>
      <c r="D1675" s="198" t="s">
        <v>3518</v>
      </c>
      <c r="E1675" s="198" t="s">
        <v>3592</v>
      </c>
      <c r="F1675" s="198" t="s">
        <v>3600</v>
      </c>
      <c r="G1675" s="198" t="s">
        <v>179</v>
      </c>
      <c r="H1675" s="198" t="s">
        <v>3518</v>
      </c>
      <c r="I1675" s="198" t="s">
        <v>3594</v>
      </c>
      <c r="J1675" s="198" t="s">
        <v>3601</v>
      </c>
      <c r="K1675" s="198" t="s">
        <v>179</v>
      </c>
      <c r="L1675" s="66">
        <v>0.2</v>
      </c>
      <c r="M1675" s="65">
        <v>0.23</v>
      </c>
      <c r="N1675" s="92">
        <v>0.23</v>
      </c>
      <c r="O1675" s="92" t="s">
        <v>121</v>
      </c>
      <c r="P1675" s="92">
        <v>0.23</v>
      </c>
      <c r="Q1675" s="92">
        <v>0.23</v>
      </c>
      <c r="R1675" s="92">
        <v>0.23</v>
      </c>
    </row>
    <row r="1676" spans="1:18" x14ac:dyDescent="0.25">
      <c r="A1676" s="198">
        <v>3517</v>
      </c>
      <c r="B1676" s="198" t="s">
        <v>2851</v>
      </c>
      <c r="C1676" s="198" t="s">
        <v>3409</v>
      </c>
      <c r="D1676" s="198" t="s">
        <v>3518</v>
      </c>
      <c r="E1676" s="198" t="s">
        <v>3592</v>
      </c>
      <c r="F1676" s="198" t="s">
        <v>3604</v>
      </c>
      <c r="G1676" s="198" t="s">
        <v>179</v>
      </c>
      <c r="H1676" s="198" t="s">
        <v>3518</v>
      </c>
      <c r="I1676" s="198" t="s">
        <v>3594</v>
      </c>
      <c r="J1676" s="198" t="s">
        <v>3605</v>
      </c>
      <c r="K1676" s="198" t="s">
        <v>179</v>
      </c>
      <c r="L1676" s="66">
        <v>0.2</v>
      </c>
      <c r="M1676" s="65">
        <v>0.23</v>
      </c>
      <c r="N1676" s="92">
        <v>0.15</v>
      </c>
      <c r="O1676" s="92">
        <v>1.0000000000000009E-2</v>
      </c>
      <c r="P1676" s="92">
        <v>0.15</v>
      </c>
      <c r="Q1676" s="92">
        <v>0.15</v>
      </c>
      <c r="R1676" s="92">
        <v>0.17600000000000002</v>
      </c>
    </row>
    <row r="1677" spans="1:18" x14ac:dyDescent="0.25">
      <c r="A1677" s="198">
        <v>1578</v>
      </c>
      <c r="B1677" s="198" t="s">
        <v>2851</v>
      </c>
      <c r="C1677" s="198" t="s">
        <v>3409</v>
      </c>
      <c r="D1677" s="198" t="s">
        <v>4914</v>
      </c>
      <c r="E1677" s="198" t="s">
        <v>4915</v>
      </c>
      <c r="F1677" s="198" t="s">
        <v>3464</v>
      </c>
      <c r="G1677" s="198" t="s">
        <v>179</v>
      </c>
      <c r="H1677" s="198" t="s">
        <v>4914</v>
      </c>
      <c r="I1677" s="198" t="s">
        <v>4915</v>
      </c>
      <c r="J1677" s="198" t="s">
        <v>3465</v>
      </c>
      <c r="K1677" s="198" t="s">
        <v>179</v>
      </c>
      <c r="L1677" s="66">
        <v>0.15</v>
      </c>
      <c r="M1677" s="65">
        <v>0.17</v>
      </c>
      <c r="N1677" s="92">
        <v>0.18</v>
      </c>
      <c r="O1677" s="92" t="s">
        <v>121</v>
      </c>
      <c r="P1677" s="92">
        <v>0.18</v>
      </c>
      <c r="Q1677" s="92">
        <v>0.18</v>
      </c>
      <c r="R1677" s="92">
        <v>0.18</v>
      </c>
    </row>
    <row r="1678" spans="1:18" x14ac:dyDescent="0.25">
      <c r="A1678" s="198">
        <v>3275</v>
      </c>
      <c r="B1678" s="198" t="s">
        <v>2851</v>
      </c>
      <c r="C1678" s="198" t="s">
        <v>3409</v>
      </c>
      <c r="D1678" s="198" t="s">
        <v>4914</v>
      </c>
      <c r="E1678" s="198" t="s">
        <v>4915</v>
      </c>
      <c r="F1678" s="198" t="s">
        <v>4916</v>
      </c>
      <c r="G1678" s="198" t="s">
        <v>179</v>
      </c>
      <c r="H1678" s="198" t="s">
        <v>4914</v>
      </c>
      <c r="I1678" s="198" t="s">
        <v>4915</v>
      </c>
      <c r="J1678" s="198" t="s">
        <v>3463</v>
      </c>
      <c r="K1678" s="198" t="s">
        <v>179</v>
      </c>
      <c r="L1678" s="66">
        <v>0.18</v>
      </c>
      <c r="M1678" s="65">
        <v>0.21</v>
      </c>
      <c r="N1678" s="92">
        <v>0.22</v>
      </c>
      <c r="O1678" s="92" t="s">
        <v>121</v>
      </c>
      <c r="P1678" s="92">
        <v>0.22</v>
      </c>
      <c r="Q1678" s="92">
        <v>0.22</v>
      </c>
      <c r="R1678" s="92">
        <v>0.22</v>
      </c>
    </row>
    <row r="1679" spans="1:18" x14ac:dyDescent="0.25">
      <c r="A1679" s="198">
        <v>1310</v>
      </c>
      <c r="B1679" s="198" t="s">
        <v>2851</v>
      </c>
      <c r="C1679" s="198" t="s">
        <v>3409</v>
      </c>
      <c r="D1679" s="198" t="s">
        <v>89</v>
      </c>
      <c r="E1679" s="198" t="s">
        <v>3806</v>
      </c>
      <c r="F1679" s="198" t="s">
        <v>3822</v>
      </c>
      <c r="G1679" s="198" t="s">
        <v>179</v>
      </c>
      <c r="H1679" s="198" t="s">
        <v>89</v>
      </c>
      <c r="I1679" s="198" t="s">
        <v>3808</v>
      </c>
      <c r="J1679" s="198" t="s">
        <v>3823</v>
      </c>
      <c r="K1679" s="198" t="s">
        <v>179</v>
      </c>
      <c r="L1679" s="66">
        <v>0.18</v>
      </c>
      <c r="M1679" s="65">
        <v>0.21</v>
      </c>
      <c r="N1679" s="92">
        <v>0.2</v>
      </c>
      <c r="O1679" s="92" t="s">
        <v>121</v>
      </c>
      <c r="P1679" s="92">
        <v>0.2</v>
      </c>
      <c r="Q1679" s="92">
        <v>0.2</v>
      </c>
      <c r="R1679" s="92">
        <v>0.2</v>
      </c>
    </row>
    <row r="1680" spans="1:18" x14ac:dyDescent="0.25">
      <c r="A1680" s="198">
        <v>1557</v>
      </c>
      <c r="B1680" s="198" t="s">
        <v>2851</v>
      </c>
      <c r="C1680" s="198" t="s">
        <v>3409</v>
      </c>
      <c r="D1680" s="198" t="s">
        <v>89</v>
      </c>
      <c r="E1680" s="198" t="s">
        <v>3790</v>
      </c>
      <c r="F1680" s="198" t="s">
        <v>3791</v>
      </c>
      <c r="G1680" s="198" t="s">
        <v>179</v>
      </c>
      <c r="H1680" s="198" t="s">
        <v>89</v>
      </c>
      <c r="I1680" s="198" t="s">
        <v>3792</v>
      </c>
      <c r="J1680" s="198" t="s">
        <v>3793</v>
      </c>
      <c r="K1680" s="198" t="s">
        <v>179</v>
      </c>
      <c r="L1680" s="66">
        <v>0.14000000000000001</v>
      </c>
      <c r="M1680" s="65">
        <v>0.16</v>
      </c>
      <c r="N1680" s="92">
        <v>0.2</v>
      </c>
      <c r="O1680" s="92" t="s">
        <v>121</v>
      </c>
      <c r="P1680" s="92">
        <v>0.2</v>
      </c>
      <c r="Q1680" s="92">
        <v>0.2</v>
      </c>
      <c r="R1680" s="92">
        <v>0.2</v>
      </c>
    </row>
    <row r="1681" spans="1:18" x14ac:dyDescent="0.25">
      <c r="A1681" s="198">
        <v>1558</v>
      </c>
      <c r="B1681" s="198" t="s">
        <v>2851</v>
      </c>
      <c r="C1681" s="198" t="s">
        <v>3409</v>
      </c>
      <c r="D1681" s="198" t="s">
        <v>89</v>
      </c>
      <c r="E1681" s="198" t="s">
        <v>3790</v>
      </c>
      <c r="F1681" s="198" t="s">
        <v>3794</v>
      </c>
      <c r="G1681" s="198" t="s">
        <v>179</v>
      </c>
      <c r="H1681" s="198" t="s">
        <v>89</v>
      </c>
      <c r="I1681" s="198" t="s">
        <v>3792</v>
      </c>
      <c r="J1681" s="198" t="s">
        <v>3795</v>
      </c>
      <c r="K1681" s="198" t="s">
        <v>179</v>
      </c>
      <c r="L1681" s="66">
        <v>0.16</v>
      </c>
      <c r="M1681" s="65">
        <v>0.18</v>
      </c>
      <c r="N1681" s="92">
        <v>0.18</v>
      </c>
      <c r="O1681" s="92" t="s">
        <v>121</v>
      </c>
      <c r="P1681" s="92">
        <v>0.18</v>
      </c>
      <c r="Q1681" s="92">
        <v>0.18</v>
      </c>
      <c r="R1681" s="92">
        <v>0.18</v>
      </c>
    </row>
    <row r="1682" spans="1:18" x14ac:dyDescent="0.25">
      <c r="A1682" s="198">
        <v>1559</v>
      </c>
      <c r="B1682" s="198" t="s">
        <v>2851</v>
      </c>
      <c r="C1682" s="198" t="s">
        <v>3409</v>
      </c>
      <c r="D1682" s="198" t="s">
        <v>89</v>
      </c>
      <c r="E1682" s="198" t="s">
        <v>3790</v>
      </c>
      <c r="F1682" s="198" t="s">
        <v>3796</v>
      </c>
      <c r="G1682" s="198" t="s">
        <v>179</v>
      </c>
      <c r="H1682" s="198" t="s">
        <v>89</v>
      </c>
      <c r="I1682" s="198" t="s">
        <v>3792</v>
      </c>
      <c r="J1682" s="198" t="s">
        <v>3797</v>
      </c>
      <c r="K1682" s="198" t="s">
        <v>179</v>
      </c>
      <c r="L1682" s="66">
        <v>0.16</v>
      </c>
      <c r="M1682" s="65">
        <v>0.18</v>
      </c>
      <c r="N1682" s="92">
        <v>0.19</v>
      </c>
      <c r="O1682" s="92" t="s">
        <v>121</v>
      </c>
      <c r="P1682" s="92">
        <v>0.19</v>
      </c>
      <c r="Q1682" s="92">
        <v>0.19</v>
      </c>
      <c r="R1682" s="92">
        <v>0.19</v>
      </c>
    </row>
    <row r="1683" spans="1:18" x14ac:dyDescent="0.25">
      <c r="A1683" s="198">
        <v>1560</v>
      </c>
      <c r="B1683" s="198" t="s">
        <v>2851</v>
      </c>
      <c r="C1683" s="198" t="s">
        <v>3409</v>
      </c>
      <c r="D1683" s="198" t="s">
        <v>89</v>
      </c>
      <c r="E1683" s="198" t="s">
        <v>3790</v>
      </c>
      <c r="F1683" s="198" t="s">
        <v>3798</v>
      </c>
      <c r="G1683" s="198" t="s">
        <v>179</v>
      </c>
      <c r="H1683" s="198" t="s">
        <v>89</v>
      </c>
      <c r="I1683" s="198" t="s">
        <v>3792</v>
      </c>
      <c r="J1683" s="198" t="s">
        <v>3799</v>
      </c>
      <c r="K1683" s="198" t="s">
        <v>179</v>
      </c>
      <c r="L1683" s="66">
        <v>0.16</v>
      </c>
      <c r="M1683" s="65">
        <v>0.18</v>
      </c>
      <c r="N1683" s="92">
        <v>0.191</v>
      </c>
      <c r="O1683" s="92" t="s">
        <v>121</v>
      </c>
      <c r="P1683" s="92">
        <v>0.191</v>
      </c>
      <c r="Q1683" s="92">
        <v>0.191</v>
      </c>
      <c r="R1683" s="92">
        <v>0.191</v>
      </c>
    </row>
    <row r="1684" spans="1:18" x14ac:dyDescent="0.25">
      <c r="A1684" s="198">
        <v>1561</v>
      </c>
      <c r="B1684" s="198" t="s">
        <v>2851</v>
      </c>
      <c r="C1684" s="198" t="s">
        <v>3409</v>
      </c>
      <c r="D1684" s="198" t="s">
        <v>89</v>
      </c>
      <c r="E1684" s="198" t="s">
        <v>3790</v>
      </c>
      <c r="F1684" s="198" t="s">
        <v>3800</v>
      </c>
      <c r="G1684" s="198" t="s">
        <v>179</v>
      </c>
      <c r="H1684" s="198" t="s">
        <v>89</v>
      </c>
      <c r="I1684" s="198" t="s">
        <v>3792</v>
      </c>
      <c r="J1684" s="198" t="s">
        <v>3801</v>
      </c>
      <c r="K1684" s="198" t="s">
        <v>179</v>
      </c>
      <c r="L1684" s="66">
        <v>0.16</v>
      </c>
      <c r="M1684" s="65">
        <v>0.18</v>
      </c>
      <c r="N1684" s="92">
        <v>0.19</v>
      </c>
      <c r="O1684" s="92" t="s">
        <v>121</v>
      </c>
      <c r="P1684" s="92">
        <v>0.19</v>
      </c>
      <c r="Q1684" s="92">
        <v>0.19</v>
      </c>
      <c r="R1684" s="92">
        <v>0.19</v>
      </c>
    </row>
    <row r="1685" spans="1:18" x14ac:dyDescent="0.25">
      <c r="A1685" s="198">
        <v>1641</v>
      </c>
      <c r="B1685" s="198" t="s">
        <v>2851</v>
      </c>
      <c r="C1685" s="198" t="s">
        <v>3409</v>
      </c>
      <c r="D1685" s="198" t="s">
        <v>89</v>
      </c>
      <c r="E1685" s="198" t="s">
        <v>3777</v>
      </c>
      <c r="F1685" s="198" t="s">
        <v>3781</v>
      </c>
      <c r="G1685" s="198" t="s">
        <v>179</v>
      </c>
      <c r="H1685" s="198" t="s">
        <v>89</v>
      </c>
      <c r="I1685" s="198" t="s">
        <v>3779</v>
      </c>
      <c r="J1685" s="198" t="s">
        <v>3782</v>
      </c>
      <c r="K1685" s="198" t="s">
        <v>179</v>
      </c>
      <c r="L1685" s="66">
        <v>0.16</v>
      </c>
      <c r="M1685" s="65">
        <v>0.18</v>
      </c>
      <c r="N1685" s="92">
        <v>0.19</v>
      </c>
      <c r="O1685" s="92" t="s">
        <v>121</v>
      </c>
      <c r="P1685" s="92">
        <v>0.19</v>
      </c>
      <c r="Q1685" s="92">
        <v>0.19</v>
      </c>
      <c r="R1685" s="92">
        <v>0.19</v>
      </c>
    </row>
    <row r="1686" spans="1:18" x14ac:dyDescent="0.25">
      <c r="A1686" s="198">
        <v>1642</v>
      </c>
      <c r="B1686" s="198" t="s">
        <v>2851</v>
      </c>
      <c r="C1686" s="198" t="s">
        <v>3409</v>
      </c>
      <c r="D1686" s="198" t="s">
        <v>89</v>
      </c>
      <c r="E1686" s="198" t="s">
        <v>3777</v>
      </c>
      <c r="F1686" s="198" t="s">
        <v>3783</v>
      </c>
      <c r="G1686" s="198" t="s">
        <v>179</v>
      </c>
      <c r="H1686" s="198" t="s">
        <v>89</v>
      </c>
      <c r="I1686" s="198" t="s">
        <v>3779</v>
      </c>
      <c r="J1686" s="198" t="s">
        <v>3784</v>
      </c>
      <c r="K1686" s="198" t="s">
        <v>179</v>
      </c>
      <c r="L1686" s="66">
        <v>0.18</v>
      </c>
      <c r="M1686" s="65">
        <v>0.21</v>
      </c>
      <c r="N1686" s="92">
        <v>0.22</v>
      </c>
      <c r="O1686" s="92" t="s">
        <v>121</v>
      </c>
      <c r="P1686" s="92">
        <v>0.22</v>
      </c>
      <c r="Q1686" s="92">
        <v>0.22</v>
      </c>
      <c r="R1686" s="92">
        <v>0.22</v>
      </c>
    </row>
    <row r="1687" spans="1:18" x14ac:dyDescent="0.25">
      <c r="A1687" s="198">
        <v>1645</v>
      </c>
      <c r="B1687" s="198" t="s">
        <v>2851</v>
      </c>
      <c r="C1687" s="198" t="s">
        <v>3409</v>
      </c>
      <c r="D1687" s="198" t="s">
        <v>89</v>
      </c>
      <c r="E1687" s="198" t="s">
        <v>3785</v>
      </c>
      <c r="F1687" s="198" t="s">
        <v>3786</v>
      </c>
      <c r="G1687" s="198" t="s">
        <v>179</v>
      </c>
      <c r="H1687" s="198" t="s">
        <v>89</v>
      </c>
      <c r="I1687" s="198" t="s">
        <v>3787</v>
      </c>
      <c r="J1687" s="198" t="s">
        <v>3786</v>
      </c>
      <c r="K1687" s="198" t="s">
        <v>179</v>
      </c>
      <c r="L1687" s="66">
        <v>0.18</v>
      </c>
      <c r="M1687" s="65">
        <v>0.21</v>
      </c>
      <c r="N1687" s="92">
        <v>0</v>
      </c>
      <c r="O1687" s="92">
        <v>0.16</v>
      </c>
      <c r="P1687" s="92">
        <v>0.15</v>
      </c>
      <c r="Q1687" s="92">
        <v>0.16</v>
      </c>
      <c r="R1687" s="92">
        <v>0.17600000000000002</v>
      </c>
    </row>
    <row r="1688" spans="1:18" x14ac:dyDescent="0.25">
      <c r="A1688" s="198">
        <v>1647</v>
      </c>
      <c r="B1688" s="198" t="s">
        <v>2851</v>
      </c>
      <c r="C1688" s="198" t="s">
        <v>3409</v>
      </c>
      <c r="D1688" s="198" t="s">
        <v>89</v>
      </c>
      <c r="E1688" s="198" t="s">
        <v>3806</v>
      </c>
      <c r="F1688" s="198" t="s">
        <v>3810</v>
      </c>
      <c r="G1688" s="198" t="s">
        <v>179</v>
      </c>
      <c r="H1688" s="198" t="s">
        <v>89</v>
      </c>
      <c r="I1688" s="198" t="s">
        <v>3808</v>
      </c>
      <c r="J1688" s="198" t="s">
        <v>3811</v>
      </c>
      <c r="K1688" s="198" t="s">
        <v>179</v>
      </c>
      <c r="L1688" s="66">
        <v>0.18</v>
      </c>
      <c r="M1688" s="65">
        <v>0.21</v>
      </c>
      <c r="N1688" s="92">
        <v>0.15</v>
      </c>
      <c r="O1688" s="92">
        <v>1.0000000000000009E-2</v>
      </c>
      <c r="P1688" s="92">
        <v>0.15</v>
      </c>
      <c r="Q1688" s="92">
        <v>0.15</v>
      </c>
      <c r="R1688" s="92">
        <v>0.17600000000000002</v>
      </c>
    </row>
    <row r="1689" spans="1:18" x14ac:dyDescent="0.25">
      <c r="A1689" s="198">
        <v>1648</v>
      </c>
      <c r="B1689" s="198" t="s">
        <v>2851</v>
      </c>
      <c r="C1689" s="198" t="s">
        <v>3409</v>
      </c>
      <c r="D1689" s="198" t="s">
        <v>89</v>
      </c>
      <c r="E1689" s="198" t="s">
        <v>3806</v>
      </c>
      <c r="F1689" s="198" t="s">
        <v>3812</v>
      </c>
      <c r="G1689" s="198" t="s">
        <v>179</v>
      </c>
      <c r="H1689" s="198" t="s">
        <v>89</v>
      </c>
      <c r="I1689" s="198" t="s">
        <v>3808</v>
      </c>
      <c r="J1689" s="198" t="s">
        <v>3813</v>
      </c>
      <c r="K1689" s="198" t="s">
        <v>179</v>
      </c>
      <c r="L1689" s="66">
        <v>0.2</v>
      </c>
      <c r="M1689" s="65">
        <v>0.23</v>
      </c>
      <c r="N1689" s="92">
        <v>0.191</v>
      </c>
      <c r="O1689" s="92" t="s">
        <v>121</v>
      </c>
      <c r="P1689" s="92">
        <v>0.191</v>
      </c>
      <c r="Q1689" s="92">
        <v>0.191</v>
      </c>
      <c r="R1689" s="92">
        <v>0.191</v>
      </c>
    </row>
    <row r="1690" spans="1:18" x14ac:dyDescent="0.25">
      <c r="A1690" s="198">
        <v>1649</v>
      </c>
      <c r="B1690" s="198" t="s">
        <v>2851</v>
      </c>
      <c r="C1690" s="198" t="s">
        <v>3409</v>
      </c>
      <c r="D1690" s="198" t="s">
        <v>89</v>
      </c>
      <c r="E1690" s="198" t="s">
        <v>3806</v>
      </c>
      <c r="F1690" s="198" t="s">
        <v>3814</v>
      </c>
      <c r="G1690" s="198" t="s">
        <v>179</v>
      </c>
      <c r="H1690" s="198" t="s">
        <v>89</v>
      </c>
      <c r="I1690" s="198" t="s">
        <v>3808</v>
      </c>
      <c r="J1690" s="198" t="s">
        <v>3815</v>
      </c>
      <c r="K1690" s="198" t="s">
        <v>179</v>
      </c>
      <c r="L1690" s="66">
        <v>0.18</v>
      </c>
      <c r="M1690" s="65">
        <v>0.21</v>
      </c>
      <c r="N1690" s="92">
        <v>0.191</v>
      </c>
      <c r="O1690" s="92" t="s">
        <v>121</v>
      </c>
      <c r="P1690" s="92">
        <v>0.191</v>
      </c>
      <c r="Q1690" s="92">
        <v>0.191</v>
      </c>
      <c r="R1690" s="92">
        <v>0.191</v>
      </c>
    </row>
    <row r="1691" spans="1:18" x14ac:dyDescent="0.25">
      <c r="A1691" s="198">
        <v>1650</v>
      </c>
      <c r="B1691" s="198" t="s">
        <v>2851</v>
      </c>
      <c r="C1691" s="198" t="s">
        <v>3409</v>
      </c>
      <c r="D1691" s="198" t="s">
        <v>89</v>
      </c>
      <c r="E1691" s="198" t="s">
        <v>3806</v>
      </c>
      <c r="F1691" s="198" t="s">
        <v>3816</v>
      </c>
      <c r="G1691" s="198" t="s">
        <v>179</v>
      </c>
      <c r="H1691" s="198" t="s">
        <v>89</v>
      </c>
      <c r="I1691" s="198" t="s">
        <v>3808</v>
      </c>
      <c r="J1691" s="198" t="s">
        <v>3817</v>
      </c>
      <c r="K1691" s="198" t="s">
        <v>179</v>
      </c>
      <c r="L1691" s="66">
        <v>0.2</v>
      </c>
      <c r="M1691" s="65">
        <v>0.23</v>
      </c>
      <c r="N1691" s="92">
        <v>0.20499999999999999</v>
      </c>
      <c r="O1691" s="92" t="s">
        <v>121</v>
      </c>
      <c r="P1691" s="92">
        <v>0.20499999999999999</v>
      </c>
      <c r="Q1691" s="92">
        <v>0.20499999999999999</v>
      </c>
      <c r="R1691" s="92">
        <v>0.20499999999999999</v>
      </c>
    </row>
    <row r="1692" spans="1:18" x14ac:dyDescent="0.25">
      <c r="A1692" s="198">
        <v>1651</v>
      </c>
      <c r="B1692" s="198" t="s">
        <v>2851</v>
      </c>
      <c r="C1692" s="198" t="s">
        <v>3409</v>
      </c>
      <c r="D1692" s="198" t="s">
        <v>89</v>
      </c>
      <c r="E1692" s="198" t="s">
        <v>3806</v>
      </c>
      <c r="F1692" s="198" t="s">
        <v>3818</v>
      </c>
      <c r="G1692" s="198" t="s">
        <v>179</v>
      </c>
      <c r="H1692" s="198" t="s">
        <v>89</v>
      </c>
      <c r="I1692" s="198" t="s">
        <v>3808</v>
      </c>
      <c r="J1692" s="198" t="s">
        <v>3819</v>
      </c>
      <c r="K1692" s="198" t="s">
        <v>179</v>
      </c>
      <c r="L1692" s="66">
        <v>0.2</v>
      </c>
      <c r="M1692" s="65">
        <v>0.23</v>
      </c>
      <c r="N1692" s="92">
        <v>0.22</v>
      </c>
      <c r="O1692" s="92" t="s">
        <v>121</v>
      </c>
      <c r="P1692" s="92">
        <v>0.22</v>
      </c>
      <c r="Q1692" s="92">
        <v>0.22</v>
      </c>
      <c r="R1692" s="92">
        <v>0.22</v>
      </c>
    </row>
    <row r="1693" spans="1:18" x14ac:dyDescent="0.25">
      <c r="A1693" s="198">
        <v>1652</v>
      </c>
      <c r="B1693" s="198" t="s">
        <v>2851</v>
      </c>
      <c r="C1693" s="198" t="s">
        <v>3409</v>
      </c>
      <c r="D1693" s="198" t="s">
        <v>89</v>
      </c>
      <c r="E1693" s="198" t="s">
        <v>3806</v>
      </c>
      <c r="F1693" s="198" t="s">
        <v>3820</v>
      </c>
      <c r="G1693" s="198" t="s">
        <v>179</v>
      </c>
      <c r="H1693" s="198" t="s">
        <v>89</v>
      </c>
      <c r="I1693" s="198" t="s">
        <v>3808</v>
      </c>
      <c r="J1693" s="198" t="s">
        <v>3821</v>
      </c>
      <c r="K1693" s="198" t="s">
        <v>179</v>
      </c>
      <c r="L1693" s="66">
        <v>0.18</v>
      </c>
      <c r="M1693" s="65">
        <v>0.21</v>
      </c>
      <c r="N1693" s="92">
        <v>0.22</v>
      </c>
      <c r="O1693" s="92" t="s">
        <v>121</v>
      </c>
      <c r="P1693" s="92">
        <v>0.22</v>
      </c>
      <c r="Q1693" s="92">
        <v>0.22</v>
      </c>
      <c r="R1693" s="92">
        <v>0.22</v>
      </c>
    </row>
    <row r="1694" spans="1:18" x14ac:dyDescent="0.25">
      <c r="A1694" s="198">
        <v>1662</v>
      </c>
      <c r="B1694" s="198" t="s">
        <v>2851</v>
      </c>
      <c r="C1694" s="198" t="s">
        <v>3409</v>
      </c>
      <c r="D1694" s="198" t="s">
        <v>89</v>
      </c>
      <c r="E1694" s="198" t="s">
        <v>3785</v>
      </c>
      <c r="F1694" s="198" t="s">
        <v>3788</v>
      </c>
      <c r="G1694" s="198" t="s">
        <v>179</v>
      </c>
      <c r="H1694" s="198" t="s">
        <v>89</v>
      </c>
      <c r="I1694" s="198" t="s">
        <v>3787</v>
      </c>
      <c r="J1694" s="198" t="s">
        <v>3789</v>
      </c>
      <c r="K1694" s="198" t="s">
        <v>179</v>
      </c>
      <c r="L1694" s="66">
        <v>0.2</v>
      </c>
      <c r="M1694" s="65">
        <v>0.23</v>
      </c>
      <c r="N1694" s="92">
        <v>0.22</v>
      </c>
      <c r="O1694" s="92" t="s">
        <v>121</v>
      </c>
      <c r="P1694" s="92">
        <v>0.22</v>
      </c>
      <c r="Q1694" s="92">
        <v>0.22</v>
      </c>
      <c r="R1694" s="92">
        <v>0.22</v>
      </c>
    </row>
    <row r="1695" spans="1:18" x14ac:dyDescent="0.25">
      <c r="A1695" s="198">
        <v>2138</v>
      </c>
      <c r="B1695" s="198" t="s">
        <v>2851</v>
      </c>
      <c r="C1695" s="198" t="s">
        <v>3409</v>
      </c>
      <c r="D1695" s="198" t="s">
        <v>89</v>
      </c>
      <c r="E1695" s="198" t="s">
        <v>3837</v>
      </c>
      <c r="F1695" s="198" t="s">
        <v>3841</v>
      </c>
      <c r="G1695" s="198" t="s">
        <v>179</v>
      </c>
      <c r="H1695" s="198" t="s">
        <v>89</v>
      </c>
      <c r="I1695" s="198" t="s">
        <v>3839</v>
      </c>
      <c r="J1695" s="198" t="s">
        <v>3842</v>
      </c>
      <c r="K1695" s="198" t="s">
        <v>179</v>
      </c>
      <c r="L1695" s="66">
        <v>0.2</v>
      </c>
      <c r="M1695" s="65">
        <v>0.23</v>
      </c>
      <c r="N1695" s="92">
        <v>0.15</v>
      </c>
      <c r="O1695" s="92">
        <v>1.0000000000000009E-2</v>
      </c>
      <c r="P1695" s="92">
        <v>0.15</v>
      </c>
      <c r="Q1695" s="92">
        <v>0.15</v>
      </c>
      <c r="R1695" s="92">
        <v>0.17600000000000002</v>
      </c>
    </row>
    <row r="1696" spans="1:18" x14ac:dyDescent="0.25">
      <c r="A1696" s="198">
        <v>2487</v>
      </c>
      <c r="B1696" s="198" t="s">
        <v>2851</v>
      </c>
      <c r="C1696" s="198" t="s">
        <v>3409</v>
      </c>
      <c r="D1696" s="198" t="s">
        <v>89</v>
      </c>
      <c r="E1696" s="198" t="s">
        <v>3806</v>
      </c>
      <c r="F1696" s="198" t="s">
        <v>3043</v>
      </c>
      <c r="G1696" s="198" t="s">
        <v>179</v>
      </c>
      <c r="H1696" s="198" t="s">
        <v>89</v>
      </c>
      <c r="I1696" s="198" t="s">
        <v>3808</v>
      </c>
      <c r="J1696" s="198" t="s">
        <v>3044</v>
      </c>
      <c r="K1696" s="198" t="s">
        <v>179</v>
      </c>
      <c r="L1696" s="66">
        <v>0.16</v>
      </c>
      <c r="M1696" s="65">
        <v>0.18</v>
      </c>
      <c r="N1696" s="92">
        <v>0.215</v>
      </c>
      <c r="O1696" s="92" t="s">
        <v>121</v>
      </c>
      <c r="P1696" s="92">
        <v>0.215</v>
      </c>
      <c r="Q1696" s="92">
        <v>0.215</v>
      </c>
      <c r="R1696" s="92">
        <v>0.215</v>
      </c>
    </row>
    <row r="1697" spans="1:18" x14ac:dyDescent="0.25">
      <c r="A1697" s="198">
        <v>2524</v>
      </c>
      <c r="B1697" s="198" t="s">
        <v>2851</v>
      </c>
      <c r="C1697" s="198" t="s">
        <v>3409</v>
      </c>
      <c r="D1697" s="198" t="s">
        <v>89</v>
      </c>
      <c r="E1697" s="198" t="s">
        <v>3837</v>
      </c>
      <c r="F1697" s="198" t="s">
        <v>3859</v>
      </c>
      <c r="G1697" s="198" t="s">
        <v>179</v>
      </c>
      <c r="H1697" s="198" t="s">
        <v>89</v>
      </c>
      <c r="I1697" s="198" t="s">
        <v>3839</v>
      </c>
      <c r="J1697" s="198" t="s">
        <v>3860</v>
      </c>
      <c r="K1697" s="198" t="s">
        <v>179</v>
      </c>
      <c r="L1697" s="66">
        <v>0.2</v>
      </c>
      <c r="M1697" s="65">
        <v>0.23</v>
      </c>
      <c r="N1697" s="92">
        <v>0.14000000000000001</v>
      </c>
      <c r="O1697" s="92">
        <v>1.999999999999999E-2</v>
      </c>
      <c r="P1697" s="92">
        <v>0.15</v>
      </c>
      <c r="Q1697" s="92">
        <v>0.16</v>
      </c>
      <c r="R1697" s="92">
        <v>0.17600000000000002</v>
      </c>
    </row>
    <row r="1698" spans="1:18" x14ac:dyDescent="0.25">
      <c r="A1698" s="198">
        <v>2525</v>
      </c>
      <c r="B1698" s="198" t="s">
        <v>2851</v>
      </c>
      <c r="C1698" s="198" t="s">
        <v>3409</v>
      </c>
      <c r="D1698" s="198" t="s">
        <v>89</v>
      </c>
      <c r="E1698" s="198" t="s">
        <v>3837</v>
      </c>
      <c r="F1698" s="198" t="s">
        <v>3861</v>
      </c>
      <c r="G1698" s="198" t="s">
        <v>179</v>
      </c>
      <c r="H1698" s="198" t="s">
        <v>89</v>
      </c>
      <c r="I1698" s="198" t="s">
        <v>3839</v>
      </c>
      <c r="J1698" s="198" t="s">
        <v>3862</v>
      </c>
      <c r="K1698" s="198" t="s">
        <v>179</v>
      </c>
      <c r="L1698" s="66">
        <v>0.2</v>
      </c>
      <c r="M1698" s="65">
        <v>0.23</v>
      </c>
      <c r="N1698" s="92">
        <v>0.19</v>
      </c>
      <c r="O1698" s="92" t="s">
        <v>121</v>
      </c>
      <c r="P1698" s="92">
        <v>0.19</v>
      </c>
      <c r="Q1698" s="92">
        <v>0.19</v>
      </c>
      <c r="R1698" s="92">
        <v>0.19</v>
      </c>
    </row>
    <row r="1699" spans="1:18" x14ac:dyDescent="0.25">
      <c r="A1699" s="198">
        <v>2526</v>
      </c>
      <c r="B1699" s="198" t="s">
        <v>2851</v>
      </c>
      <c r="C1699" s="198" t="s">
        <v>3409</v>
      </c>
      <c r="D1699" s="198" t="s">
        <v>89</v>
      </c>
      <c r="E1699" s="198" t="s">
        <v>3837</v>
      </c>
      <c r="F1699" s="198" t="s">
        <v>3863</v>
      </c>
      <c r="G1699" s="198" t="s">
        <v>179</v>
      </c>
      <c r="H1699" s="198" t="s">
        <v>89</v>
      </c>
      <c r="I1699" s="198" t="s">
        <v>3839</v>
      </c>
      <c r="J1699" s="198" t="s">
        <v>3864</v>
      </c>
      <c r="K1699" s="198" t="s">
        <v>179</v>
      </c>
      <c r="L1699" s="66">
        <v>0.2</v>
      </c>
      <c r="M1699" s="65">
        <v>0.23</v>
      </c>
      <c r="N1699" s="92">
        <v>0.16849999999999998</v>
      </c>
      <c r="O1699" s="92" t="s">
        <v>121</v>
      </c>
      <c r="P1699" s="92">
        <v>0.16849999999999998</v>
      </c>
      <c r="Q1699" s="92">
        <v>0.16849999999999998</v>
      </c>
      <c r="R1699" s="92">
        <v>0.16849999999999998</v>
      </c>
    </row>
    <row r="1700" spans="1:18" x14ac:dyDescent="0.25">
      <c r="A1700" s="198">
        <v>2564</v>
      </c>
      <c r="B1700" s="198" t="s">
        <v>2851</v>
      </c>
      <c r="C1700" s="198" t="s">
        <v>3409</v>
      </c>
      <c r="D1700" s="198" t="s">
        <v>89</v>
      </c>
      <c r="E1700" s="198" t="s">
        <v>3824</v>
      </c>
      <c r="F1700" s="198" t="s">
        <v>3825</v>
      </c>
      <c r="G1700" s="198" t="s">
        <v>179</v>
      </c>
      <c r="H1700" s="198" t="s">
        <v>89</v>
      </c>
      <c r="I1700" s="198" t="s">
        <v>3826</v>
      </c>
      <c r="J1700" s="198" t="s">
        <v>3827</v>
      </c>
      <c r="K1700" s="198" t="s">
        <v>179</v>
      </c>
      <c r="L1700" s="66">
        <v>0.14000000000000001</v>
      </c>
      <c r="M1700" s="65">
        <v>0.16</v>
      </c>
      <c r="N1700" s="92">
        <v>0.15</v>
      </c>
      <c r="O1700" s="92">
        <v>1.0000000000000009E-2</v>
      </c>
      <c r="P1700" s="92">
        <v>0.15</v>
      </c>
      <c r="Q1700" s="92">
        <v>0.15</v>
      </c>
      <c r="R1700" s="92">
        <v>0.17600000000000002</v>
      </c>
    </row>
    <row r="1701" spans="1:18" x14ac:dyDescent="0.25">
      <c r="A1701" s="198">
        <v>2570</v>
      </c>
      <c r="B1701" s="198" t="s">
        <v>2851</v>
      </c>
      <c r="C1701" s="198" t="s">
        <v>3409</v>
      </c>
      <c r="D1701" s="198" t="s">
        <v>89</v>
      </c>
      <c r="E1701" s="198" t="s">
        <v>3790</v>
      </c>
      <c r="F1701" s="198" t="s">
        <v>3802</v>
      </c>
      <c r="G1701" s="198" t="s">
        <v>179</v>
      </c>
      <c r="H1701" s="198" t="s">
        <v>89</v>
      </c>
      <c r="I1701" s="198" t="s">
        <v>3792</v>
      </c>
      <c r="J1701" s="198" t="s">
        <v>3803</v>
      </c>
      <c r="K1701" s="198" t="s">
        <v>179</v>
      </c>
      <c r="L1701" s="66">
        <v>0.16</v>
      </c>
      <c r="M1701" s="65">
        <v>0.18</v>
      </c>
      <c r="N1701" s="92">
        <v>0.16600000000000001</v>
      </c>
      <c r="O1701" s="92" t="s">
        <v>121</v>
      </c>
      <c r="P1701" s="92">
        <v>0.16600000000000001</v>
      </c>
      <c r="Q1701" s="92">
        <v>0.16600000000000001</v>
      </c>
      <c r="R1701" s="92">
        <v>0.16600000000000001</v>
      </c>
    </row>
    <row r="1702" spans="1:18" x14ac:dyDescent="0.25">
      <c r="A1702" s="198">
        <v>3006</v>
      </c>
      <c r="B1702" s="198" t="s">
        <v>2851</v>
      </c>
      <c r="C1702" s="198" t="s">
        <v>3409</v>
      </c>
      <c r="D1702" s="198" t="s">
        <v>89</v>
      </c>
      <c r="E1702" s="198" t="s">
        <v>3837</v>
      </c>
      <c r="F1702" s="198" t="s">
        <v>4459</v>
      </c>
      <c r="G1702" s="198" t="s">
        <v>179</v>
      </c>
      <c r="H1702" s="198" t="s">
        <v>89</v>
      </c>
      <c r="I1702" s="198" t="s">
        <v>3839</v>
      </c>
      <c r="J1702" s="198" t="s">
        <v>4460</v>
      </c>
      <c r="K1702" s="198" t="s">
        <v>179</v>
      </c>
      <c r="L1702" s="66">
        <v>0.2</v>
      </c>
      <c r="M1702" s="65">
        <v>0.23</v>
      </c>
      <c r="N1702" s="92">
        <v>0</v>
      </c>
      <c r="O1702" s="92">
        <v>0.16</v>
      </c>
      <c r="P1702" s="92">
        <v>0.15</v>
      </c>
      <c r="Q1702" s="92">
        <v>0.16</v>
      </c>
      <c r="R1702" s="92">
        <v>0.17600000000000002</v>
      </c>
    </row>
    <row r="1703" spans="1:18" x14ac:dyDescent="0.25">
      <c r="A1703" s="198">
        <v>3056</v>
      </c>
      <c r="B1703" s="198" t="s">
        <v>2851</v>
      </c>
      <c r="C1703" s="198" t="s">
        <v>3409</v>
      </c>
      <c r="D1703" s="198" t="s">
        <v>89</v>
      </c>
      <c r="E1703" s="198" t="s">
        <v>3837</v>
      </c>
      <c r="F1703" s="198" t="s">
        <v>3843</v>
      </c>
      <c r="G1703" s="198" t="s">
        <v>179</v>
      </c>
      <c r="H1703" s="198" t="s">
        <v>89</v>
      </c>
      <c r="I1703" s="198" t="s">
        <v>3839</v>
      </c>
      <c r="J1703" s="198" t="s">
        <v>3844</v>
      </c>
      <c r="K1703" s="198" t="s">
        <v>179</v>
      </c>
      <c r="L1703" s="66">
        <v>0.2</v>
      </c>
      <c r="M1703" s="65">
        <v>0.23</v>
      </c>
      <c r="N1703" s="92">
        <v>0.3</v>
      </c>
      <c r="O1703" s="92" t="s">
        <v>121</v>
      </c>
      <c r="P1703" s="92">
        <v>0.3</v>
      </c>
      <c r="Q1703" s="92">
        <v>0.3</v>
      </c>
      <c r="R1703" s="92">
        <v>0.3</v>
      </c>
    </row>
    <row r="1704" spans="1:18" x14ac:dyDescent="0.25">
      <c r="A1704" s="198">
        <v>3057</v>
      </c>
      <c r="B1704" s="198" t="s">
        <v>2851</v>
      </c>
      <c r="C1704" s="198" t="s">
        <v>3409</v>
      </c>
      <c r="D1704" s="198" t="s">
        <v>89</v>
      </c>
      <c r="E1704" s="198" t="s">
        <v>3837</v>
      </c>
      <c r="F1704" s="198" t="s">
        <v>3845</v>
      </c>
      <c r="G1704" s="198" t="s">
        <v>179</v>
      </c>
      <c r="H1704" s="198" t="s">
        <v>89</v>
      </c>
      <c r="I1704" s="198" t="s">
        <v>3839</v>
      </c>
      <c r="J1704" s="198" t="s">
        <v>3846</v>
      </c>
      <c r="K1704" s="198" t="s">
        <v>179</v>
      </c>
      <c r="L1704" s="66">
        <v>0.2</v>
      </c>
      <c r="M1704" s="65">
        <v>0.23</v>
      </c>
      <c r="N1704" s="92">
        <v>0.2</v>
      </c>
      <c r="O1704" s="92" t="s">
        <v>121</v>
      </c>
      <c r="P1704" s="92">
        <v>0.2</v>
      </c>
      <c r="Q1704" s="92">
        <v>0.2</v>
      </c>
      <c r="R1704" s="92">
        <v>0.2</v>
      </c>
    </row>
    <row r="1705" spans="1:18" x14ac:dyDescent="0.25">
      <c r="A1705" s="198">
        <v>3058</v>
      </c>
      <c r="B1705" s="198" t="s">
        <v>2851</v>
      </c>
      <c r="C1705" s="198" t="s">
        <v>3409</v>
      </c>
      <c r="D1705" s="198" t="s">
        <v>89</v>
      </c>
      <c r="E1705" s="198" t="s">
        <v>3837</v>
      </c>
      <c r="F1705" s="198" t="s">
        <v>3847</v>
      </c>
      <c r="G1705" s="198" t="s">
        <v>179</v>
      </c>
      <c r="H1705" s="198" t="s">
        <v>89</v>
      </c>
      <c r="I1705" s="198" t="s">
        <v>3839</v>
      </c>
      <c r="J1705" s="198" t="s">
        <v>3848</v>
      </c>
      <c r="K1705" s="198" t="s">
        <v>179</v>
      </c>
      <c r="L1705" s="66">
        <v>0.2</v>
      </c>
      <c r="M1705" s="65">
        <v>0.23</v>
      </c>
      <c r="N1705" s="92">
        <v>0.25</v>
      </c>
      <c r="O1705" s="92" t="s">
        <v>121</v>
      </c>
      <c r="P1705" s="92">
        <v>0.25</v>
      </c>
      <c r="Q1705" s="92">
        <v>0.25</v>
      </c>
      <c r="R1705" s="92">
        <v>0.25</v>
      </c>
    </row>
    <row r="1706" spans="1:18" x14ac:dyDescent="0.25">
      <c r="A1706" s="198">
        <v>3059</v>
      </c>
      <c r="B1706" s="198" t="s">
        <v>2851</v>
      </c>
      <c r="C1706" s="198" t="s">
        <v>3409</v>
      </c>
      <c r="D1706" s="198" t="s">
        <v>89</v>
      </c>
      <c r="E1706" s="198" t="s">
        <v>3837</v>
      </c>
      <c r="F1706" s="198" t="s">
        <v>3849</v>
      </c>
      <c r="G1706" s="198" t="s">
        <v>179</v>
      </c>
      <c r="H1706" s="198" t="s">
        <v>89</v>
      </c>
      <c r="I1706" s="198" t="s">
        <v>3839</v>
      </c>
      <c r="J1706" s="198" t="s">
        <v>3850</v>
      </c>
      <c r="K1706" s="198" t="s">
        <v>179</v>
      </c>
      <c r="L1706" s="66">
        <v>0.2</v>
      </c>
      <c r="M1706" s="65">
        <v>0.23</v>
      </c>
      <c r="N1706" s="92">
        <v>0.25</v>
      </c>
      <c r="O1706" s="92" t="s">
        <v>121</v>
      </c>
      <c r="P1706" s="92">
        <v>0.25</v>
      </c>
      <c r="Q1706" s="92">
        <v>0.25</v>
      </c>
      <c r="R1706" s="92">
        <v>0.25</v>
      </c>
    </row>
    <row r="1707" spans="1:18" x14ac:dyDescent="0.25">
      <c r="A1707" s="198">
        <v>3060</v>
      </c>
      <c r="B1707" s="198" t="s">
        <v>2851</v>
      </c>
      <c r="C1707" s="198" t="s">
        <v>3409</v>
      </c>
      <c r="D1707" s="198" t="s">
        <v>89</v>
      </c>
      <c r="E1707" s="198" t="s">
        <v>3837</v>
      </c>
      <c r="F1707" s="198" t="s">
        <v>3851</v>
      </c>
      <c r="G1707" s="198" t="s">
        <v>179</v>
      </c>
      <c r="H1707" s="198" t="s">
        <v>89</v>
      </c>
      <c r="I1707" s="198" t="s">
        <v>3839</v>
      </c>
      <c r="J1707" s="198" t="s">
        <v>3852</v>
      </c>
      <c r="K1707" s="198" t="s">
        <v>179</v>
      </c>
      <c r="L1707" s="66">
        <v>0.2</v>
      </c>
      <c r="M1707" s="65">
        <v>0.23</v>
      </c>
      <c r="N1707" s="92">
        <v>0</v>
      </c>
      <c r="O1707" s="92">
        <v>0.2</v>
      </c>
      <c r="P1707" s="92">
        <v>0.19</v>
      </c>
      <c r="Q1707" s="92">
        <v>0.2</v>
      </c>
      <c r="R1707" s="92">
        <v>0.22000000000000003</v>
      </c>
    </row>
    <row r="1708" spans="1:18" x14ac:dyDescent="0.25">
      <c r="A1708" s="198">
        <v>3061</v>
      </c>
      <c r="B1708" s="198" t="s">
        <v>2851</v>
      </c>
      <c r="C1708" s="198" t="s">
        <v>3409</v>
      </c>
      <c r="D1708" s="198" t="s">
        <v>89</v>
      </c>
      <c r="E1708" s="198" t="s">
        <v>3837</v>
      </c>
      <c r="F1708" s="198" t="s">
        <v>3853</v>
      </c>
      <c r="G1708" s="198" t="s">
        <v>179</v>
      </c>
      <c r="H1708" s="198" t="s">
        <v>89</v>
      </c>
      <c r="I1708" s="198" t="s">
        <v>3839</v>
      </c>
      <c r="J1708" s="198" t="s">
        <v>3854</v>
      </c>
      <c r="K1708" s="198" t="s">
        <v>179</v>
      </c>
      <c r="L1708" s="66">
        <v>0.2</v>
      </c>
      <c r="M1708" s="65">
        <v>0.23</v>
      </c>
      <c r="N1708" s="92">
        <v>0.16</v>
      </c>
      <c r="O1708" s="92" t="s">
        <v>121</v>
      </c>
      <c r="P1708" s="92">
        <v>0.16</v>
      </c>
      <c r="Q1708" s="92">
        <v>0.16</v>
      </c>
      <c r="R1708" s="92">
        <v>0.16</v>
      </c>
    </row>
    <row r="1709" spans="1:18" x14ac:dyDescent="0.25">
      <c r="A1709" s="198">
        <v>3062</v>
      </c>
      <c r="B1709" s="198" t="s">
        <v>2851</v>
      </c>
      <c r="C1709" s="198" t="s">
        <v>3409</v>
      </c>
      <c r="D1709" s="198" t="s">
        <v>89</v>
      </c>
      <c r="E1709" s="198" t="s">
        <v>3837</v>
      </c>
      <c r="F1709" s="198" t="s">
        <v>3855</v>
      </c>
      <c r="G1709" s="198" t="s">
        <v>179</v>
      </c>
      <c r="H1709" s="198" t="s">
        <v>89</v>
      </c>
      <c r="I1709" s="198" t="s">
        <v>3839</v>
      </c>
      <c r="J1709" s="198" t="s">
        <v>3856</v>
      </c>
      <c r="K1709" s="198" t="s">
        <v>179</v>
      </c>
      <c r="L1709" s="66">
        <v>0.2</v>
      </c>
      <c r="M1709" s="65">
        <v>0.23</v>
      </c>
      <c r="N1709" s="92">
        <v>0.15</v>
      </c>
      <c r="O1709" s="92">
        <v>1.0000000000000009E-2</v>
      </c>
      <c r="P1709" s="92">
        <v>0.15</v>
      </c>
      <c r="Q1709" s="92">
        <v>0.15</v>
      </c>
      <c r="R1709" s="92">
        <v>0.17600000000000002</v>
      </c>
    </row>
    <row r="1710" spans="1:18" x14ac:dyDescent="0.25">
      <c r="A1710" s="198">
        <v>3063</v>
      </c>
      <c r="B1710" s="198" t="s">
        <v>2851</v>
      </c>
      <c r="C1710" s="198" t="s">
        <v>3409</v>
      </c>
      <c r="D1710" s="198" t="s">
        <v>89</v>
      </c>
      <c r="E1710" s="198" t="s">
        <v>3837</v>
      </c>
      <c r="F1710" s="198" t="s">
        <v>3857</v>
      </c>
      <c r="G1710" s="198" t="s">
        <v>179</v>
      </c>
      <c r="H1710" s="198" t="s">
        <v>89</v>
      </c>
      <c r="I1710" s="198" t="s">
        <v>3839</v>
      </c>
      <c r="J1710" s="198" t="s">
        <v>3858</v>
      </c>
      <c r="K1710" s="198" t="s">
        <v>179</v>
      </c>
      <c r="L1710" s="66">
        <v>0.2</v>
      </c>
      <c r="M1710" s="65">
        <v>0.23</v>
      </c>
      <c r="N1710" s="92">
        <v>0</v>
      </c>
      <c r="O1710" s="92">
        <v>0.16</v>
      </c>
      <c r="P1710" s="92">
        <v>0.15</v>
      </c>
      <c r="Q1710" s="92">
        <v>0.16</v>
      </c>
      <c r="R1710" s="92">
        <v>0.17600000000000002</v>
      </c>
    </row>
    <row r="1711" spans="1:18" x14ac:dyDescent="0.25">
      <c r="A1711" s="198">
        <v>3233</v>
      </c>
      <c r="B1711" s="198" t="s">
        <v>2851</v>
      </c>
      <c r="C1711" s="198" t="s">
        <v>3409</v>
      </c>
      <c r="D1711" s="198" t="s">
        <v>89</v>
      </c>
      <c r="E1711" s="198" t="s">
        <v>3790</v>
      </c>
      <c r="F1711" s="198" t="s">
        <v>3344</v>
      </c>
      <c r="G1711" s="198" t="s">
        <v>179</v>
      </c>
      <c r="H1711" s="198" t="s">
        <v>89</v>
      </c>
      <c r="I1711" s="198" t="s">
        <v>3792</v>
      </c>
      <c r="J1711" s="198" t="s">
        <v>3345</v>
      </c>
      <c r="K1711" s="198" t="s">
        <v>179</v>
      </c>
      <c r="L1711" s="66">
        <v>0.14000000000000001</v>
      </c>
      <c r="M1711" s="65">
        <v>0.16</v>
      </c>
      <c r="N1711" s="92">
        <v>0.15</v>
      </c>
      <c r="O1711" s="92">
        <v>1.0000000000000009E-2</v>
      </c>
      <c r="P1711" s="92">
        <v>0.15</v>
      </c>
      <c r="Q1711" s="92">
        <v>0.15</v>
      </c>
      <c r="R1711" s="92">
        <v>0.17600000000000002</v>
      </c>
    </row>
    <row r="1712" spans="1:18" x14ac:dyDescent="0.25">
      <c r="A1712" s="198">
        <v>3270</v>
      </c>
      <c r="B1712" s="198" t="s">
        <v>2851</v>
      </c>
      <c r="C1712" s="198" t="s">
        <v>3409</v>
      </c>
      <c r="D1712" s="198" t="s">
        <v>89</v>
      </c>
      <c r="E1712" s="198" t="s">
        <v>3777</v>
      </c>
      <c r="F1712" s="198" t="s">
        <v>3778</v>
      </c>
      <c r="G1712" s="198" t="s">
        <v>179</v>
      </c>
      <c r="H1712" s="198" t="s">
        <v>89</v>
      </c>
      <c r="I1712" s="198" t="s">
        <v>3779</v>
      </c>
      <c r="J1712" s="198" t="s">
        <v>3780</v>
      </c>
      <c r="K1712" s="198" t="s">
        <v>179</v>
      </c>
      <c r="L1712" s="66">
        <v>0.18</v>
      </c>
      <c r="M1712" s="65">
        <v>0.21</v>
      </c>
      <c r="N1712" s="92">
        <v>0.15</v>
      </c>
      <c r="O1712" s="92">
        <v>1.0000000000000009E-2</v>
      </c>
      <c r="P1712" s="92">
        <v>0.15</v>
      </c>
      <c r="Q1712" s="92">
        <v>0.15</v>
      </c>
      <c r="R1712" s="92">
        <v>0.17600000000000002</v>
      </c>
    </row>
    <row r="1713" spans="1:18" x14ac:dyDescent="0.25">
      <c r="A1713" s="198">
        <v>3315</v>
      </c>
      <c r="B1713" s="198" t="s">
        <v>2851</v>
      </c>
      <c r="C1713" s="198" t="s">
        <v>3409</v>
      </c>
      <c r="D1713" s="198" t="s">
        <v>89</v>
      </c>
      <c r="E1713" s="198" t="s">
        <v>3824</v>
      </c>
      <c r="F1713" s="198" t="s">
        <v>3829</v>
      </c>
      <c r="G1713" s="198" t="s">
        <v>179</v>
      </c>
      <c r="H1713" s="198" t="s">
        <v>89</v>
      </c>
      <c r="I1713" s="198" t="s">
        <v>3826</v>
      </c>
      <c r="J1713" s="198" t="s">
        <v>3830</v>
      </c>
      <c r="K1713" s="198" t="s">
        <v>179</v>
      </c>
      <c r="L1713" s="66">
        <v>0.18</v>
      </c>
      <c r="M1713" s="65">
        <v>0.21</v>
      </c>
      <c r="N1713" s="92">
        <v>0.15</v>
      </c>
      <c r="O1713" s="92">
        <v>5.0000000000000017E-2</v>
      </c>
      <c r="P1713" s="92">
        <v>0.19</v>
      </c>
      <c r="Q1713" s="92">
        <v>0.2</v>
      </c>
      <c r="R1713" s="92">
        <v>0.22000000000000003</v>
      </c>
    </row>
    <row r="1714" spans="1:18" x14ac:dyDescent="0.25">
      <c r="A1714" s="198">
        <v>3316</v>
      </c>
      <c r="B1714" s="198" t="s">
        <v>2851</v>
      </c>
      <c r="C1714" s="198" t="s">
        <v>3409</v>
      </c>
      <c r="D1714" s="198" t="s">
        <v>89</v>
      </c>
      <c r="E1714" s="198" t="s">
        <v>3824</v>
      </c>
      <c r="F1714" s="198" t="s">
        <v>3831</v>
      </c>
      <c r="G1714" s="198" t="s">
        <v>179</v>
      </c>
      <c r="H1714" s="198" t="s">
        <v>89</v>
      </c>
      <c r="I1714" s="198" t="s">
        <v>3826</v>
      </c>
      <c r="J1714" s="198" t="s">
        <v>3832</v>
      </c>
      <c r="K1714" s="198" t="s">
        <v>179</v>
      </c>
      <c r="L1714" s="66">
        <v>0.18</v>
      </c>
      <c r="M1714" s="65">
        <v>0.21</v>
      </c>
      <c r="N1714" s="92">
        <v>0</v>
      </c>
      <c r="O1714" s="92">
        <v>0.16</v>
      </c>
      <c r="P1714" s="92">
        <v>0.15</v>
      </c>
      <c r="Q1714" s="92">
        <v>0.16</v>
      </c>
      <c r="R1714" s="92">
        <v>0.17600000000000002</v>
      </c>
    </row>
    <row r="1715" spans="1:18" x14ac:dyDescent="0.25">
      <c r="A1715" s="198">
        <v>3317</v>
      </c>
      <c r="B1715" s="198" t="s">
        <v>2851</v>
      </c>
      <c r="C1715" s="198" t="s">
        <v>3409</v>
      </c>
      <c r="D1715" s="198" t="s">
        <v>89</v>
      </c>
      <c r="E1715" s="198" t="s">
        <v>3824</v>
      </c>
      <c r="F1715" s="198" t="s">
        <v>3833</v>
      </c>
      <c r="G1715" s="198" t="s">
        <v>179</v>
      </c>
      <c r="H1715" s="198" t="s">
        <v>89</v>
      </c>
      <c r="I1715" s="198" t="s">
        <v>3826</v>
      </c>
      <c r="J1715" s="198" t="s">
        <v>3834</v>
      </c>
      <c r="K1715" s="198" t="s">
        <v>179</v>
      </c>
      <c r="L1715" s="66">
        <v>0.14000000000000001</v>
      </c>
      <c r="M1715" s="65">
        <v>0.16</v>
      </c>
      <c r="N1715" s="92">
        <v>0.15</v>
      </c>
      <c r="O1715" s="92">
        <v>0.03</v>
      </c>
      <c r="P1715" s="92">
        <v>0.16999999999999998</v>
      </c>
      <c r="Q1715" s="92">
        <v>0.18</v>
      </c>
      <c r="R1715" s="92">
        <v>0.19800000000000001</v>
      </c>
    </row>
    <row r="1716" spans="1:18" x14ac:dyDescent="0.25">
      <c r="A1716" s="198">
        <v>3318</v>
      </c>
      <c r="B1716" s="198" t="s">
        <v>2851</v>
      </c>
      <c r="C1716" s="198" t="s">
        <v>3409</v>
      </c>
      <c r="D1716" s="198" t="s">
        <v>89</v>
      </c>
      <c r="E1716" s="198" t="s">
        <v>3824</v>
      </c>
      <c r="F1716" s="198" t="s">
        <v>3835</v>
      </c>
      <c r="G1716" s="198" t="s">
        <v>179</v>
      </c>
      <c r="H1716" s="198" t="s">
        <v>89</v>
      </c>
      <c r="I1716" s="198" t="s">
        <v>3826</v>
      </c>
      <c r="J1716" s="198" t="s">
        <v>3836</v>
      </c>
      <c r="K1716" s="198" t="s">
        <v>179</v>
      </c>
      <c r="L1716" s="66">
        <v>0.18</v>
      </c>
      <c r="M1716" s="65">
        <v>0.21</v>
      </c>
      <c r="N1716" s="92">
        <v>0.12333333333333334</v>
      </c>
      <c r="O1716" s="92">
        <v>7.6666666666666675E-2</v>
      </c>
      <c r="P1716" s="92">
        <v>0.19</v>
      </c>
      <c r="Q1716" s="92">
        <v>0.2</v>
      </c>
      <c r="R1716" s="92">
        <v>0.22000000000000003</v>
      </c>
    </row>
    <row r="1717" spans="1:18" x14ac:dyDescent="0.25">
      <c r="A1717" s="198">
        <v>3340</v>
      </c>
      <c r="B1717" s="198" t="s">
        <v>2851</v>
      </c>
      <c r="C1717" s="198" t="s">
        <v>3409</v>
      </c>
      <c r="D1717" s="198" t="s">
        <v>89</v>
      </c>
      <c r="E1717" s="198" t="s">
        <v>3790</v>
      </c>
      <c r="F1717" s="198" t="s">
        <v>3804</v>
      </c>
      <c r="G1717" s="198" t="s">
        <v>179</v>
      </c>
      <c r="H1717" s="198" t="s">
        <v>89</v>
      </c>
      <c r="I1717" s="198" t="s">
        <v>3792</v>
      </c>
      <c r="J1717" s="198" t="s">
        <v>3805</v>
      </c>
      <c r="K1717" s="198" t="s">
        <v>179</v>
      </c>
      <c r="L1717" s="66">
        <v>0.14000000000000001</v>
      </c>
      <c r="M1717" s="65">
        <v>0.16</v>
      </c>
      <c r="N1717" s="92">
        <v>0.15</v>
      </c>
      <c r="O1717" s="92">
        <v>5.0000000000000017E-2</v>
      </c>
      <c r="P1717" s="92">
        <v>0.19</v>
      </c>
      <c r="Q1717" s="92">
        <v>0.2</v>
      </c>
      <c r="R1717" s="92">
        <v>0.22000000000000003</v>
      </c>
    </row>
    <row r="1718" spans="1:18" x14ac:dyDescent="0.25">
      <c r="A1718" s="198">
        <v>3342</v>
      </c>
      <c r="B1718" s="198" t="s">
        <v>2851</v>
      </c>
      <c r="C1718" s="198" t="s">
        <v>3409</v>
      </c>
      <c r="D1718" s="198" t="s">
        <v>89</v>
      </c>
      <c r="E1718" s="198" t="s">
        <v>3806</v>
      </c>
      <c r="F1718" s="198" t="s">
        <v>3807</v>
      </c>
      <c r="G1718" s="198" t="s">
        <v>179</v>
      </c>
      <c r="H1718" s="198" t="s">
        <v>89</v>
      </c>
      <c r="I1718" s="198" t="s">
        <v>3808</v>
      </c>
      <c r="J1718" s="198" t="s">
        <v>3809</v>
      </c>
      <c r="K1718" s="198" t="s">
        <v>179</v>
      </c>
      <c r="L1718" s="66">
        <v>0.2</v>
      </c>
      <c r="M1718" s="65">
        <v>0.23</v>
      </c>
      <c r="N1718" s="92">
        <v>7.0000000000000007E-2</v>
      </c>
      <c r="O1718" s="92">
        <v>0.09</v>
      </c>
      <c r="P1718" s="92">
        <v>0.15</v>
      </c>
      <c r="Q1718" s="92">
        <v>0.16</v>
      </c>
      <c r="R1718" s="92">
        <v>0.17600000000000002</v>
      </c>
    </row>
    <row r="1719" spans="1:18" x14ac:dyDescent="0.25">
      <c r="A1719" s="198">
        <v>3355</v>
      </c>
      <c r="B1719" s="198" t="s">
        <v>2851</v>
      </c>
      <c r="C1719" s="198" t="s">
        <v>3409</v>
      </c>
      <c r="D1719" s="198" t="s">
        <v>89</v>
      </c>
      <c r="E1719" s="198" t="s">
        <v>3837</v>
      </c>
      <c r="F1719" s="198" t="s">
        <v>3838</v>
      </c>
      <c r="G1719" s="198" t="s">
        <v>179</v>
      </c>
      <c r="H1719" s="198" t="s">
        <v>89</v>
      </c>
      <c r="I1719" s="198" t="s">
        <v>3839</v>
      </c>
      <c r="J1719" s="198" t="s">
        <v>3840</v>
      </c>
      <c r="K1719" s="198" t="s">
        <v>179</v>
      </c>
      <c r="L1719" s="66">
        <v>0.2</v>
      </c>
      <c r="M1719" s="65">
        <v>0.23</v>
      </c>
      <c r="N1719" s="92">
        <v>0.15</v>
      </c>
      <c r="O1719" s="92">
        <v>5.0000000000000017E-2</v>
      </c>
      <c r="P1719" s="92">
        <v>0.19</v>
      </c>
      <c r="Q1719" s="92">
        <v>0.2</v>
      </c>
      <c r="R1719" s="92">
        <v>0.22000000000000003</v>
      </c>
    </row>
    <row r="1720" spans="1:18" x14ac:dyDescent="0.25">
      <c r="A1720" s="198">
        <v>3423</v>
      </c>
      <c r="B1720" s="198" t="s">
        <v>2851</v>
      </c>
      <c r="C1720" s="198" t="s">
        <v>3409</v>
      </c>
      <c r="D1720" s="198" t="s">
        <v>89</v>
      </c>
      <c r="E1720" s="198" t="s">
        <v>3790</v>
      </c>
      <c r="F1720" s="198" t="s">
        <v>3011</v>
      </c>
      <c r="G1720" s="198" t="s">
        <v>179</v>
      </c>
      <c r="H1720" s="198" t="s">
        <v>89</v>
      </c>
      <c r="I1720" s="198" t="s">
        <v>3792</v>
      </c>
      <c r="J1720" s="198" t="s">
        <v>3012</v>
      </c>
      <c r="K1720" s="198" t="s">
        <v>179</v>
      </c>
      <c r="L1720" s="66">
        <v>0.18</v>
      </c>
      <c r="M1720" s="65">
        <v>0.21</v>
      </c>
      <c r="N1720" s="92">
        <v>0.15555555555555556</v>
      </c>
      <c r="O1720" s="92">
        <v>4.4444444444444453E-2</v>
      </c>
      <c r="P1720" s="92">
        <v>0.19</v>
      </c>
      <c r="Q1720" s="92">
        <v>0.2</v>
      </c>
      <c r="R1720" s="92">
        <v>0.22000000000000003</v>
      </c>
    </row>
    <row r="1721" spans="1:18" x14ac:dyDescent="0.25">
      <c r="A1721" s="198">
        <v>3884</v>
      </c>
      <c r="B1721" s="198" t="s">
        <v>2851</v>
      </c>
      <c r="C1721" s="198" t="s">
        <v>3409</v>
      </c>
      <c r="D1721" s="198" t="s">
        <v>89</v>
      </c>
      <c r="E1721" s="198" t="s">
        <v>3790</v>
      </c>
      <c r="F1721" s="198" t="s">
        <v>4917</v>
      </c>
      <c r="G1721" s="198" t="s">
        <v>179</v>
      </c>
      <c r="H1721" s="198" t="s">
        <v>89</v>
      </c>
      <c r="I1721" s="198" t="s">
        <v>3792</v>
      </c>
      <c r="J1721" s="198" t="s">
        <v>4918</v>
      </c>
      <c r="K1721" s="198" t="s">
        <v>179</v>
      </c>
      <c r="L1721" s="66">
        <v>0.16</v>
      </c>
      <c r="M1721" s="65">
        <v>0.18</v>
      </c>
      <c r="N1721" s="92">
        <v>0.12</v>
      </c>
      <c r="O1721" s="92">
        <v>8.0000000000000016E-2</v>
      </c>
      <c r="P1721" s="92">
        <v>0.19</v>
      </c>
      <c r="Q1721" s="92">
        <v>0.2</v>
      </c>
      <c r="R1721" s="92">
        <v>0.22000000000000003</v>
      </c>
    </row>
    <row r="1722" spans="1:18" x14ac:dyDescent="0.25">
      <c r="A1722" s="198">
        <v>610</v>
      </c>
      <c r="B1722" s="198" t="s">
        <v>4919</v>
      </c>
      <c r="C1722" s="198" t="s">
        <v>3866</v>
      </c>
      <c r="D1722" s="198" t="s">
        <v>3867</v>
      </c>
      <c r="E1722" s="198" t="s">
        <v>3991</v>
      </c>
      <c r="F1722" s="198" t="s">
        <v>3997</v>
      </c>
      <c r="G1722" s="198" t="s">
        <v>179</v>
      </c>
      <c r="H1722" s="198" t="s">
        <v>3870</v>
      </c>
      <c r="I1722" s="198" t="s">
        <v>3993</v>
      </c>
      <c r="J1722" s="198" t="s">
        <v>3998</v>
      </c>
      <c r="K1722" s="198" t="s">
        <v>179</v>
      </c>
      <c r="L1722" s="66">
        <v>0.16</v>
      </c>
      <c r="M1722" s="65">
        <v>0.18</v>
      </c>
      <c r="N1722" s="92">
        <v>0.15555555555555556</v>
      </c>
      <c r="O1722" s="92">
        <v>4.4444444444444453E-2</v>
      </c>
      <c r="P1722" s="92">
        <v>0.19</v>
      </c>
      <c r="Q1722" s="92">
        <v>0.2</v>
      </c>
      <c r="R1722" s="92">
        <v>0.22000000000000003</v>
      </c>
    </row>
    <row r="1723" spans="1:18" x14ac:dyDescent="0.25">
      <c r="A1723" s="198">
        <v>857</v>
      </c>
      <c r="B1723" s="198" t="s">
        <v>4919</v>
      </c>
      <c r="C1723" s="198" t="s">
        <v>3866</v>
      </c>
      <c r="D1723" s="198" t="s">
        <v>3867</v>
      </c>
      <c r="E1723" s="198" t="s">
        <v>3991</v>
      </c>
      <c r="F1723" s="198" t="s">
        <v>3995</v>
      </c>
      <c r="G1723" s="198" t="s">
        <v>179</v>
      </c>
      <c r="H1723" s="198" t="s">
        <v>3870</v>
      </c>
      <c r="I1723" s="198" t="s">
        <v>3993</v>
      </c>
      <c r="J1723" s="198" t="s">
        <v>3996</v>
      </c>
      <c r="K1723" s="198" t="s">
        <v>179</v>
      </c>
      <c r="L1723" s="66">
        <v>0.16</v>
      </c>
      <c r="M1723" s="65">
        <v>0.18</v>
      </c>
      <c r="N1723" s="92">
        <v>0.15</v>
      </c>
      <c r="O1723" s="92">
        <v>5.0000000000000017E-2</v>
      </c>
      <c r="P1723" s="92">
        <v>0.19</v>
      </c>
      <c r="Q1723" s="92">
        <v>0.2</v>
      </c>
      <c r="R1723" s="92">
        <v>0.22000000000000003</v>
      </c>
    </row>
    <row r="1724" spans="1:18" x14ac:dyDescent="0.25">
      <c r="A1724" s="198">
        <v>1000</v>
      </c>
      <c r="B1724" s="198" t="s">
        <v>4919</v>
      </c>
      <c r="C1724" s="198" t="s">
        <v>3866</v>
      </c>
      <c r="D1724" s="198" t="s">
        <v>3867</v>
      </c>
      <c r="E1724" s="198" t="s">
        <v>3981</v>
      </c>
      <c r="F1724" s="198" t="s">
        <v>3982</v>
      </c>
      <c r="G1724" s="198" t="s">
        <v>179</v>
      </c>
      <c r="H1724" s="198" t="s">
        <v>3870</v>
      </c>
      <c r="I1724" s="198" t="s">
        <v>3983</v>
      </c>
      <c r="J1724" s="198" t="s">
        <v>3984</v>
      </c>
      <c r="K1724" s="198" t="s">
        <v>179</v>
      </c>
      <c r="L1724" s="66">
        <v>0.16</v>
      </c>
      <c r="M1724" s="65">
        <v>0.18</v>
      </c>
      <c r="N1724" s="92">
        <v>0.15</v>
      </c>
      <c r="O1724" s="92">
        <v>5.0000000000000017E-2</v>
      </c>
      <c r="P1724" s="92">
        <v>0.19</v>
      </c>
      <c r="Q1724" s="92">
        <v>0.2</v>
      </c>
      <c r="R1724" s="92">
        <v>0.22000000000000003</v>
      </c>
    </row>
    <row r="1725" spans="1:18" x14ac:dyDescent="0.25">
      <c r="A1725" s="198">
        <v>1001</v>
      </c>
      <c r="B1725" s="198" t="s">
        <v>4919</v>
      </c>
      <c r="C1725" s="198" t="s">
        <v>3866</v>
      </c>
      <c r="D1725" s="198" t="s">
        <v>3867</v>
      </c>
      <c r="E1725" s="198" t="s">
        <v>3876</v>
      </c>
      <c r="F1725" s="198" t="s">
        <v>3880</v>
      </c>
      <c r="G1725" s="198" t="s">
        <v>179</v>
      </c>
      <c r="H1725" s="198" t="s">
        <v>3870</v>
      </c>
      <c r="I1725" s="198" t="s">
        <v>3878</v>
      </c>
      <c r="J1725" s="198" t="s">
        <v>3881</v>
      </c>
      <c r="K1725" s="198" t="s">
        <v>179</v>
      </c>
      <c r="L1725" s="66">
        <v>0.16</v>
      </c>
      <c r="M1725" s="65">
        <v>0.18</v>
      </c>
      <c r="N1725" s="92">
        <v>0.15555555555555556</v>
      </c>
      <c r="O1725" s="92">
        <v>4.4444444444444453E-2</v>
      </c>
      <c r="P1725" s="92">
        <v>0.19</v>
      </c>
      <c r="Q1725" s="92">
        <v>0.2</v>
      </c>
      <c r="R1725" s="92">
        <v>0.22000000000000003</v>
      </c>
    </row>
    <row r="1726" spans="1:18" x14ac:dyDescent="0.25">
      <c r="A1726" s="198">
        <v>1003</v>
      </c>
      <c r="B1726" s="198" t="s">
        <v>4919</v>
      </c>
      <c r="C1726" s="198" t="s">
        <v>3866</v>
      </c>
      <c r="D1726" s="198" t="s">
        <v>3867</v>
      </c>
      <c r="E1726" s="198" t="s">
        <v>3876</v>
      </c>
      <c r="F1726" s="198" t="s">
        <v>3877</v>
      </c>
      <c r="G1726" s="198" t="s">
        <v>179</v>
      </c>
      <c r="H1726" s="198" t="s">
        <v>3870</v>
      </c>
      <c r="I1726" s="198" t="s">
        <v>3878</v>
      </c>
      <c r="J1726" s="198" t="s">
        <v>3879</v>
      </c>
      <c r="K1726" s="198" t="s">
        <v>179</v>
      </c>
      <c r="L1726" s="66">
        <v>0.16</v>
      </c>
      <c r="M1726" s="65">
        <v>0.18</v>
      </c>
      <c r="N1726" s="92">
        <v>0.12</v>
      </c>
      <c r="O1726" s="92">
        <v>8.0000000000000016E-2</v>
      </c>
      <c r="P1726" s="92">
        <v>0.19</v>
      </c>
      <c r="Q1726" s="92">
        <v>0.2</v>
      </c>
      <c r="R1726" s="92">
        <v>0.22000000000000003</v>
      </c>
    </row>
    <row r="1727" spans="1:18" x14ac:dyDescent="0.25">
      <c r="A1727" s="198">
        <v>1004</v>
      </c>
      <c r="B1727" s="198" t="s">
        <v>4919</v>
      </c>
      <c r="C1727" s="198" t="s">
        <v>3866</v>
      </c>
      <c r="D1727" s="198" t="s">
        <v>3867</v>
      </c>
      <c r="E1727" s="198" t="s">
        <v>3981</v>
      </c>
      <c r="F1727" s="198" t="s">
        <v>3985</v>
      </c>
      <c r="G1727" s="198" t="s">
        <v>179</v>
      </c>
      <c r="H1727" s="198" t="s">
        <v>3870</v>
      </c>
      <c r="I1727" s="198" t="s">
        <v>3983</v>
      </c>
      <c r="J1727" s="198" t="s">
        <v>3986</v>
      </c>
      <c r="K1727" s="198" t="s">
        <v>179</v>
      </c>
      <c r="L1727" s="66">
        <v>0.16</v>
      </c>
      <c r="M1727" s="65">
        <v>0.18</v>
      </c>
      <c r="N1727" s="92">
        <v>0.26</v>
      </c>
      <c r="O1727" s="92" t="s">
        <v>121</v>
      </c>
      <c r="P1727" s="92">
        <v>0.26</v>
      </c>
      <c r="Q1727" s="92">
        <v>0.26</v>
      </c>
      <c r="R1727" s="92">
        <v>0.26</v>
      </c>
    </row>
    <row r="1728" spans="1:18" x14ac:dyDescent="0.25">
      <c r="A1728" s="198">
        <v>1005</v>
      </c>
      <c r="B1728" s="198" t="s">
        <v>4919</v>
      </c>
      <c r="C1728" s="198" t="s">
        <v>3866</v>
      </c>
      <c r="D1728" s="198" t="s">
        <v>3867</v>
      </c>
      <c r="E1728" s="198" t="s">
        <v>3981</v>
      </c>
      <c r="F1728" s="198" t="s">
        <v>3987</v>
      </c>
      <c r="G1728" s="198" t="s">
        <v>179</v>
      </c>
      <c r="H1728" s="198" t="s">
        <v>3870</v>
      </c>
      <c r="I1728" s="198" t="s">
        <v>3983</v>
      </c>
      <c r="J1728" s="198" t="s">
        <v>3988</v>
      </c>
      <c r="K1728" s="198" t="s">
        <v>179</v>
      </c>
      <c r="L1728" s="66">
        <v>0.16</v>
      </c>
      <c r="M1728" s="65">
        <v>0.18</v>
      </c>
      <c r="N1728" s="92">
        <v>0.15</v>
      </c>
      <c r="O1728" s="92">
        <v>5.0000000000000017E-2</v>
      </c>
      <c r="P1728" s="92">
        <v>0.19</v>
      </c>
      <c r="Q1728" s="92">
        <v>0.2</v>
      </c>
      <c r="R1728" s="92">
        <v>0.22000000000000003</v>
      </c>
    </row>
    <row r="1729" spans="1:18" x14ac:dyDescent="0.25">
      <c r="A1729" s="198">
        <v>1008</v>
      </c>
      <c r="B1729" s="198" t="s">
        <v>4919</v>
      </c>
      <c r="C1729" s="198" t="s">
        <v>3866</v>
      </c>
      <c r="D1729" s="198" t="s">
        <v>3867</v>
      </c>
      <c r="E1729" s="198" t="s">
        <v>3908</v>
      </c>
      <c r="F1729" s="198" t="s">
        <v>3918</v>
      </c>
      <c r="G1729" s="198" t="s">
        <v>179</v>
      </c>
      <c r="H1729" s="198" t="s">
        <v>3870</v>
      </c>
      <c r="I1729" s="198" t="s">
        <v>3910</v>
      </c>
      <c r="J1729" s="198" t="s">
        <v>3919</v>
      </c>
      <c r="K1729" s="198" t="s">
        <v>179</v>
      </c>
      <c r="L1729" s="66">
        <v>0.16</v>
      </c>
      <c r="M1729" s="65">
        <v>0.18</v>
      </c>
      <c r="N1729" s="92">
        <v>0.15</v>
      </c>
      <c r="O1729" s="92">
        <v>5.0000000000000017E-2</v>
      </c>
      <c r="P1729" s="92">
        <v>0.19</v>
      </c>
      <c r="Q1729" s="92">
        <v>0.2</v>
      </c>
      <c r="R1729" s="92">
        <v>0.22000000000000003</v>
      </c>
    </row>
    <row r="1730" spans="1:18" x14ac:dyDescent="0.25">
      <c r="A1730" s="198">
        <v>1009</v>
      </c>
      <c r="B1730" s="198" t="s">
        <v>4919</v>
      </c>
      <c r="C1730" s="198" t="s">
        <v>3866</v>
      </c>
      <c r="D1730" s="198" t="s">
        <v>3867</v>
      </c>
      <c r="E1730" s="198" t="s">
        <v>3908</v>
      </c>
      <c r="F1730" s="198" t="s">
        <v>3920</v>
      </c>
      <c r="G1730" s="198" t="s">
        <v>179</v>
      </c>
      <c r="H1730" s="198" t="s">
        <v>3870</v>
      </c>
      <c r="I1730" s="198" t="s">
        <v>3910</v>
      </c>
      <c r="J1730" s="198" t="s">
        <v>3921</v>
      </c>
      <c r="K1730" s="198" t="s">
        <v>179</v>
      </c>
      <c r="L1730" s="66">
        <v>0.16</v>
      </c>
      <c r="M1730" s="65">
        <v>0.18</v>
      </c>
      <c r="N1730" s="92">
        <v>0.15</v>
      </c>
      <c r="O1730" s="92">
        <v>5.0000000000000017E-2</v>
      </c>
      <c r="P1730" s="92">
        <v>0.19</v>
      </c>
      <c r="Q1730" s="92">
        <v>0.2</v>
      </c>
      <c r="R1730" s="92">
        <v>0.22000000000000003</v>
      </c>
    </row>
    <row r="1731" spans="1:18" x14ac:dyDescent="0.25">
      <c r="A1731" s="198">
        <v>1011</v>
      </c>
      <c r="B1731" s="198" t="s">
        <v>4919</v>
      </c>
      <c r="C1731" s="198" t="s">
        <v>3866</v>
      </c>
      <c r="D1731" s="198" t="s">
        <v>3867</v>
      </c>
      <c r="E1731" s="198" t="s">
        <v>3884</v>
      </c>
      <c r="F1731" s="198" t="s">
        <v>3894</v>
      </c>
      <c r="G1731" s="198" t="s">
        <v>179</v>
      </c>
      <c r="H1731" s="198" t="s">
        <v>3870</v>
      </c>
      <c r="I1731" s="198" t="s">
        <v>3886</v>
      </c>
      <c r="J1731" s="198" t="s">
        <v>3895</v>
      </c>
      <c r="K1731" s="198" t="s">
        <v>179</v>
      </c>
      <c r="L1731" s="66">
        <v>0.16</v>
      </c>
      <c r="M1731" s="65">
        <v>0.18</v>
      </c>
      <c r="N1731" s="92">
        <v>0.15</v>
      </c>
      <c r="O1731" s="92">
        <v>0.03</v>
      </c>
      <c r="P1731" s="92">
        <v>0.16999999999999998</v>
      </c>
      <c r="Q1731" s="92">
        <v>0.18</v>
      </c>
      <c r="R1731" s="92">
        <v>0.19800000000000001</v>
      </c>
    </row>
    <row r="1732" spans="1:18" x14ac:dyDescent="0.25">
      <c r="A1732" s="198">
        <v>1013</v>
      </c>
      <c r="B1732" s="198" t="s">
        <v>4919</v>
      </c>
      <c r="C1732" s="198" t="s">
        <v>3866</v>
      </c>
      <c r="D1732" s="198" t="s">
        <v>3867</v>
      </c>
      <c r="E1732" s="198" t="s">
        <v>3884</v>
      </c>
      <c r="F1732" s="198" t="s">
        <v>3885</v>
      </c>
      <c r="G1732" s="198" t="s">
        <v>179</v>
      </c>
      <c r="H1732" s="198" t="s">
        <v>3870</v>
      </c>
      <c r="I1732" s="198" t="s">
        <v>3886</v>
      </c>
      <c r="J1732" s="198" t="s">
        <v>3887</v>
      </c>
      <c r="K1732" s="198" t="s">
        <v>179</v>
      </c>
      <c r="L1732" s="66">
        <v>0.16</v>
      </c>
      <c r="M1732" s="65">
        <v>0.18</v>
      </c>
      <c r="N1732" s="92">
        <v>0.15</v>
      </c>
      <c r="O1732" s="92">
        <v>0.03</v>
      </c>
      <c r="P1732" s="92">
        <v>0.16999999999999998</v>
      </c>
      <c r="Q1732" s="92">
        <v>0.18</v>
      </c>
      <c r="R1732" s="92">
        <v>0.19800000000000001</v>
      </c>
    </row>
    <row r="1733" spans="1:18" x14ac:dyDescent="0.25">
      <c r="A1733" s="198">
        <v>1014</v>
      </c>
      <c r="B1733" s="198" t="s">
        <v>4919</v>
      </c>
      <c r="C1733" s="198" t="s">
        <v>3866</v>
      </c>
      <c r="D1733" s="198" t="s">
        <v>3867</v>
      </c>
      <c r="E1733" s="198" t="s">
        <v>3884</v>
      </c>
      <c r="F1733" s="198" t="s">
        <v>3888</v>
      </c>
      <c r="G1733" s="198" t="s">
        <v>179</v>
      </c>
      <c r="H1733" s="198" t="s">
        <v>3870</v>
      </c>
      <c r="I1733" s="198" t="s">
        <v>3886</v>
      </c>
      <c r="J1733" s="198" t="s">
        <v>3889</v>
      </c>
      <c r="K1733" s="198" t="s">
        <v>179</v>
      </c>
      <c r="L1733" s="66">
        <v>0.16</v>
      </c>
      <c r="M1733" s="65">
        <v>0.18</v>
      </c>
      <c r="N1733" s="92">
        <v>0.15</v>
      </c>
      <c r="O1733" s="92">
        <v>0.03</v>
      </c>
      <c r="P1733" s="92">
        <v>0.16999999999999998</v>
      </c>
      <c r="Q1733" s="92">
        <v>0.18</v>
      </c>
      <c r="R1733" s="92">
        <v>0.19800000000000001</v>
      </c>
    </row>
    <row r="1734" spans="1:18" x14ac:dyDescent="0.25">
      <c r="A1734" s="198">
        <v>1015</v>
      </c>
      <c r="B1734" s="198" t="s">
        <v>4919</v>
      </c>
      <c r="C1734" s="198" t="s">
        <v>3866</v>
      </c>
      <c r="D1734" s="198" t="s">
        <v>3867</v>
      </c>
      <c r="E1734" s="198" t="s">
        <v>3884</v>
      </c>
      <c r="F1734" s="198" t="s">
        <v>3890</v>
      </c>
      <c r="G1734" s="198" t="s">
        <v>179</v>
      </c>
      <c r="H1734" s="198" t="s">
        <v>3870</v>
      </c>
      <c r="I1734" s="198" t="s">
        <v>3886</v>
      </c>
      <c r="J1734" s="198" t="s">
        <v>3891</v>
      </c>
      <c r="K1734" s="198" t="s">
        <v>179</v>
      </c>
      <c r="L1734" s="66">
        <v>0.16</v>
      </c>
      <c r="M1734" s="65">
        <v>0.18</v>
      </c>
      <c r="N1734" s="92">
        <v>0.15</v>
      </c>
      <c r="O1734" s="92">
        <v>0.03</v>
      </c>
      <c r="P1734" s="92">
        <v>0.16999999999999998</v>
      </c>
      <c r="Q1734" s="92">
        <v>0.18</v>
      </c>
      <c r="R1734" s="92">
        <v>0.19800000000000001</v>
      </c>
    </row>
    <row r="1735" spans="1:18" x14ac:dyDescent="0.25">
      <c r="A1735" s="198">
        <v>1016</v>
      </c>
      <c r="B1735" s="198" t="s">
        <v>4919</v>
      </c>
      <c r="C1735" s="198" t="s">
        <v>3866</v>
      </c>
      <c r="D1735" s="198" t="s">
        <v>3867</v>
      </c>
      <c r="E1735" s="198" t="s">
        <v>3884</v>
      </c>
      <c r="F1735" s="198" t="s">
        <v>3892</v>
      </c>
      <c r="G1735" s="198" t="s">
        <v>179</v>
      </c>
      <c r="H1735" s="198" t="s">
        <v>3870</v>
      </c>
      <c r="I1735" s="198" t="s">
        <v>3886</v>
      </c>
      <c r="J1735" s="198" t="s">
        <v>3893</v>
      </c>
      <c r="K1735" s="198" t="s">
        <v>179</v>
      </c>
      <c r="L1735" s="66">
        <v>0.16</v>
      </c>
      <c r="M1735" s="65">
        <v>0.18</v>
      </c>
      <c r="N1735" s="92">
        <v>0.15</v>
      </c>
      <c r="O1735" s="92">
        <v>5.0000000000000017E-2</v>
      </c>
      <c r="P1735" s="92">
        <v>0.19</v>
      </c>
      <c r="Q1735" s="92">
        <v>0.2</v>
      </c>
      <c r="R1735" s="92">
        <v>0.22000000000000003</v>
      </c>
    </row>
    <row r="1736" spans="1:18" x14ac:dyDescent="0.25">
      <c r="A1736" s="198">
        <v>1017</v>
      </c>
      <c r="B1736" s="198" t="s">
        <v>4919</v>
      </c>
      <c r="C1736" s="198" t="s">
        <v>3866</v>
      </c>
      <c r="D1736" s="198" t="s">
        <v>3867</v>
      </c>
      <c r="E1736" s="198" t="s">
        <v>3908</v>
      </c>
      <c r="F1736" s="198" t="s">
        <v>3914</v>
      </c>
      <c r="G1736" s="198" t="s">
        <v>179</v>
      </c>
      <c r="H1736" s="198" t="s">
        <v>3870</v>
      </c>
      <c r="I1736" s="198" t="s">
        <v>3910</v>
      </c>
      <c r="J1736" s="198" t="s">
        <v>3915</v>
      </c>
      <c r="K1736" s="198" t="s">
        <v>179</v>
      </c>
      <c r="L1736" s="66">
        <v>0.16</v>
      </c>
      <c r="M1736" s="65">
        <v>0.18</v>
      </c>
      <c r="N1736" s="92">
        <v>0.15</v>
      </c>
      <c r="O1736" s="92">
        <v>5.0000000000000017E-2</v>
      </c>
      <c r="P1736" s="92">
        <v>0.19</v>
      </c>
      <c r="Q1736" s="92">
        <v>0.2</v>
      </c>
      <c r="R1736" s="92">
        <v>0.22000000000000003</v>
      </c>
    </row>
    <row r="1737" spans="1:18" x14ac:dyDescent="0.25">
      <c r="A1737" s="198">
        <v>1018</v>
      </c>
      <c r="B1737" s="198" t="s">
        <v>4919</v>
      </c>
      <c r="C1737" s="198" t="s">
        <v>3866</v>
      </c>
      <c r="D1737" s="198" t="s">
        <v>3867</v>
      </c>
      <c r="E1737" s="198" t="s">
        <v>3908</v>
      </c>
      <c r="F1737" s="198" t="s">
        <v>3916</v>
      </c>
      <c r="G1737" s="198" t="s">
        <v>179</v>
      </c>
      <c r="H1737" s="198" t="s">
        <v>3870</v>
      </c>
      <c r="I1737" s="198" t="s">
        <v>3910</v>
      </c>
      <c r="J1737" s="198" t="s">
        <v>3917</v>
      </c>
      <c r="K1737" s="198" t="s">
        <v>179</v>
      </c>
      <c r="L1737" s="66">
        <v>0.16</v>
      </c>
      <c r="M1737" s="65">
        <v>0.18</v>
      </c>
      <c r="N1737" s="92">
        <v>0.13844117647058815</v>
      </c>
      <c r="O1737" s="92">
        <v>6.155882352941186E-2</v>
      </c>
      <c r="P1737" s="92">
        <v>0.19</v>
      </c>
      <c r="Q1737" s="92">
        <v>0.2</v>
      </c>
      <c r="R1737" s="92">
        <v>0.22000000000000003</v>
      </c>
    </row>
    <row r="1738" spans="1:18" x14ac:dyDescent="0.25">
      <c r="A1738" s="198">
        <v>1019</v>
      </c>
      <c r="B1738" s="198" t="s">
        <v>4919</v>
      </c>
      <c r="C1738" s="198" t="s">
        <v>3866</v>
      </c>
      <c r="D1738" s="198" t="s">
        <v>3867</v>
      </c>
      <c r="E1738" s="198" t="s">
        <v>3963</v>
      </c>
      <c r="F1738" s="198" t="s">
        <v>3977</v>
      </c>
      <c r="G1738" s="198" t="s">
        <v>179</v>
      </c>
      <c r="H1738" s="198" t="s">
        <v>3870</v>
      </c>
      <c r="I1738" s="198" t="s">
        <v>3965</v>
      </c>
      <c r="J1738" s="198" t="s">
        <v>3978</v>
      </c>
      <c r="K1738" s="198" t="s">
        <v>179</v>
      </c>
      <c r="L1738" s="66">
        <v>0.16</v>
      </c>
      <c r="M1738" s="65">
        <v>0.18</v>
      </c>
      <c r="N1738" s="92">
        <v>0.14624999999999999</v>
      </c>
      <c r="O1738" s="92">
        <v>1.3750000000000012E-2</v>
      </c>
      <c r="P1738" s="92">
        <v>0.15</v>
      </c>
      <c r="Q1738" s="92">
        <v>0.16</v>
      </c>
      <c r="R1738" s="92">
        <v>0.17600000000000002</v>
      </c>
    </row>
    <row r="1739" spans="1:18" x14ac:dyDescent="0.25">
      <c r="A1739" s="198">
        <v>1020</v>
      </c>
      <c r="B1739" s="198" t="s">
        <v>4919</v>
      </c>
      <c r="C1739" s="198" t="s">
        <v>3866</v>
      </c>
      <c r="D1739" s="198" t="s">
        <v>3867</v>
      </c>
      <c r="E1739" s="198" t="s">
        <v>3908</v>
      </c>
      <c r="F1739" s="198" t="s">
        <v>3912</v>
      </c>
      <c r="G1739" s="198" t="s">
        <v>179</v>
      </c>
      <c r="H1739" s="198" t="s">
        <v>3870</v>
      </c>
      <c r="I1739" s="198" t="s">
        <v>3910</v>
      </c>
      <c r="J1739" s="198" t="s">
        <v>3913</v>
      </c>
      <c r="K1739" s="198" t="s">
        <v>179</v>
      </c>
      <c r="L1739" s="66">
        <v>0.16</v>
      </c>
      <c r="M1739" s="65">
        <v>0.18</v>
      </c>
      <c r="N1739" s="92">
        <v>0.12</v>
      </c>
      <c r="O1739" s="92">
        <v>4.0000000000000008E-2</v>
      </c>
      <c r="P1739" s="92">
        <v>0.15</v>
      </c>
      <c r="Q1739" s="92">
        <v>0.16</v>
      </c>
      <c r="R1739" s="92">
        <v>0.17600000000000002</v>
      </c>
    </row>
    <row r="1740" spans="1:18" x14ac:dyDescent="0.25">
      <c r="A1740" s="198">
        <v>1021</v>
      </c>
      <c r="B1740" s="198" t="s">
        <v>4919</v>
      </c>
      <c r="C1740" s="198" t="s">
        <v>3866</v>
      </c>
      <c r="D1740" s="198" t="s">
        <v>3867</v>
      </c>
      <c r="E1740" s="198" t="s">
        <v>3963</v>
      </c>
      <c r="F1740" s="198" t="s">
        <v>3964</v>
      </c>
      <c r="G1740" s="198" t="s">
        <v>179</v>
      </c>
      <c r="H1740" s="198" t="s">
        <v>3870</v>
      </c>
      <c r="I1740" s="198" t="s">
        <v>3965</v>
      </c>
      <c r="J1740" s="198" t="s">
        <v>3966</v>
      </c>
      <c r="K1740" s="198" t="s">
        <v>179</v>
      </c>
      <c r="L1740" s="66">
        <v>0.16</v>
      </c>
      <c r="M1740" s="65">
        <v>0.18</v>
      </c>
      <c r="N1740" s="92">
        <v>0.15</v>
      </c>
      <c r="O1740" s="92">
        <v>1.0000000000000009E-2</v>
      </c>
      <c r="P1740" s="92">
        <v>0.15</v>
      </c>
      <c r="Q1740" s="92">
        <v>0.15</v>
      </c>
      <c r="R1740" s="92">
        <v>0.17600000000000002</v>
      </c>
    </row>
    <row r="1741" spans="1:18" x14ac:dyDescent="0.25">
      <c r="A1741" s="198">
        <v>1023</v>
      </c>
      <c r="B1741" s="198" t="s">
        <v>4919</v>
      </c>
      <c r="C1741" s="198" t="s">
        <v>3866</v>
      </c>
      <c r="D1741" s="198" t="s">
        <v>3867</v>
      </c>
      <c r="E1741" s="198" t="s">
        <v>3955</v>
      </c>
      <c r="F1741" s="198" t="s">
        <v>3959</v>
      </c>
      <c r="G1741" s="198" t="s">
        <v>179</v>
      </c>
      <c r="H1741" s="198" t="s">
        <v>3870</v>
      </c>
      <c r="I1741" s="198" t="s">
        <v>3957</v>
      </c>
      <c r="J1741" s="198" t="s">
        <v>3960</v>
      </c>
      <c r="K1741" s="198" t="s">
        <v>179</v>
      </c>
      <c r="L1741" s="66">
        <v>0.16</v>
      </c>
      <c r="M1741" s="65">
        <v>0.18</v>
      </c>
      <c r="N1741" s="92">
        <v>0.15</v>
      </c>
      <c r="O1741" s="92">
        <v>0.03</v>
      </c>
      <c r="P1741" s="92">
        <v>0.16999999999999998</v>
      </c>
      <c r="Q1741" s="92">
        <v>0.18</v>
      </c>
      <c r="R1741" s="92">
        <v>0.19800000000000001</v>
      </c>
    </row>
    <row r="1742" spans="1:18" x14ac:dyDescent="0.25">
      <c r="A1742" s="198">
        <v>1025</v>
      </c>
      <c r="B1742" s="198" t="s">
        <v>4919</v>
      </c>
      <c r="C1742" s="198" t="s">
        <v>3866</v>
      </c>
      <c r="D1742" s="198" t="s">
        <v>3867</v>
      </c>
      <c r="E1742" s="198" t="s">
        <v>3955</v>
      </c>
      <c r="F1742" s="198" t="s">
        <v>3961</v>
      </c>
      <c r="G1742" s="198" t="s">
        <v>179</v>
      </c>
      <c r="H1742" s="198" t="s">
        <v>3870</v>
      </c>
      <c r="I1742" s="198" t="s">
        <v>3957</v>
      </c>
      <c r="J1742" s="198" t="s">
        <v>3962</v>
      </c>
      <c r="K1742" s="198" t="s">
        <v>179</v>
      </c>
      <c r="L1742" s="66">
        <v>0.16</v>
      </c>
      <c r="M1742" s="65">
        <v>0.18</v>
      </c>
      <c r="N1742" s="92">
        <v>0.15</v>
      </c>
      <c r="O1742" s="92">
        <v>1.0000000000000009E-2</v>
      </c>
      <c r="P1742" s="92">
        <v>0.15</v>
      </c>
      <c r="Q1742" s="92">
        <v>0.15</v>
      </c>
      <c r="R1742" s="92">
        <v>0.17600000000000002</v>
      </c>
    </row>
    <row r="1743" spans="1:18" x14ac:dyDescent="0.25">
      <c r="A1743" s="198">
        <v>1028</v>
      </c>
      <c r="B1743" s="198" t="s">
        <v>4919</v>
      </c>
      <c r="C1743" s="198" t="s">
        <v>3866</v>
      </c>
      <c r="D1743" s="198" t="s">
        <v>3867</v>
      </c>
      <c r="E1743" s="198" t="s">
        <v>3868</v>
      </c>
      <c r="F1743" s="198" t="s">
        <v>3872</v>
      </c>
      <c r="G1743" s="198" t="s">
        <v>179</v>
      </c>
      <c r="H1743" s="198" t="s">
        <v>3870</v>
      </c>
      <c r="I1743" s="198" t="s">
        <v>3871</v>
      </c>
      <c r="J1743" s="198" t="s">
        <v>3873</v>
      </c>
      <c r="K1743" s="198" t="s">
        <v>179</v>
      </c>
      <c r="L1743" s="66">
        <v>0.16</v>
      </c>
      <c r="M1743" s="65">
        <v>0.18</v>
      </c>
      <c r="N1743" s="92">
        <v>0.14624999999999999</v>
      </c>
      <c r="O1743" s="92">
        <v>1.3750000000000012E-2</v>
      </c>
      <c r="P1743" s="92">
        <v>0.15</v>
      </c>
      <c r="Q1743" s="92">
        <v>0.16</v>
      </c>
      <c r="R1743" s="92">
        <v>0.17600000000000002</v>
      </c>
    </row>
    <row r="1744" spans="1:18" x14ac:dyDescent="0.25">
      <c r="A1744" s="198">
        <v>1029</v>
      </c>
      <c r="B1744" s="198" t="s">
        <v>4919</v>
      </c>
      <c r="C1744" s="198" t="s">
        <v>3866</v>
      </c>
      <c r="D1744" s="198" t="s">
        <v>3867</v>
      </c>
      <c r="E1744" s="198" t="s">
        <v>3981</v>
      </c>
      <c r="F1744" s="198" t="s">
        <v>3989</v>
      </c>
      <c r="G1744" s="198" t="s">
        <v>179</v>
      </c>
      <c r="H1744" s="198" t="s">
        <v>3870</v>
      </c>
      <c r="I1744" s="198" t="s">
        <v>3983</v>
      </c>
      <c r="J1744" s="198" t="s">
        <v>3990</v>
      </c>
      <c r="K1744" s="198" t="s">
        <v>179</v>
      </c>
      <c r="L1744" s="66">
        <v>0.16</v>
      </c>
      <c r="M1744" s="65">
        <v>0.18</v>
      </c>
      <c r="N1744" s="92">
        <v>0.14624999999999999</v>
      </c>
      <c r="O1744" s="92">
        <v>3.3750000000000002E-2</v>
      </c>
      <c r="P1744" s="92">
        <v>0.16999999999999998</v>
      </c>
      <c r="Q1744" s="92">
        <v>0.18</v>
      </c>
      <c r="R1744" s="92">
        <v>0.19800000000000001</v>
      </c>
    </row>
    <row r="1745" spans="1:18" x14ac:dyDescent="0.25">
      <c r="A1745" s="198">
        <v>1030</v>
      </c>
      <c r="B1745" s="198" t="s">
        <v>4919</v>
      </c>
      <c r="C1745" s="198" t="s">
        <v>3866</v>
      </c>
      <c r="D1745" s="198" t="s">
        <v>3867</v>
      </c>
      <c r="E1745" s="198" t="s">
        <v>3999</v>
      </c>
      <c r="F1745" s="198" t="s">
        <v>4000</v>
      </c>
      <c r="G1745" s="198" t="s">
        <v>179</v>
      </c>
      <c r="H1745" s="198" t="s">
        <v>3870</v>
      </c>
      <c r="I1745" s="198" t="s">
        <v>4001</v>
      </c>
      <c r="J1745" s="198" t="s">
        <v>4002</v>
      </c>
      <c r="K1745" s="198" t="s">
        <v>179</v>
      </c>
      <c r="L1745" s="66">
        <v>0.16</v>
      </c>
      <c r="M1745" s="65">
        <v>0.18</v>
      </c>
      <c r="N1745" s="92">
        <v>0.15</v>
      </c>
      <c r="O1745" s="92">
        <v>1.0000000000000009E-2</v>
      </c>
      <c r="P1745" s="92">
        <v>0.15</v>
      </c>
      <c r="Q1745" s="92">
        <v>0.15</v>
      </c>
      <c r="R1745" s="92">
        <v>0.17600000000000002</v>
      </c>
    </row>
    <row r="1746" spans="1:18" x14ac:dyDescent="0.25">
      <c r="A1746" s="198">
        <v>1032</v>
      </c>
      <c r="B1746" s="198" t="s">
        <v>4919</v>
      </c>
      <c r="C1746" s="198" t="s">
        <v>3866</v>
      </c>
      <c r="D1746" s="198" t="s">
        <v>3867</v>
      </c>
      <c r="E1746" s="198" t="s">
        <v>3999</v>
      </c>
      <c r="F1746" s="198" t="s">
        <v>4003</v>
      </c>
      <c r="G1746" s="198" t="s">
        <v>179</v>
      </c>
      <c r="H1746" s="198" t="s">
        <v>3870</v>
      </c>
      <c r="I1746" s="198" t="s">
        <v>4001</v>
      </c>
      <c r="J1746" s="198" t="s">
        <v>4004</v>
      </c>
      <c r="K1746" s="198" t="s">
        <v>179</v>
      </c>
      <c r="L1746" s="66">
        <v>0.16</v>
      </c>
      <c r="M1746" s="65">
        <v>0.18</v>
      </c>
      <c r="N1746" s="92">
        <v>0.15</v>
      </c>
      <c r="O1746" s="92" t="s">
        <v>121</v>
      </c>
      <c r="P1746" s="92">
        <v>0.15</v>
      </c>
      <c r="Q1746" s="92">
        <v>0.15</v>
      </c>
      <c r="R1746" s="92">
        <v>0.15</v>
      </c>
    </row>
    <row r="1747" spans="1:18" x14ac:dyDescent="0.25">
      <c r="A1747" s="198">
        <v>1033</v>
      </c>
      <c r="B1747" s="198" t="s">
        <v>4919</v>
      </c>
      <c r="C1747" s="198" t="s">
        <v>3866</v>
      </c>
      <c r="D1747" s="198" t="s">
        <v>3867</v>
      </c>
      <c r="E1747" s="198" t="s">
        <v>3999</v>
      </c>
      <c r="F1747" s="198" t="s">
        <v>4005</v>
      </c>
      <c r="G1747" s="198" t="s">
        <v>179</v>
      </c>
      <c r="H1747" s="198" t="s">
        <v>3870</v>
      </c>
      <c r="I1747" s="198" t="s">
        <v>4001</v>
      </c>
      <c r="J1747" s="198" t="s">
        <v>4006</v>
      </c>
      <c r="K1747" s="198" t="s">
        <v>179</v>
      </c>
      <c r="L1747" s="66">
        <v>0.16</v>
      </c>
      <c r="M1747" s="65">
        <v>0.18</v>
      </c>
      <c r="N1747" s="92">
        <v>0.15</v>
      </c>
      <c r="O1747" s="92">
        <v>1.0000000000000009E-2</v>
      </c>
      <c r="P1747" s="92">
        <v>0.15</v>
      </c>
      <c r="Q1747" s="92">
        <v>0.15</v>
      </c>
      <c r="R1747" s="92">
        <v>0.17600000000000002</v>
      </c>
    </row>
    <row r="1748" spans="1:18" x14ac:dyDescent="0.25">
      <c r="A1748" s="198">
        <v>1034</v>
      </c>
      <c r="B1748" s="198" t="s">
        <v>4919</v>
      </c>
      <c r="C1748" s="198" t="s">
        <v>3866</v>
      </c>
      <c r="D1748" s="198" t="s">
        <v>3867</v>
      </c>
      <c r="E1748" s="198" t="s">
        <v>3955</v>
      </c>
      <c r="F1748" s="198" t="s">
        <v>3956</v>
      </c>
      <c r="G1748" s="198" t="s">
        <v>179</v>
      </c>
      <c r="H1748" s="198" t="s">
        <v>3870</v>
      </c>
      <c r="I1748" s="198" t="s">
        <v>3957</v>
      </c>
      <c r="J1748" s="198" t="s">
        <v>3958</v>
      </c>
      <c r="K1748" s="198" t="s">
        <v>179</v>
      </c>
      <c r="L1748" s="66">
        <v>0.16</v>
      </c>
      <c r="M1748" s="65">
        <v>0.18</v>
      </c>
      <c r="N1748" s="92">
        <v>0</v>
      </c>
      <c r="O1748" s="92">
        <v>0.2</v>
      </c>
      <c r="P1748" s="92">
        <v>0.19</v>
      </c>
      <c r="Q1748" s="92">
        <v>0.2</v>
      </c>
      <c r="R1748" s="92">
        <v>0.22000000000000003</v>
      </c>
    </row>
    <row r="1749" spans="1:18" x14ac:dyDescent="0.25">
      <c r="A1749" s="198">
        <v>1036</v>
      </c>
      <c r="B1749" s="198" t="s">
        <v>4919</v>
      </c>
      <c r="C1749" s="198" t="s">
        <v>3866</v>
      </c>
      <c r="D1749" s="198" t="s">
        <v>3867</v>
      </c>
      <c r="E1749" s="198" t="s">
        <v>3963</v>
      </c>
      <c r="F1749" s="198" t="s">
        <v>3967</v>
      </c>
      <c r="G1749" s="198" t="s">
        <v>179</v>
      </c>
      <c r="H1749" s="198" t="s">
        <v>3870</v>
      </c>
      <c r="I1749" s="198" t="s">
        <v>3965</v>
      </c>
      <c r="J1749" s="198" t="s">
        <v>3968</v>
      </c>
      <c r="K1749" s="198" t="s">
        <v>179</v>
      </c>
      <c r="L1749" s="66">
        <v>0.16</v>
      </c>
      <c r="M1749" s="65">
        <v>0.18</v>
      </c>
      <c r="N1749" s="92">
        <v>0.14624999999999999</v>
      </c>
      <c r="O1749" s="92">
        <v>5.375000000000002E-2</v>
      </c>
      <c r="P1749" s="92">
        <v>0.19</v>
      </c>
      <c r="Q1749" s="92">
        <v>0.2</v>
      </c>
      <c r="R1749" s="92">
        <v>0.22000000000000003</v>
      </c>
    </row>
    <row r="1750" spans="1:18" x14ac:dyDescent="0.25">
      <c r="A1750" s="198">
        <v>1037</v>
      </c>
      <c r="B1750" s="198" t="s">
        <v>4919</v>
      </c>
      <c r="C1750" s="198" t="s">
        <v>3866</v>
      </c>
      <c r="D1750" s="198" t="s">
        <v>3867</v>
      </c>
      <c r="E1750" s="198" t="s">
        <v>3963</v>
      </c>
      <c r="F1750" s="198" t="s">
        <v>3969</v>
      </c>
      <c r="G1750" s="198" t="s">
        <v>179</v>
      </c>
      <c r="H1750" s="198" t="s">
        <v>3870</v>
      </c>
      <c r="I1750" s="198" t="s">
        <v>3965</v>
      </c>
      <c r="J1750" s="198" t="s">
        <v>3970</v>
      </c>
      <c r="K1750" s="198" t="s">
        <v>179</v>
      </c>
      <c r="L1750" s="66">
        <v>0.16</v>
      </c>
      <c r="M1750" s="65">
        <v>0.18</v>
      </c>
      <c r="N1750" s="92">
        <v>0.15</v>
      </c>
      <c r="O1750" s="92">
        <v>5.0000000000000017E-2</v>
      </c>
      <c r="P1750" s="92">
        <v>0.19</v>
      </c>
      <c r="Q1750" s="92">
        <v>0.2</v>
      </c>
      <c r="R1750" s="92">
        <v>0.22000000000000003</v>
      </c>
    </row>
    <row r="1751" spans="1:18" x14ac:dyDescent="0.25">
      <c r="A1751" s="198">
        <v>1039</v>
      </c>
      <c r="B1751" s="198" t="s">
        <v>4919</v>
      </c>
      <c r="C1751" s="198" t="s">
        <v>3866</v>
      </c>
      <c r="D1751" s="198" t="s">
        <v>3867</v>
      </c>
      <c r="E1751" s="198" t="s">
        <v>3937</v>
      </c>
      <c r="F1751" s="198" t="s">
        <v>3953</v>
      </c>
      <c r="G1751" s="198" t="s">
        <v>179</v>
      </c>
      <c r="H1751" s="198" t="s">
        <v>3870</v>
      </c>
      <c r="I1751" s="198" t="s">
        <v>3939</v>
      </c>
      <c r="J1751" s="198" t="s">
        <v>3954</v>
      </c>
      <c r="K1751" s="198" t="s">
        <v>179</v>
      </c>
      <c r="L1751" s="66">
        <v>0.16</v>
      </c>
      <c r="M1751" s="65">
        <v>0.18</v>
      </c>
      <c r="N1751" s="92">
        <v>0.15</v>
      </c>
      <c r="O1751" s="92">
        <v>5.0000000000000017E-2</v>
      </c>
      <c r="P1751" s="92">
        <v>0.19</v>
      </c>
      <c r="Q1751" s="92">
        <v>0.2</v>
      </c>
      <c r="R1751" s="92">
        <v>0.22000000000000003</v>
      </c>
    </row>
    <row r="1752" spans="1:18" x14ac:dyDescent="0.25">
      <c r="A1752" s="198">
        <v>1040</v>
      </c>
      <c r="B1752" s="198" t="s">
        <v>4919</v>
      </c>
      <c r="C1752" s="198" t="s">
        <v>3866</v>
      </c>
      <c r="D1752" s="198" t="s">
        <v>3867</v>
      </c>
      <c r="E1752" s="198" t="s">
        <v>3963</v>
      </c>
      <c r="F1752" s="198" t="s">
        <v>3971</v>
      </c>
      <c r="G1752" s="198" t="s">
        <v>179</v>
      </c>
      <c r="H1752" s="198" t="s">
        <v>3870</v>
      </c>
      <c r="I1752" s="198" t="s">
        <v>3965</v>
      </c>
      <c r="J1752" s="198" t="s">
        <v>3972</v>
      </c>
      <c r="K1752" s="198" t="s">
        <v>179</v>
      </c>
      <c r="L1752" s="66">
        <v>0.16</v>
      </c>
      <c r="M1752" s="65">
        <v>0.18</v>
      </c>
      <c r="N1752" s="92">
        <v>0.15</v>
      </c>
      <c r="O1752" s="92">
        <v>5.0000000000000017E-2</v>
      </c>
      <c r="P1752" s="92">
        <v>0.19</v>
      </c>
      <c r="Q1752" s="92">
        <v>0.2</v>
      </c>
      <c r="R1752" s="92">
        <v>0.22000000000000003</v>
      </c>
    </row>
    <row r="1753" spans="1:18" x14ac:dyDescent="0.25">
      <c r="A1753" s="198">
        <v>1041</v>
      </c>
      <c r="B1753" s="198" t="s">
        <v>4919</v>
      </c>
      <c r="C1753" s="198" t="s">
        <v>3866</v>
      </c>
      <c r="D1753" s="198" t="s">
        <v>3867</v>
      </c>
      <c r="E1753" s="198" t="s">
        <v>3963</v>
      </c>
      <c r="F1753" s="198" t="s">
        <v>3973</v>
      </c>
      <c r="G1753" s="198" t="s">
        <v>179</v>
      </c>
      <c r="H1753" s="198" t="s">
        <v>3870</v>
      </c>
      <c r="I1753" s="198" t="s">
        <v>3965</v>
      </c>
      <c r="J1753" s="198" t="s">
        <v>3974</v>
      </c>
      <c r="K1753" s="198" t="s">
        <v>179</v>
      </c>
      <c r="L1753" s="66">
        <v>0.16</v>
      </c>
      <c r="M1753" s="65">
        <v>0.18</v>
      </c>
      <c r="N1753" s="92">
        <v>0.15</v>
      </c>
      <c r="O1753" s="92">
        <v>5.0000000000000017E-2</v>
      </c>
      <c r="P1753" s="92">
        <v>0.19</v>
      </c>
      <c r="Q1753" s="92">
        <v>0.2</v>
      </c>
      <c r="R1753" s="92">
        <v>0.22000000000000003</v>
      </c>
    </row>
    <row r="1754" spans="1:18" x14ac:dyDescent="0.25">
      <c r="A1754" s="198">
        <v>1043</v>
      </c>
      <c r="B1754" s="198" t="s">
        <v>4919</v>
      </c>
      <c r="C1754" s="198" t="s">
        <v>3866</v>
      </c>
      <c r="D1754" s="198" t="s">
        <v>3867</v>
      </c>
      <c r="E1754" s="198" t="s">
        <v>3937</v>
      </c>
      <c r="F1754" s="198" t="s">
        <v>3942</v>
      </c>
      <c r="G1754" s="198" t="s">
        <v>179</v>
      </c>
      <c r="H1754" s="198" t="s">
        <v>3870</v>
      </c>
      <c r="I1754" s="198" t="s">
        <v>3939</v>
      </c>
      <c r="J1754" s="198" t="s">
        <v>3943</v>
      </c>
      <c r="K1754" s="198" t="s">
        <v>179</v>
      </c>
      <c r="L1754" s="66">
        <v>0.16</v>
      </c>
      <c r="M1754" s="65">
        <v>0.18</v>
      </c>
      <c r="N1754" s="92">
        <v>0.15333333333333335</v>
      </c>
      <c r="O1754" s="92">
        <v>4.6666666666666662E-2</v>
      </c>
      <c r="P1754" s="92">
        <v>0.19</v>
      </c>
      <c r="Q1754" s="92">
        <v>0.2</v>
      </c>
      <c r="R1754" s="92">
        <v>0.22000000000000003</v>
      </c>
    </row>
    <row r="1755" spans="1:18" x14ac:dyDescent="0.25">
      <c r="A1755" s="198">
        <v>1044</v>
      </c>
      <c r="B1755" s="198" t="s">
        <v>4919</v>
      </c>
      <c r="C1755" s="198" t="s">
        <v>3866</v>
      </c>
      <c r="D1755" s="198" t="s">
        <v>3867</v>
      </c>
      <c r="E1755" s="198" t="s">
        <v>3937</v>
      </c>
      <c r="F1755" s="198" t="s">
        <v>3944</v>
      </c>
      <c r="G1755" s="198" t="s">
        <v>179</v>
      </c>
      <c r="H1755" s="198" t="s">
        <v>3870</v>
      </c>
      <c r="I1755" s="198" t="s">
        <v>3939</v>
      </c>
      <c r="J1755" s="198" t="s">
        <v>3944</v>
      </c>
      <c r="K1755" s="198" t="s">
        <v>179</v>
      </c>
      <c r="L1755" s="66">
        <v>0.16</v>
      </c>
      <c r="M1755" s="65">
        <v>0.18</v>
      </c>
      <c r="N1755" s="92">
        <v>0.15333333333333335</v>
      </c>
      <c r="O1755" s="92">
        <v>4.6666666666666662E-2</v>
      </c>
      <c r="P1755" s="92">
        <v>0.19</v>
      </c>
      <c r="Q1755" s="92">
        <v>0.2</v>
      </c>
      <c r="R1755" s="92">
        <v>0.22000000000000003</v>
      </c>
    </row>
    <row r="1756" spans="1:18" x14ac:dyDescent="0.25">
      <c r="A1756" s="198">
        <v>1045</v>
      </c>
      <c r="B1756" s="198" t="s">
        <v>4919</v>
      </c>
      <c r="C1756" s="198" t="s">
        <v>3866</v>
      </c>
      <c r="D1756" s="198" t="s">
        <v>3867</v>
      </c>
      <c r="E1756" s="198" t="s">
        <v>3937</v>
      </c>
      <c r="F1756" s="198" t="s">
        <v>3945</v>
      </c>
      <c r="G1756" s="198" t="s">
        <v>179</v>
      </c>
      <c r="H1756" s="198" t="s">
        <v>3870</v>
      </c>
      <c r="I1756" s="198" t="s">
        <v>3939</v>
      </c>
      <c r="J1756" s="198" t="s">
        <v>3946</v>
      </c>
      <c r="K1756" s="198" t="s">
        <v>179</v>
      </c>
      <c r="L1756" s="66">
        <v>0.16</v>
      </c>
      <c r="M1756" s="65">
        <v>0.18</v>
      </c>
      <c r="N1756" s="92">
        <v>0.15</v>
      </c>
      <c r="O1756" s="92">
        <v>5.0000000000000017E-2</v>
      </c>
      <c r="P1756" s="92">
        <v>0.19</v>
      </c>
      <c r="Q1756" s="92">
        <v>0.2</v>
      </c>
      <c r="R1756" s="92">
        <v>0.22000000000000003</v>
      </c>
    </row>
    <row r="1757" spans="1:18" x14ac:dyDescent="0.25">
      <c r="A1757" s="198">
        <v>1046</v>
      </c>
      <c r="B1757" s="198" t="s">
        <v>4919</v>
      </c>
      <c r="C1757" s="198" t="s">
        <v>3866</v>
      </c>
      <c r="D1757" s="198" t="s">
        <v>3867</v>
      </c>
      <c r="E1757" s="198" t="s">
        <v>3937</v>
      </c>
      <c r="F1757" s="198" t="s">
        <v>3947</v>
      </c>
      <c r="G1757" s="198" t="s">
        <v>179</v>
      </c>
      <c r="H1757" s="198" t="s">
        <v>3870</v>
      </c>
      <c r="I1757" s="198" t="s">
        <v>3939</v>
      </c>
      <c r="J1757" s="198" t="s">
        <v>3948</v>
      </c>
      <c r="K1757" s="198" t="s">
        <v>179</v>
      </c>
      <c r="L1757" s="66">
        <v>0.16</v>
      </c>
      <c r="M1757" s="65">
        <v>0.18</v>
      </c>
      <c r="N1757" s="92">
        <v>0.17</v>
      </c>
      <c r="O1757" s="92">
        <v>0.03</v>
      </c>
      <c r="P1757" s="92">
        <v>0.19</v>
      </c>
      <c r="Q1757" s="92">
        <v>0.2</v>
      </c>
      <c r="R1757" s="92">
        <v>0.22000000000000003</v>
      </c>
    </row>
    <row r="1758" spans="1:18" x14ac:dyDescent="0.25">
      <c r="A1758" s="198">
        <v>1047</v>
      </c>
      <c r="B1758" s="198" t="s">
        <v>4919</v>
      </c>
      <c r="C1758" s="198" t="s">
        <v>3866</v>
      </c>
      <c r="D1758" s="198" t="s">
        <v>3867</v>
      </c>
      <c r="E1758" s="198" t="s">
        <v>3937</v>
      </c>
      <c r="F1758" s="198" t="s">
        <v>3949</v>
      </c>
      <c r="G1758" s="198" t="s">
        <v>179</v>
      </c>
      <c r="H1758" s="198" t="s">
        <v>3870</v>
      </c>
      <c r="I1758" s="198" t="s">
        <v>3939</v>
      </c>
      <c r="J1758" s="198" t="s">
        <v>3950</v>
      </c>
      <c r="K1758" s="198" t="s">
        <v>179</v>
      </c>
      <c r="L1758" s="66">
        <v>0.16</v>
      </c>
      <c r="M1758" s="65">
        <v>0.18</v>
      </c>
      <c r="N1758" s="92">
        <v>0.15</v>
      </c>
      <c r="O1758" s="92">
        <v>5.0000000000000017E-2</v>
      </c>
      <c r="P1758" s="92">
        <v>0.19</v>
      </c>
      <c r="Q1758" s="92">
        <v>0.2</v>
      </c>
      <c r="R1758" s="92">
        <v>0.22000000000000003</v>
      </c>
    </row>
    <row r="1759" spans="1:18" x14ac:dyDescent="0.25">
      <c r="A1759" s="198">
        <v>1048</v>
      </c>
      <c r="B1759" s="198" t="s">
        <v>4919</v>
      </c>
      <c r="C1759" s="198" t="s">
        <v>3866</v>
      </c>
      <c r="D1759" s="198" t="s">
        <v>3867</v>
      </c>
      <c r="E1759" s="198" t="s">
        <v>3937</v>
      </c>
      <c r="F1759" s="198" t="s">
        <v>3951</v>
      </c>
      <c r="G1759" s="198" t="s">
        <v>179</v>
      </c>
      <c r="H1759" s="198" t="s">
        <v>3870</v>
      </c>
      <c r="I1759" s="198" t="s">
        <v>3939</v>
      </c>
      <c r="J1759" s="198" t="s">
        <v>3952</v>
      </c>
      <c r="K1759" s="198" t="s">
        <v>179</v>
      </c>
      <c r="L1759" s="66">
        <v>0.16</v>
      </c>
      <c r="M1759" s="65">
        <v>0.18</v>
      </c>
      <c r="N1759" s="92">
        <v>0.15</v>
      </c>
      <c r="O1759" s="92">
        <v>0.03</v>
      </c>
      <c r="P1759" s="92">
        <v>0.16999999999999998</v>
      </c>
      <c r="Q1759" s="92">
        <v>0.18</v>
      </c>
      <c r="R1759" s="92">
        <v>0.19800000000000001</v>
      </c>
    </row>
    <row r="1760" spans="1:18" x14ac:dyDescent="0.25">
      <c r="A1760" s="198">
        <v>1049</v>
      </c>
      <c r="B1760" s="198" t="s">
        <v>4919</v>
      </c>
      <c r="C1760" s="198" t="s">
        <v>3866</v>
      </c>
      <c r="D1760" s="198" t="s">
        <v>3867</v>
      </c>
      <c r="E1760" s="198" t="s">
        <v>3868</v>
      </c>
      <c r="F1760" s="198" t="s">
        <v>3869</v>
      </c>
      <c r="G1760" s="198" t="s">
        <v>179</v>
      </c>
      <c r="H1760" s="198" t="s">
        <v>3870</v>
      </c>
      <c r="I1760" s="198" t="s">
        <v>3871</v>
      </c>
      <c r="J1760" s="198" t="s">
        <v>3869</v>
      </c>
      <c r="K1760" s="198" t="s">
        <v>179</v>
      </c>
      <c r="L1760" s="66">
        <v>0.16</v>
      </c>
      <c r="M1760" s="65">
        <v>0.18</v>
      </c>
      <c r="N1760" s="92">
        <v>0.15</v>
      </c>
      <c r="O1760" s="92">
        <v>0.03</v>
      </c>
      <c r="P1760" s="92">
        <v>0.16999999999999998</v>
      </c>
      <c r="Q1760" s="92">
        <v>0.18</v>
      </c>
      <c r="R1760" s="92">
        <v>0.19800000000000001</v>
      </c>
    </row>
    <row r="1761" spans="1:18" x14ac:dyDescent="0.25">
      <c r="A1761" s="198">
        <v>1051</v>
      </c>
      <c r="B1761" s="198" t="s">
        <v>4919</v>
      </c>
      <c r="C1761" s="198" t="s">
        <v>3866</v>
      </c>
      <c r="D1761" s="198" t="s">
        <v>3867</v>
      </c>
      <c r="E1761" s="198" t="s">
        <v>3926</v>
      </c>
      <c r="F1761" s="198" t="s">
        <v>3930</v>
      </c>
      <c r="G1761" s="198" t="s">
        <v>179</v>
      </c>
      <c r="H1761" s="198" t="s">
        <v>3870</v>
      </c>
      <c r="I1761" s="198" t="s">
        <v>3928</v>
      </c>
      <c r="J1761" s="198" t="s">
        <v>3931</v>
      </c>
      <c r="K1761" s="198" t="s">
        <v>179</v>
      </c>
      <c r="L1761" s="66">
        <v>0.16</v>
      </c>
      <c r="M1761" s="65">
        <v>0.18</v>
      </c>
      <c r="N1761" s="92">
        <v>0.15</v>
      </c>
      <c r="O1761" s="92">
        <v>0.03</v>
      </c>
      <c r="P1761" s="92">
        <v>0.16999999999999998</v>
      </c>
      <c r="Q1761" s="92">
        <v>0.18</v>
      </c>
      <c r="R1761" s="92">
        <v>0.19800000000000001</v>
      </c>
    </row>
    <row r="1762" spans="1:18" x14ac:dyDescent="0.25">
      <c r="A1762" s="198">
        <v>1052</v>
      </c>
      <c r="B1762" s="198" t="s">
        <v>4919</v>
      </c>
      <c r="C1762" s="198" t="s">
        <v>3866</v>
      </c>
      <c r="D1762" s="198" t="s">
        <v>3867</v>
      </c>
      <c r="E1762" s="198" t="s">
        <v>3963</v>
      </c>
      <c r="F1762" s="198" t="s">
        <v>3975</v>
      </c>
      <c r="G1762" s="198" t="s">
        <v>179</v>
      </c>
      <c r="H1762" s="198" t="s">
        <v>3870</v>
      </c>
      <c r="I1762" s="198" t="s">
        <v>3965</v>
      </c>
      <c r="J1762" s="198" t="s">
        <v>3976</v>
      </c>
      <c r="K1762" s="198" t="s">
        <v>179</v>
      </c>
      <c r="L1762" s="66">
        <v>0.16</v>
      </c>
      <c r="M1762" s="65">
        <v>0.18</v>
      </c>
      <c r="N1762" s="92">
        <v>0.15</v>
      </c>
      <c r="O1762" s="92">
        <v>1.0000000000000009E-2</v>
      </c>
      <c r="P1762" s="92">
        <v>0.15</v>
      </c>
      <c r="Q1762" s="92">
        <v>0.15</v>
      </c>
      <c r="R1762" s="92">
        <v>0.17600000000000002</v>
      </c>
    </row>
    <row r="1763" spans="1:18" x14ac:dyDescent="0.25">
      <c r="A1763" s="198">
        <v>1053</v>
      </c>
      <c r="B1763" s="198" t="s">
        <v>4919</v>
      </c>
      <c r="C1763" s="198" t="s">
        <v>3866</v>
      </c>
      <c r="D1763" s="198" t="s">
        <v>3867</v>
      </c>
      <c r="E1763" s="198" t="s">
        <v>3908</v>
      </c>
      <c r="F1763" s="198" t="s">
        <v>3922</v>
      </c>
      <c r="G1763" s="198" t="s">
        <v>179</v>
      </c>
      <c r="H1763" s="198" t="s">
        <v>3870</v>
      </c>
      <c r="I1763" s="198" t="s">
        <v>3910</v>
      </c>
      <c r="J1763" s="198" t="s">
        <v>3923</v>
      </c>
      <c r="K1763" s="198" t="s">
        <v>179</v>
      </c>
      <c r="L1763" s="66">
        <v>0.16</v>
      </c>
      <c r="M1763" s="65">
        <v>0.18</v>
      </c>
      <c r="N1763" s="92">
        <v>0.15</v>
      </c>
      <c r="O1763" s="92">
        <v>5.0000000000000017E-2</v>
      </c>
      <c r="P1763" s="92">
        <v>0.19</v>
      </c>
      <c r="Q1763" s="92">
        <v>0.2</v>
      </c>
      <c r="R1763" s="92">
        <v>0.22000000000000003</v>
      </c>
    </row>
    <row r="1764" spans="1:18" x14ac:dyDescent="0.25">
      <c r="A1764" s="198">
        <v>1054</v>
      </c>
      <c r="B1764" s="198" t="s">
        <v>4919</v>
      </c>
      <c r="C1764" s="198" t="s">
        <v>3866</v>
      </c>
      <c r="D1764" s="198" t="s">
        <v>3867</v>
      </c>
      <c r="E1764" s="198" t="s">
        <v>3868</v>
      </c>
      <c r="F1764" s="198" t="s">
        <v>3874</v>
      </c>
      <c r="G1764" s="198" t="s">
        <v>179</v>
      </c>
      <c r="H1764" s="198" t="s">
        <v>3870</v>
      </c>
      <c r="I1764" s="198" t="s">
        <v>3871</v>
      </c>
      <c r="J1764" s="198" t="s">
        <v>3875</v>
      </c>
      <c r="K1764" s="198" t="s">
        <v>179</v>
      </c>
      <c r="L1764" s="66">
        <v>0.16</v>
      </c>
      <c r="M1764" s="65">
        <v>0.18</v>
      </c>
      <c r="N1764" s="92">
        <v>0.15</v>
      </c>
      <c r="O1764" s="92">
        <v>1.0000000000000009E-2</v>
      </c>
      <c r="P1764" s="92">
        <v>0.15</v>
      </c>
      <c r="Q1764" s="92">
        <v>0.15</v>
      </c>
      <c r="R1764" s="92">
        <v>0.17600000000000002</v>
      </c>
    </row>
    <row r="1765" spans="1:18" x14ac:dyDescent="0.25">
      <c r="A1765" s="198">
        <v>1057</v>
      </c>
      <c r="B1765" s="198" t="s">
        <v>4919</v>
      </c>
      <c r="C1765" s="198" t="s">
        <v>3866</v>
      </c>
      <c r="D1765" s="198" t="s">
        <v>3867</v>
      </c>
      <c r="E1765" s="198" t="s">
        <v>3926</v>
      </c>
      <c r="F1765" s="198" t="s">
        <v>3927</v>
      </c>
      <c r="G1765" s="198" t="s">
        <v>179</v>
      </c>
      <c r="H1765" s="198" t="s">
        <v>3870</v>
      </c>
      <c r="I1765" s="198" t="s">
        <v>3928</v>
      </c>
      <c r="J1765" s="198" t="s">
        <v>3929</v>
      </c>
      <c r="K1765" s="198" t="s">
        <v>179</v>
      </c>
      <c r="L1765" s="66">
        <v>0.16</v>
      </c>
      <c r="M1765" s="65">
        <v>0.18</v>
      </c>
      <c r="N1765" s="92">
        <v>0.15</v>
      </c>
      <c r="O1765" s="92">
        <v>5.0000000000000017E-2</v>
      </c>
      <c r="P1765" s="92">
        <v>0.19</v>
      </c>
      <c r="Q1765" s="92">
        <v>0.2</v>
      </c>
      <c r="R1765" s="92">
        <v>0.22000000000000003</v>
      </c>
    </row>
    <row r="1766" spans="1:18" x14ac:dyDescent="0.25">
      <c r="A1766" s="198">
        <v>1059</v>
      </c>
      <c r="B1766" s="198" t="s">
        <v>4919</v>
      </c>
      <c r="C1766" s="198" t="s">
        <v>3866</v>
      </c>
      <c r="D1766" s="198" t="s">
        <v>3867</v>
      </c>
      <c r="E1766" s="198" t="s">
        <v>3908</v>
      </c>
      <c r="F1766" s="198" t="s">
        <v>3924</v>
      </c>
      <c r="G1766" s="198" t="s">
        <v>179</v>
      </c>
      <c r="H1766" s="198" t="s">
        <v>3870</v>
      </c>
      <c r="I1766" s="198" t="s">
        <v>3910</v>
      </c>
      <c r="J1766" s="198" t="s">
        <v>3925</v>
      </c>
      <c r="K1766" s="198" t="s">
        <v>179</v>
      </c>
      <c r="L1766" s="66">
        <v>0.16</v>
      </c>
      <c r="M1766" s="65">
        <v>0.18</v>
      </c>
      <c r="N1766" s="92">
        <v>0.15</v>
      </c>
      <c r="O1766" s="92">
        <v>0.03</v>
      </c>
      <c r="P1766" s="92">
        <v>0.16999999999999998</v>
      </c>
      <c r="Q1766" s="92">
        <v>0.18</v>
      </c>
      <c r="R1766" s="92">
        <v>0.19800000000000001</v>
      </c>
    </row>
    <row r="1767" spans="1:18" x14ac:dyDescent="0.25">
      <c r="A1767" s="198">
        <v>1177</v>
      </c>
      <c r="B1767" s="198" t="s">
        <v>4919</v>
      </c>
      <c r="C1767" s="198" t="s">
        <v>3866</v>
      </c>
      <c r="D1767" s="198" t="s">
        <v>3867</v>
      </c>
      <c r="E1767" s="198" t="s">
        <v>3896</v>
      </c>
      <c r="F1767" s="198" t="s">
        <v>3897</v>
      </c>
      <c r="G1767" s="198" t="s">
        <v>179</v>
      </c>
      <c r="H1767" s="198" t="s">
        <v>3870</v>
      </c>
      <c r="I1767" s="198" t="s">
        <v>3898</v>
      </c>
      <c r="J1767" s="198" t="s">
        <v>3897</v>
      </c>
      <c r="K1767" s="198" t="s">
        <v>179</v>
      </c>
      <c r="L1767" s="66">
        <v>0.16</v>
      </c>
      <c r="M1767" s="65">
        <v>0.18</v>
      </c>
      <c r="N1767" s="92">
        <v>0.15</v>
      </c>
      <c r="O1767" s="92" t="s">
        <v>121</v>
      </c>
      <c r="P1767" s="92">
        <v>0.15</v>
      </c>
      <c r="Q1767" s="92">
        <v>0.15</v>
      </c>
      <c r="R1767" s="92">
        <v>0.15</v>
      </c>
    </row>
    <row r="1768" spans="1:18" x14ac:dyDescent="0.25">
      <c r="A1768" s="198">
        <v>1179</v>
      </c>
      <c r="B1768" s="198" t="s">
        <v>4919</v>
      </c>
      <c r="C1768" s="198" t="s">
        <v>3866</v>
      </c>
      <c r="D1768" s="198" t="s">
        <v>3867</v>
      </c>
      <c r="E1768" s="198" t="s">
        <v>3896</v>
      </c>
      <c r="F1768" s="198" t="s">
        <v>3899</v>
      </c>
      <c r="G1768" s="198" t="s">
        <v>179</v>
      </c>
      <c r="H1768" s="198" t="s">
        <v>3870</v>
      </c>
      <c r="I1768" s="198" t="s">
        <v>3898</v>
      </c>
      <c r="J1768" s="198" t="s">
        <v>3900</v>
      </c>
      <c r="K1768" s="198" t="s">
        <v>179</v>
      </c>
      <c r="L1768" s="66">
        <v>0.16</v>
      </c>
      <c r="M1768" s="65">
        <v>0.18</v>
      </c>
      <c r="N1768" s="92">
        <v>0</v>
      </c>
      <c r="O1768" s="92">
        <v>0.16</v>
      </c>
      <c r="P1768" s="92">
        <v>0.15</v>
      </c>
      <c r="Q1768" s="92">
        <v>0.16</v>
      </c>
      <c r="R1768" s="92">
        <v>0.17600000000000002</v>
      </c>
    </row>
    <row r="1769" spans="1:18" x14ac:dyDescent="0.25">
      <c r="A1769" s="198">
        <v>1181</v>
      </c>
      <c r="B1769" s="198" t="s">
        <v>4919</v>
      </c>
      <c r="C1769" s="198" t="s">
        <v>3866</v>
      </c>
      <c r="D1769" s="198" t="s">
        <v>3867</v>
      </c>
      <c r="E1769" s="198" t="s">
        <v>3926</v>
      </c>
      <c r="F1769" s="198" t="s">
        <v>3933</v>
      </c>
      <c r="G1769" s="198" t="s">
        <v>179</v>
      </c>
      <c r="H1769" s="198" t="s">
        <v>3870</v>
      </c>
      <c r="I1769" s="198" t="s">
        <v>3928</v>
      </c>
      <c r="J1769" s="198" t="s">
        <v>3934</v>
      </c>
      <c r="K1769" s="198" t="s">
        <v>179</v>
      </c>
      <c r="L1769" s="66">
        <v>0.16</v>
      </c>
      <c r="M1769" s="65">
        <v>0.18</v>
      </c>
      <c r="N1769" s="92">
        <v>0.15</v>
      </c>
      <c r="O1769" s="92">
        <v>0.03</v>
      </c>
      <c r="P1769" s="92">
        <v>0.16999999999999998</v>
      </c>
      <c r="Q1769" s="92">
        <v>0.18</v>
      </c>
      <c r="R1769" s="92">
        <v>0.19800000000000001</v>
      </c>
    </row>
    <row r="1770" spans="1:18" x14ac:dyDescent="0.25">
      <c r="A1770" s="198">
        <v>1183</v>
      </c>
      <c r="B1770" s="198" t="s">
        <v>4919</v>
      </c>
      <c r="C1770" s="198" t="s">
        <v>3866</v>
      </c>
      <c r="D1770" s="198" t="s">
        <v>3867</v>
      </c>
      <c r="E1770" s="198" t="s">
        <v>3937</v>
      </c>
      <c r="F1770" s="198" t="s">
        <v>3938</v>
      </c>
      <c r="G1770" s="198" t="s">
        <v>179</v>
      </c>
      <c r="H1770" s="198" t="s">
        <v>3870</v>
      </c>
      <c r="I1770" s="198" t="s">
        <v>3939</v>
      </c>
      <c r="J1770" s="198" t="s">
        <v>3938</v>
      </c>
      <c r="K1770" s="198" t="s">
        <v>179</v>
      </c>
      <c r="L1770" s="66">
        <v>0.16</v>
      </c>
      <c r="M1770" s="65">
        <v>0.18</v>
      </c>
      <c r="N1770" s="92">
        <v>0.14785714285714283</v>
      </c>
      <c r="O1770" s="92" t="s">
        <v>121</v>
      </c>
      <c r="P1770" s="92">
        <v>0.14785714285714283</v>
      </c>
      <c r="Q1770" s="92">
        <v>0.14785714285714283</v>
      </c>
      <c r="R1770" s="92">
        <v>0.14785714285714283</v>
      </c>
    </row>
    <row r="1771" spans="1:18" x14ac:dyDescent="0.25">
      <c r="A1771" s="198">
        <v>1184</v>
      </c>
      <c r="B1771" s="198" t="s">
        <v>4919</v>
      </c>
      <c r="C1771" s="198" t="s">
        <v>3866</v>
      </c>
      <c r="D1771" s="198" t="s">
        <v>3867</v>
      </c>
      <c r="E1771" s="198" t="s">
        <v>3963</v>
      </c>
      <c r="F1771" s="198" t="s">
        <v>3979</v>
      </c>
      <c r="G1771" s="198" t="s">
        <v>179</v>
      </c>
      <c r="H1771" s="198" t="s">
        <v>3870</v>
      </c>
      <c r="I1771" s="198" t="s">
        <v>3965</v>
      </c>
      <c r="J1771" s="198" t="s">
        <v>3980</v>
      </c>
      <c r="K1771" s="198" t="s">
        <v>179</v>
      </c>
      <c r="L1771" s="66">
        <v>0.16</v>
      </c>
      <c r="M1771" s="65">
        <v>0.18</v>
      </c>
      <c r="N1771" s="92">
        <v>0.14785714285714283</v>
      </c>
      <c r="O1771" s="92">
        <v>3.2142857142857167E-2</v>
      </c>
      <c r="P1771" s="92">
        <v>0.16999999999999998</v>
      </c>
      <c r="Q1771" s="92">
        <v>0.18</v>
      </c>
      <c r="R1771" s="92">
        <v>0.19800000000000001</v>
      </c>
    </row>
    <row r="1772" spans="1:18" x14ac:dyDescent="0.25">
      <c r="A1772" s="198">
        <v>1186</v>
      </c>
      <c r="B1772" s="198" t="s">
        <v>4919</v>
      </c>
      <c r="C1772" s="198" t="s">
        <v>3866</v>
      </c>
      <c r="D1772" s="198" t="s">
        <v>3867</v>
      </c>
      <c r="E1772" s="198" t="s">
        <v>3926</v>
      </c>
      <c r="F1772" s="198" t="s">
        <v>3935</v>
      </c>
      <c r="G1772" s="198" t="s">
        <v>179</v>
      </c>
      <c r="H1772" s="198" t="s">
        <v>3870</v>
      </c>
      <c r="I1772" s="198" t="s">
        <v>3928</v>
      </c>
      <c r="J1772" s="198" t="s">
        <v>3936</v>
      </c>
      <c r="K1772" s="198" t="s">
        <v>179</v>
      </c>
      <c r="L1772" s="66">
        <v>0.16</v>
      </c>
      <c r="M1772" s="65">
        <v>0.18</v>
      </c>
      <c r="N1772" s="92">
        <v>0.15</v>
      </c>
      <c r="O1772" s="92">
        <v>1.0000000000000009E-2</v>
      </c>
      <c r="P1772" s="92">
        <v>0.15</v>
      </c>
      <c r="Q1772" s="92">
        <v>0.15</v>
      </c>
      <c r="R1772" s="92">
        <v>0.17600000000000002</v>
      </c>
    </row>
    <row r="1773" spans="1:18" x14ac:dyDescent="0.25">
      <c r="A1773" s="198">
        <v>1187</v>
      </c>
      <c r="B1773" s="198" t="s">
        <v>4919</v>
      </c>
      <c r="C1773" s="198" t="s">
        <v>3866</v>
      </c>
      <c r="D1773" s="198" t="s">
        <v>3867</v>
      </c>
      <c r="E1773" s="198" t="s">
        <v>3896</v>
      </c>
      <c r="F1773" s="198" t="s">
        <v>3901</v>
      </c>
      <c r="G1773" s="198" t="s">
        <v>179</v>
      </c>
      <c r="H1773" s="198" t="s">
        <v>3870</v>
      </c>
      <c r="I1773" s="198" t="s">
        <v>3898</v>
      </c>
      <c r="J1773" s="198" t="s">
        <v>3902</v>
      </c>
      <c r="K1773" s="198" t="s">
        <v>179</v>
      </c>
      <c r="L1773" s="66">
        <v>0.16</v>
      </c>
      <c r="M1773" s="65">
        <v>0.18</v>
      </c>
      <c r="N1773" s="92">
        <v>0.15</v>
      </c>
      <c r="O1773" s="92" t="s">
        <v>121</v>
      </c>
      <c r="P1773" s="92">
        <v>0.15</v>
      </c>
      <c r="Q1773" s="92">
        <v>0.15</v>
      </c>
      <c r="R1773" s="92">
        <v>0.15</v>
      </c>
    </row>
    <row r="1774" spans="1:18" x14ac:dyDescent="0.25">
      <c r="A1774" s="198">
        <v>1192</v>
      </c>
      <c r="B1774" s="198" t="s">
        <v>4919</v>
      </c>
      <c r="C1774" s="198" t="s">
        <v>3866</v>
      </c>
      <c r="D1774" s="198" t="s">
        <v>3867</v>
      </c>
      <c r="E1774" s="198" t="s">
        <v>3896</v>
      </c>
      <c r="F1774" s="198" t="s">
        <v>3903</v>
      </c>
      <c r="G1774" s="198" t="s">
        <v>179</v>
      </c>
      <c r="H1774" s="198" t="s">
        <v>3870</v>
      </c>
      <c r="I1774" s="198" t="s">
        <v>3898</v>
      </c>
      <c r="J1774" s="198" t="s">
        <v>3904</v>
      </c>
      <c r="K1774" s="198" t="s">
        <v>179</v>
      </c>
      <c r="L1774" s="66">
        <v>0.16</v>
      </c>
      <c r="M1774" s="65">
        <v>0.18</v>
      </c>
      <c r="N1774" s="92">
        <v>0.15</v>
      </c>
      <c r="O1774" s="92">
        <v>5.0000000000000017E-2</v>
      </c>
      <c r="P1774" s="92">
        <v>0.19</v>
      </c>
      <c r="Q1774" s="92">
        <v>0.2</v>
      </c>
      <c r="R1774" s="92">
        <v>0.22000000000000003</v>
      </c>
    </row>
    <row r="1775" spans="1:18" x14ac:dyDescent="0.25">
      <c r="A1775" s="198">
        <v>1193</v>
      </c>
      <c r="B1775" s="198" t="s">
        <v>4919</v>
      </c>
      <c r="C1775" s="198" t="s">
        <v>3866</v>
      </c>
      <c r="D1775" s="198" t="s">
        <v>3867</v>
      </c>
      <c r="E1775" s="198" t="s">
        <v>3896</v>
      </c>
      <c r="F1775" s="198" t="s">
        <v>3905</v>
      </c>
      <c r="G1775" s="198" t="s">
        <v>179</v>
      </c>
      <c r="H1775" s="198" t="s">
        <v>3870</v>
      </c>
      <c r="I1775" s="198" t="s">
        <v>3898</v>
      </c>
      <c r="J1775" s="198" t="s">
        <v>3906</v>
      </c>
      <c r="K1775" s="198" t="s">
        <v>179</v>
      </c>
      <c r="L1775" s="66">
        <v>0.16</v>
      </c>
      <c r="M1775" s="65">
        <v>0.18</v>
      </c>
      <c r="N1775" s="92">
        <v>0.15</v>
      </c>
      <c r="O1775" s="92" t="s">
        <v>121</v>
      </c>
      <c r="P1775" s="92">
        <v>0.15</v>
      </c>
      <c r="Q1775" s="92">
        <v>0.15</v>
      </c>
      <c r="R1775" s="92">
        <v>0.15</v>
      </c>
    </row>
    <row r="1776" spans="1:18" x14ac:dyDescent="0.25">
      <c r="A1776" s="198">
        <v>1194</v>
      </c>
      <c r="B1776" s="198" t="s">
        <v>4919</v>
      </c>
      <c r="C1776" s="198" t="s">
        <v>3866</v>
      </c>
      <c r="D1776" s="198" t="s">
        <v>3867</v>
      </c>
      <c r="E1776" s="198" t="s">
        <v>3896</v>
      </c>
      <c r="F1776" s="198" t="s">
        <v>3907</v>
      </c>
      <c r="G1776" s="198" t="s">
        <v>179</v>
      </c>
      <c r="H1776" s="198" t="s">
        <v>3870</v>
      </c>
      <c r="I1776" s="198" t="s">
        <v>3898</v>
      </c>
      <c r="J1776" s="198" t="s">
        <v>3907</v>
      </c>
      <c r="K1776" s="198" t="s">
        <v>179</v>
      </c>
      <c r="L1776" s="66">
        <v>0.16</v>
      </c>
      <c r="M1776" s="65">
        <v>0.18</v>
      </c>
      <c r="N1776" s="92">
        <v>0.15</v>
      </c>
      <c r="O1776" s="92">
        <v>0.03</v>
      </c>
      <c r="P1776" s="92">
        <v>0.16999999999999998</v>
      </c>
      <c r="Q1776" s="92">
        <v>0.18</v>
      </c>
      <c r="R1776" s="92">
        <v>0.19800000000000001</v>
      </c>
    </row>
    <row r="1777" spans="1:18" x14ac:dyDescent="0.25">
      <c r="A1777" s="198">
        <v>1199</v>
      </c>
      <c r="B1777" s="198" t="s">
        <v>4919</v>
      </c>
      <c r="C1777" s="198" t="s">
        <v>3866</v>
      </c>
      <c r="D1777" s="198" t="s">
        <v>3867</v>
      </c>
      <c r="E1777" s="198" t="s">
        <v>3937</v>
      </c>
      <c r="F1777" s="198" t="s">
        <v>3940</v>
      </c>
      <c r="G1777" s="198" t="s">
        <v>179</v>
      </c>
      <c r="H1777" s="198" t="s">
        <v>3870</v>
      </c>
      <c r="I1777" s="198" t="s">
        <v>3939</v>
      </c>
      <c r="J1777" s="198" t="s">
        <v>3941</v>
      </c>
      <c r="K1777" s="198" t="s">
        <v>179</v>
      </c>
      <c r="L1777" s="66">
        <v>0.16</v>
      </c>
      <c r="M1777" s="65">
        <v>0.18</v>
      </c>
      <c r="N1777" s="92">
        <v>0.14785714285714283</v>
      </c>
      <c r="O1777" s="92">
        <v>5.2142857142857185E-2</v>
      </c>
      <c r="P1777" s="92">
        <v>0.19</v>
      </c>
      <c r="Q1777" s="92">
        <v>0.2</v>
      </c>
      <c r="R1777" s="92">
        <v>0.22000000000000003</v>
      </c>
    </row>
    <row r="1778" spans="1:18" x14ac:dyDescent="0.25">
      <c r="A1778" s="198">
        <v>1207</v>
      </c>
      <c r="B1778" s="198" t="s">
        <v>4919</v>
      </c>
      <c r="C1778" s="198" t="s">
        <v>3866</v>
      </c>
      <c r="D1778" s="198" t="s">
        <v>3867</v>
      </c>
      <c r="E1778" s="198" t="s">
        <v>3926</v>
      </c>
      <c r="F1778" s="198" t="s">
        <v>1680</v>
      </c>
      <c r="G1778" s="198" t="s">
        <v>179</v>
      </c>
      <c r="H1778" s="198" t="s">
        <v>3870</v>
      </c>
      <c r="I1778" s="198" t="s">
        <v>3928</v>
      </c>
      <c r="J1778" s="198" t="s">
        <v>3932</v>
      </c>
      <c r="K1778" s="198" t="s">
        <v>179</v>
      </c>
      <c r="L1778" s="66">
        <v>0.16</v>
      </c>
      <c r="M1778" s="65">
        <v>0.18</v>
      </c>
      <c r="N1778" s="92">
        <v>0.15</v>
      </c>
      <c r="O1778" s="92">
        <v>5.0000000000000017E-2</v>
      </c>
      <c r="P1778" s="92">
        <v>0.19</v>
      </c>
      <c r="Q1778" s="92">
        <v>0.2</v>
      </c>
      <c r="R1778" s="92">
        <v>0.22000000000000003</v>
      </c>
    </row>
    <row r="1779" spans="1:18" x14ac:dyDescent="0.25">
      <c r="A1779" s="198">
        <v>1302</v>
      </c>
      <c r="B1779" s="198" t="s">
        <v>4919</v>
      </c>
      <c r="C1779" s="198" t="s">
        <v>3866</v>
      </c>
      <c r="D1779" s="198" t="s">
        <v>3867</v>
      </c>
      <c r="E1779" s="198" t="s">
        <v>3908</v>
      </c>
      <c r="F1779" s="198" t="s">
        <v>3909</v>
      </c>
      <c r="G1779" s="198" t="s">
        <v>179</v>
      </c>
      <c r="H1779" s="198" t="s">
        <v>3870</v>
      </c>
      <c r="I1779" s="198" t="s">
        <v>3910</v>
      </c>
      <c r="J1779" s="198" t="s">
        <v>3911</v>
      </c>
      <c r="K1779" s="198" t="s">
        <v>179</v>
      </c>
      <c r="L1779" s="66">
        <v>0.16</v>
      </c>
      <c r="M1779" s="65">
        <v>0.18</v>
      </c>
      <c r="N1779" s="92">
        <v>0.15</v>
      </c>
      <c r="O1779" s="92">
        <v>0.03</v>
      </c>
      <c r="P1779" s="92">
        <v>0.16999999999999998</v>
      </c>
      <c r="Q1779" s="92">
        <v>0.18</v>
      </c>
      <c r="R1779" s="92">
        <v>0.19800000000000001</v>
      </c>
    </row>
    <row r="1780" spans="1:18" x14ac:dyDescent="0.25">
      <c r="A1780" s="198">
        <v>1781</v>
      </c>
      <c r="B1780" s="198" t="s">
        <v>4919</v>
      </c>
      <c r="C1780" s="198" t="s">
        <v>3866</v>
      </c>
      <c r="D1780" s="198" t="s">
        <v>3867</v>
      </c>
      <c r="E1780" s="198" t="s">
        <v>787</v>
      </c>
      <c r="F1780" s="198" t="s">
        <v>179</v>
      </c>
      <c r="G1780" s="198" t="s">
        <v>179</v>
      </c>
      <c r="H1780" s="198" t="s">
        <v>3870</v>
      </c>
      <c r="I1780" s="198" t="s">
        <v>788</v>
      </c>
      <c r="J1780" s="198" t="s">
        <v>179</v>
      </c>
      <c r="K1780" s="198" t="s">
        <v>179</v>
      </c>
      <c r="L1780" s="66">
        <v>0.2</v>
      </c>
      <c r="M1780" s="65">
        <v>0.23</v>
      </c>
      <c r="N1780" s="92">
        <v>0.12</v>
      </c>
      <c r="O1780" s="92">
        <v>8.0000000000000016E-2</v>
      </c>
      <c r="P1780" s="92">
        <v>0.19</v>
      </c>
      <c r="Q1780" s="92">
        <v>0.2</v>
      </c>
      <c r="R1780" s="92">
        <v>0.22000000000000003</v>
      </c>
    </row>
    <row r="1781" spans="1:18" x14ac:dyDescent="0.25">
      <c r="A1781" s="198">
        <v>1789</v>
      </c>
      <c r="B1781" s="198" t="s">
        <v>4919</v>
      </c>
      <c r="C1781" s="198" t="s">
        <v>3866</v>
      </c>
      <c r="D1781" s="198" t="s">
        <v>3867</v>
      </c>
      <c r="E1781" s="198" t="s">
        <v>731</v>
      </c>
      <c r="F1781" s="198" t="s">
        <v>179</v>
      </c>
      <c r="G1781" s="198" t="s">
        <v>179</v>
      </c>
      <c r="H1781" s="198" t="s">
        <v>3870</v>
      </c>
      <c r="I1781" s="198" t="s">
        <v>732</v>
      </c>
      <c r="J1781" s="198" t="s">
        <v>179</v>
      </c>
      <c r="K1781" s="198" t="s">
        <v>179</v>
      </c>
      <c r="L1781" s="66">
        <v>0.2</v>
      </c>
      <c r="M1781" s="65">
        <v>0.23</v>
      </c>
      <c r="N1781" s="92">
        <v>0.15</v>
      </c>
      <c r="O1781" s="92">
        <v>5.0000000000000017E-2</v>
      </c>
      <c r="P1781" s="92">
        <v>0.19</v>
      </c>
      <c r="Q1781" s="92">
        <v>0.2</v>
      </c>
      <c r="R1781" s="92">
        <v>0.22000000000000003</v>
      </c>
    </row>
    <row r="1782" spans="1:18" x14ac:dyDescent="0.25">
      <c r="A1782" s="198">
        <v>2407</v>
      </c>
      <c r="B1782" s="198" t="s">
        <v>4919</v>
      </c>
      <c r="C1782" s="198" t="s">
        <v>3866</v>
      </c>
      <c r="D1782" s="198" t="s">
        <v>3867</v>
      </c>
      <c r="E1782" s="198" t="s">
        <v>3876</v>
      </c>
      <c r="F1782" s="198" t="s">
        <v>3882</v>
      </c>
      <c r="G1782" s="198" t="s">
        <v>179</v>
      </c>
      <c r="H1782" s="198" t="s">
        <v>3870</v>
      </c>
      <c r="I1782" s="198" t="s">
        <v>3878</v>
      </c>
      <c r="J1782" s="198" t="s">
        <v>3883</v>
      </c>
      <c r="K1782" s="198" t="s">
        <v>179</v>
      </c>
      <c r="L1782" s="66">
        <v>0.18</v>
      </c>
      <c r="M1782" s="65">
        <v>0.21</v>
      </c>
      <c r="N1782" s="92">
        <v>0.15</v>
      </c>
      <c r="O1782" s="92">
        <v>0.03</v>
      </c>
      <c r="P1782" s="92">
        <v>0.16999999999999998</v>
      </c>
      <c r="Q1782" s="92">
        <v>0.18</v>
      </c>
      <c r="R1782" s="92">
        <v>0.19800000000000001</v>
      </c>
    </row>
    <row r="1783" spans="1:18" x14ac:dyDescent="0.25">
      <c r="A1783" s="198">
        <v>3228</v>
      </c>
      <c r="B1783" s="198" t="s">
        <v>4919</v>
      </c>
      <c r="C1783" s="198" t="s">
        <v>3866</v>
      </c>
      <c r="D1783" s="198" t="s">
        <v>3867</v>
      </c>
      <c r="E1783" s="198" t="s">
        <v>737</v>
      </c>
      <c r="F1783" s="198" t="s">
        <v>179</v>
      </c>
      <c r="G1783" s="198" t="s">
        <v>179</v>
      </c>
      <c r="H1783" s="198" t="s">
        <v>3870</v>
      </c>
      <c r="I1783" s="198" t="s">
        <v>738</v>
      </c>
      <c r="J1783" s="198" t="s">
        <v>179</v>
      </c>
      <c r="K1783" s="198" t="s">
        <v>179</v>
      </c>
      <c r="L1783" s="66">
        <v>8.5000000000000006E-2</v>
      </c>
      <c r="M1783" s="65">
        <v>0.1</v>
      </c>
      <c r="N1783" s="92">
        <v>0.14785714285714283</v>
      </c>
      <c r="O1783" s="92">
        <v>3.2142857142857167E-2</v>
      </c>
      <c r="P1783" s="92">
        <v>0.16999999999999998</v>
      </c>
      <c r="Q1783" s="92">
        <v>0.18</v>
      </c>
      <c r="R1783" s="92">
        <v>0.19800000000000001</v>
      </c>
    </row>
    <row r="1784" spans="1:18" x14ac:dyDescent="0.25">
      <c r="A1784" s="198">
        <v>3387</v>
      </c>
      <c r="B1784" s="198" t="s">
        <v>4919</v>
      </c>
      <c r="C1784" s="198" t="s">
        <v>3866</v>
      </c>
      <c r="D1784" s="198" t="s">
        <v>3867</v>
      </c>
      <c r="E1784" s="198" t="s">
        <v>3991</v>
      </c>
      <c r="F1784" s="198" t="s">
        <v>3992</v>
      </c>
      <c r="G1784" s="198" t="s">
        <v>179</v>
      </c>
      <c r="H1784" s="198" t="s">
        <v>3870</v>
      </c>
      <c r="I1784" s="198" t="s">
        <v>3993</v>
      </c>
      <c r="J1784" s="198" t="s">
        <v>3994</v>
      </c>
      <c r="K1784" s="198" t="s">
        <v>179</v>
      </c>
      <c r="L1784" s="66">
        <v>0.2</v>
      </c>
      <c r="M1784" s="65">
        <v>0.23</v>
      </c>
      <c r="N1784" s="92">
        <v>0.15</v>
      </c>
      <c r="O1784" s="92" t="s">
        <v>121</v>
      </c>
      <c r="P1784" s="92">
        <v>0.15</v>
      </c>
      <c r="Q1784" s="92">
        <v>0.15</v>
      </c>
      <c r="R1784" s="92">
        <v>0.15</v>
      </c>
    </row>
    <row r="1785" spans="1:18" x14ac:dyDescent="0.25">
      <c r="A1785" s="198">
        <v>122</v>
      </c>
      <c r="B1785" s="198" t="s">
        <v>4919</v>
      </c>
      <c r="C1785" s="198" t="s">
        <v>3866</v>
      </c>
      <c r="D1785" s="198" t="s">
        <v>4007</v>
      </c>
      <c r="E1785" s="198" t="s">
        <v>4064</v>
      </c>
      <c r="F1785" s="198" t="s">
        <v>4076</v>
      </c>
      <c r="G1785" s="198" t="s">
        <v>179</v>
      </c>
      <c r="H1785" s="198" t="s">
        <v>4009</v>
      </c>
      <c r="I1785" s="198" t="s">
        <v>4066</v>
      </c>
      <c r="J1785" s="198" t="s">
        <v>4077</v>
      </c>
      <c r="K1785" s="198" t="s">
        <v>179</v>
      </c>
      <c r="L1785" s="66">
        <v>0.16</v>
      </c>
      <c r="M1785" s="65">
        <v>0.18</v>
      </c>
      <c r="N1785" s="92">
        <v>0.15</v>
      </c>
      <c r="O1785" s="92">
        <v>0.03</v>
      </c>
      <c r="P1785" s="92">
        <v>0.16999999999999998</v>
      </c>
      <c r="Q1785" s="92">
        <v>0.18</v>
      </c>
      <c r="R1785" s="92">
        <v>0.19800000000000001</v>
      </c>
    </row>
    <row r="1786" spans="1:18" x14ac:dyDescent="0.25">
      <c r="A1786" s="198">
        <v>259</v>
      </c>
      <c r="B1786" s="198" t="s">
        <v>4919</v>
      </c>
      <c r="C1786" s="198" t="s">
        <v>3866</v>
      </c>
      <c r="D1786" s="198" t="s">
        <v>4007</v>
      </c>
      <c r="E1786" s="198" t="s">
        <v>4022</v>
      </c>
      <c r="F1786" s="198" t="s">
        <v>4023</v>
      </c>
      <c r="G1786" s="198" t="s">
        <v>179</v>
      </c>
      <c r="H1786" s="198" t="s">
        <v>4009</v>
      </c>
      <c r="I1786" s="198" t="s">
        <v>4024</v>
      </c>
      <c r="J1786" s="198" t="s">
        <v>4025</v>
      </c>
      <c r="K1786" s="198" t="s">
        <v>179</v>
      </c>
      <c r="L1786" s="66">
        <v>0.2</v>
      </c>
      <c r="M1786" s="65">
        <v>0.23</v>
      </c>
      <c r="N1786" s="92">
        <v>0.14785714285714283</v>
      </c>
      <c r="O1786" s="92">
        <v>3.2142857142857167E-2</v>
      </c>
      <c r="P1786" s="92">
        <v>0.16999999999999998</v>
      </c>
      <c r="Q1786" s="92">
        <v>0.18</v>
      </c>
      <c r="R1786" s="92">
        <v>0.19800000000000001</v>
      </c>
    </row>
    <row r="1787" spans="1:18" x14ac:dyDescent="0.25">
      <c r="A1787" s="198">
        <v>299</v>
      </c>
      <c r="B1787" s="198" t="s">
        <v>4919</v>
      </c>
      <c r="C1787" s="198" t="s">
        <v>3866</v>
      </c>
      <c r="D1787" s="198" t="s">
        <v>4007</v>
      </c>
      <c r="E1787" s="198" t="s">
        <v>4110</v>
      </c>
      <c r="F1787" s="198" t="s">
        <v>4128</v>
      </c>
      <c r="G1787" s="198" t="s">
        <v>179</v>
      </c>
      <c r="H1787" s="198" t="s">
        <v>4009</v>
      </c>
      <c r="I1787" s="198" t="s">
        <v>4112</v>
      </c>
      <c r="J1787" s="198" t="s">
        <v>4129</v>
      </c>
      <c r="K1787" s="198" t="s">
        <v>179</v>
      </c>
      <c r="L1787" s="66">
        <v>0.12</v>
      </c>
      <c r="M1787" s="65">
        <v>0.14000000000000001</v>
      </c>
      <c r="N1787" s="92">
        <v>0.15</v>
      </c>
      <c r="O1787" s="92">
        <v>5.0000000000000017E-2</v>
      </c>
      <c r="P1787" s="92">
        <v>0.19</v>
      </c>
      <c r="Q1787" s="92">
        <v>0.2</v>
      </c>
      <c r="R1787" s="92">
        <v>0.22000000000000003</v>
      </c>
    </row>
    <row r="1788" spans="1:18" x14ac:dyDescent="0.25">
      <c r="A1788" s="198">
        <v>491</v>
      </c>
      <c r="B1788" s="198" t="s">
        <v>4919</v>
      </c>
      <c r="C1788" s="198" t="s">
        <v>3866</v>
      </c>
      <c r="D1788" s="198" t="s">
        <v>4007</v>
      </c>
      <c r="E1788" s="198" t="s">
        <v>4062</v>
      </c>
      <c r="F1788" s="198" t="s">
        <v>179</v>
      </c>
      <c r="G1788" s="198" t="s">
        <v>179</v>
      </c>
      <c r="H1788" s="198" t="s">
        <v>4009</v>
      </c>
      <c r="I1788" s="198" t="s">
        <v>4063</v>
      </c>
      <c r="J1788" s="198" t="s">
        <v>179</v>
      </c>
      <c r="K1788" s="198" t="s">
        <v>179</v>
      </c>
      <c r="L1788" s="66">
        <v>0.2</v>
      </c>
      <c r="M1788" s="65">
        <v>0.23</v>
      </c>
      <c r="N1788" s="92">
        <v>0.15</v>
      </c>
      <c r="O1788" s="92">
        <v>0.03</v>
      </c>
      <c r="P1788" s="92">
        <v>0.16999999999999998</v>
      </c>
      <c r="Q1788" s="92">
        <v>0.18</v>
      </c>
      <c r="R1788" s="92">
        <v>0.19800000000000001</v>
      </c>
    </row>
    <row r="1789" spans="1:18" x14ac:dyDescent="0.25">
      <c r="A1789" s="198">
        <v>500</v>
      </c>
      <c r="B1789" s="198" t="s">
        <v>4919</v>
      </c>
      <c r="C1789" s="198" t="s">
        <v>3866</v>
      </c>
      <c r="D1789" s="198" t="s">
        <v>4007</v>
      </c>
      <c r="E1789" s="198" t="s">
        <v>4064</v>
      </c>
      <c r="F1789" s="198" t="s">
        <v>4065</v>
      </c>
      <c r="G1789" s="198" t="s">
        <v>179</v>
      </c>
      <c r="H1789" s="198" t="s">
        <v>4009</v>
      </c>
      <c r="I1789" s="198" t="s">
        <v>4066</v>
      </c>
      <c r="J1789" s="198" t="s">
        <v>4067</v>
      </c>
      <c r="K1789" s="198" t="s">
        <v>179</v>
      </c>
      <c r="L1789" s="66">
        <v>0.16</v>
      </c>
      <c r="M1789" s="65">
        <v>0.18</v>
      </c>
      <c r="N1789" s="92">
        <v>0.15</v>
      </c>
      <c r="O1789" s="92">
        <v>0.03</v>
      </c>
      <c r="P1789" s="92">
        <v>0.16999999999999998</v>
      </c>
      <c r="Q1789" s="92">
        <v>0.18</v>
      </c>
      <c r="R1789" s="92">
        <v>0.19800000000000001</v>
      </c>
    </row>
    <row r="1790" spans="1:18" x14ac:dyDescent="0.25">
      <c r="A1790" s="198">
        <v>501</v>
      </c>
      <c r="B1790" s="198" t="s">
        <v>4919</v>
      </c>
      <c r="C1790" s="198" t="s">
        <v>3866</v>
      </c>
      <c r="D1790" s="198" t="s">
        <v>4007</v>
      </c>
      <c r="E1790" s="198" t="s">
        <v>4064</v>
      </c>
      <c r="F1790" s="198" t="s">
        <v>4068</v>
      </c>
      <c r="G1790" s="198" t="s">
        <v>179</v>
      </c>
      <c r="H1790" s="198" t="s">
        <v>4009</v>
      </c>
      <c r="I1790" s="198" t="s">
        <v>4066</v>
      </c>
      <c r="J1790" s="198" t="s">
        <v>4069</v>
      </c>
      <c r="K1790" s="198" t="s">
        <v>179</v>
      </c>
      <c r="L1790" s="66">
        <v>0.16</v>
      </c>
      <c r="M1790" s="65">
        <v>0.18</v>
      </c>
      <c r="N1790" s="92">
        <v>0.15</v>
      </c>
      <c r="O1790" s="92">
        <v>0.03</v>
      </c>
      <c r="P1790" s="92">
        <v>0.16999999999999998</v>
      </c>
      <c r="Q1790" s="92">
        <v>0.18</v>
      </c>
      <c r="R1790" s="92">
        <v>0.19800000000000001</v>
      </c>
    </row>
    <row r="1791" spans="1:18" x14ac:dyDescent="0.25">
      <c r="A1791" s="198">
        <v>502</v>
      </c>
      <c r="B1791" s="198" t="s">
        <v>4919</v>
      </c>
      <c r="C1791" s="198" t="s">
        <v>3866</v>
      </c>
      <c r="D1791" s="198" t="s">
        <v>4007</v>
      </c>
      <c r="E1791" s="198" t="s">
        <v>4064</v>
      </c>
      <c r="F1791" s="198" t="s">
        <v>4070</v>
      </c>
      <c r="G1791" s="198" t="s">
        <v>179</v>
      </c>
      <c r="H1791" s="198" t="s">
        <v>4009</v>
      </c>
      <c r="I1791" s="198" t="s">
        <v>4066</v>
      </c>
      <c r="J1791" s="198" t="s">
        <v>4071</v>
      </c>
      <c r="K1791" s="198" t="s">
        <v>179</v>
      </c>
      <c r="L1791" s="66">
        <v>0.16</v>
      </c>
      <c r="M1791" s="65">
        <v>0.18</v>
      </c>
      <c r="N1791" s="92">
        <v>0.15</v>
      </c>
      <c r="O1791" s="92">
        <v>0.03</v>
      </c>
      <c r="P1791" s="92">
        <v>0.16999999999999998</v>
      </c>
      <c r="Q1791" s="92">
        <v>0.18</v>
      </c>
      <c r="R1791" s="92">
        <v>0.19800000000000001</v>
      </c>
    </row>
    <row r="1792" spans="1:18" x14ac:dyDescent="0.25">
      <c r="A1792" s="198">
        <v>503</v>
      </c>
      <c r="B1792" s="198" t="s">
        <v>4919</v>
      </c>
      <c r="C1792" s="198" t="s">
        <v>3866</v>
      </c>
      <c r="D1792" s="198" t="s">
        <v>4007</v>
      </c>
      <c r="E1792" s="198" t="s">
        <v>4064</v>
      </c>
      <c r="F1792" s="198" t="s">
        <v>4072</v>
      </c>
      <c r="G1792" s="198" t="s">
        <v>179</v>
      </c>
      <c r="H1792" s="198" t="s">
        <v>4009</v>
      </c>
      <c r="I1792" s="198" t="s">
        <v>4066</v>
      </c>
      <c r="J1792" s="198" t="s">
        <v>4073</v>
      </c>
      <c r="K1792" s="198" t="s">
        <v>179</v>
      </c>
      <c r="L1792" s="66">
        <v>0.18</v>
      </c>
      <c r="M1792" s="65">
        <v>0.21</v>
      </c>
      <c r="N1792" s="92">
        <v>0.15</v>
      </c>
      <c r="O1792" s="92">
        <v>5.0000000000000017E-2</v>
      </c>
      <c r="P1792" s="92">
        <v>0.19</v>
      </c>
      <c r="Q1792" s="92">
        <v>0.2</v>
      </c>
      <c r="R1792" s="92">
        <v>0.22000000000000003</v>
      </c>
    </row>
    <row r="1793" spans="1:18" x14ac:dyDescent="0.25">
      <c r="A1793" s="198">
        <v>504</v>
      </c>
      <c r="B1793" s="198" t="s">
        <v>4919</v>
      </c>
      <c r="C1793" s="198" t="s">
        <v>3866</v>
      </c>
      <c r="D1793" s="198" t="s">
        <v>4007</v>
      </c>
      <c r="E1793" s="198" t="s">
        <v>4064</v>
      </c>
      <c r="F1793" s="198" t="s">
        <v>4074</v>
      </c>
      <c r="G1793" s="198" t="s">
        <v>179</v>
      </c>
      <c r="H1793" s="198" t="s">
        <v>4009</v>
      </c>
      <c r="I1793" s="198" t="s">
        <v>4066</v>
      </c>
      <c r="J1793" s="198" t="s">
        <v>4075</v>
      </c>
      <c r="K1793" s="198" t="s">
        <v>179</v>
      </c>
      <c r="L1793" s="66">
        <v>0.16</v>
      </c>
      <c r="M1793" s="65">
        <v>0.18</v>
      </c>
      <c r="N1793" s="92">
        <v>0.15</v>
      </c>
      <c r="O1793" s="92">
        <v>5.0000000000000017E-2</v>
      </c>
      <c r="P1793" s="92">
        <v>0.19</v>
      </c>
      <c r="Q1793" s="92">
        <v>0.2</v>
      </c>
      <c r="R1793" s="92">
        <v>0.22000000000000003</v>
      </c>
    </row>
    <row r="1794" spans="1:18" x14ac:dyDescent="0.25">
      <c r="A1794" s="198">
        <v>508</v>
      </c>
      <c r="B1794" s="198" t="s">
        <v>4919</v>
      </c>
      <c r="C1794" s="198" t="s">
        <v>3866</v>
      </c>
      <c r="D1794" s="198" t="s">
        <v>4007</v>
      </c>
      <c r="E1794" s="198" t="s">
        <v>4132</v>
      </c>
      <c r="F1794" s="198" t="s">
        <v>4170</v>
      </c>
      <c r="G1794" s="198" t="s">
        <v>179</v>
      </c>
      <c r="H1794" s="198" t="s">
        <v>4009</v>
      </c>
      <c r="I1794" s="198" t="s">
        <v>4134</v>
      </c>
      <c r="J1794" s="198" t="s">
        <v>4171</v>
      </c>
      <c r="K1794" s="198" t="s">
        <v>179</v>
      </c>
      <c r="L1794" s="66">
        <v>0.2</v>
      </c>
      <c r="M1794" s="65">
        <v>0.23</v>
      </c>
      <c r="N1794" s="92">
        <v>0.15</v>
      </c>
      <c r="O1794" s="92">
        <v>0.03</v>
      </c>
      <c r="P1794" s="92">
        <v>0.16999999999999998</v>
      </c>
      <c r="Q1794" s="92">
        <v>0.18</v>
      </c>
      <c r="R1794" s="92">
        <v>0.19800000000000001</v>
      </c>
    </row>
    <row r="1795" spans="1:18" x14ac:dyDescent="0.25">
      <c r="A1795" s="198">
        <v>562</v>
      </c>
      <c r="B1795" s="198" t="s">
        <v>4919</v>
      </c>
      <c r="C1795" s="198" t="s">
        <v>3866</v>
      </c>
      <c r="D1795" s="198" t="s">
        <v>4007</v>
      </c>
      <c r="E1795" s="198" t="s">
        <v>4008</v>
      </c>
      <c r="F1795" s="198" t="s">
        <v>179</v>
      </c>
      <c r="G1795" s="198" t="s">
        <v>179</v>
      </c>
      <c r="H1795" s="198" t="s">
        <v>4009</v>
      </c>
      <c r="I1795" s="198" t="s">
        <v>4008</v>
      </c>
      <c r="J1795" s="198" t="s">
        <v>179</v>
      </c>
      <c r="K1795" s="198" t="s">
        <v>179</v>
      </c>
      <c r="L1795" s="66">
        <v>0.2</v>
      </c>
      <c r="M1795" s="65">
        <v>0.23</v>
      </c>
      <c r="N1795" s="92">
        <v>0.15</v>
      </c>
      <c r="O1795" s="92">
        <v>0.03</v>
      </c>
      <c r="P1795" s="92">
        <v>0.16999999999999998</v>
      </c>
      <c r="Q1795" s="92">
        <v>0.18</v>
      </c>
      <c r="R1795" s="92">
        <v>0.19800000000000001</v>
      </c>
    </row>
    <row r="1796" spans="1:18" x14ac:dyDescent="0.25">
      <c r="A1796" s="198">
        <v>1142</v>
      </c>
      <c r="B1796" s="198" t="s">
        <v>4919</v>
      </c>
      <c r="C1796" s="198" t="s">
        <v>3866</v>
      </c>
      <c r="D1796" s="198" t="s">
        <v>4007</v>
      </c>
      <c r="E1796" s="198" t="s">
        <v>4064</v>
      </c>
      <c r="F1796" s="198" t="s">
        <v>4086</v>
      </c>
      <c r="G1796" s="198" t="s">
        <v>179</v>
      </c>
      <c r="H1796" s="198" t="s">
        <v>4009</v>
      </c>
      <c r="I1796" s="198" t="s">
        <v>4066</v>
      </c>
      <c r="J1796" s="198" t="s">
        <v>4087</v>
      </c>
      <c r="K1796" s="198" t="s">
        <v>179</v>
      </c>
      <c r="L1796" s="66">
        <v>0.2</v>
      </c>
      <c r="M1796" s="65">
        <v>0.23</v>
      </c>
      <c r="N1796" s="92">
        <v>0.15</v>
      </c>
      <c r="O1796" s="92">
        <v>0.03</v>
      </c>
      <c r="P1796" s="92">
        <v>0.16999999999999998</v>
      </c>
      <c r="Q1796" s="92">
        <v>0.18</v>
      </c>
      <c r="R1796" s="92">
        <v>0.19800000000000001</v>
      </c>
    </row>
    <row r="1797" spans="1:18" x14ac:dyDescent="0.25">
      <c r="A1797" s="198">
        <v>1446</v>
      </c>
      <c r="B1797" s="198" t="s">
        <v>4919</v>
      </c>
      <c r="C1797" s="198" t="s">
        <v>3866</v>
      </c>
      <c r="D1797" s="198" t="s">
        <v>4007</v>
      </c>
      <c r="E1797" s="198" t="s">
        <v>4022</v>
      </c>
      <c r="F1797" s="198" t="s">
        <v>4046</v>
      </c>
      <c r="G1797" s="198" t="s">
        <v>179</v>
      </c>
      <c r="H1797" s="198" t="s">
        <v>4009</v>
      </c>
      <c r="I1797" s="198" t="s">
        <v>4024</v>
      </c>
      <c r="J1797" s="198" t="s">
        <v>4047</v>
      </c>
      <c r="K1797" s="198" t="s">
        <v>179</v>
      </c>
      <c r="L1797" s="66">
        <v>0.2</v>
      </c>
      <c r="M1797" s="65">
        <v>0.23</v>
      </c>
      <c r="N1797" s="92">
        <v>0.15</v>
      </c>
      <c r="O1797" s="92">
        <v>0.03</v>
      </c>
      <c r="P1797" s="92">
        <v>0.16999999999999998</v>
      </c>
      <c r="Q1797" s="92">
        <v>0.18</v>
      </c>
      <c r="R1797" s="92">
        <v>0.19800000000000001</v>
      </c>
    </row>
    <row r="1798" spans="1:18" x14ac:dyDescent="0.25">
      <c r="A1798" s="198">
        <v>1575</v>
      </c>
      <c r="B1798" s="198" t="s">
        <v>4919</v>
      </c>
      <c r="C1798" s="198" t="s">
        <v>3866</v>
      </c>
      <c r="D1798" s="198" t="s">
        <v>4007</v>
      </c>
      <c r="E1798" s="198" t="s">
        <v>4110</v>
      </c>
      <c r="F1798" s="198" t="s">
        <v>783</v>
      </c>
      <c r="G1798" s="198" t="s">
        <v>179</v>
      </c>
      <c r="H1798" s="198" t="s">
        <v>4009</v>
      </c>
      <c r="I1798" s="198" t="s">
        <v>4112</v>
      </c>
      <c r="J1798" s="198" t="s">
        <v>784</v>
      </c>
      <c r="K1798" s="198" t="s">
        <v>179</v>
      </c>
      <c r="L1798" s="66">
        <v>0.18</v>
      </c>
      <c r="M1798" s="65">
        <v>0.21</v>
      </c>
      <c r="N1798" s="92">
        <v>0.15</v>
      </c>
      <c r="O1798" s="92">
        <v>0.03</v>
      </c>
      <c r="P1798" s="92">
        <v>0.16999999999999998</v>
      </c>
      <c r="Q1798" s="92">
        <v>0.18</v>
      </c>
      <c r="R1798" s="92">
        <v>0.19800000000000001</v>
      </c>
    </row>
    <row r="1799" spans="1:18" x14ac:dyDescent="0.25">
      <c r="A1799" s="198">
        <v>1666</v>
      </c>
      <c r="B1799" s="198" t="s">
        <v>4919</v>
      </c>
      <c r="C1799" s="198" t="s">
        <v>3866</v>
      </c>
      <c r="D1799" s="198" t="s">
        <v>4007</v>
      </c>
      <c r="E1799" s="198" t="s">
        <v>4048</v>
      </c>
      <c r="F1799" s="198" t="s">
        <v>4060</v>
      </c>
      <c r="G1799" s="198" t="s">
        <v>179</v>
      </c>
      <c r="H1799" s="198" t="s">
        <v>4009</v>
      </c>
      <c r="I1799" s="198" t="s">
        <v>4050</v>
      </c>
      <c r="J1799" s="198" t="s">
        <v>4061</v>
      </c>
      <c r="K1799" s="198" t="s">
        <v>179</v>
      </c>
      <c r="L1799" s="66">
        <v>0.2</v>
      </c>
      <c r="M1799" s="65">
        <v>0.23</v>
      </c>
      <c r="N1799" s="92">
        <v>0.15</v>
      </c>
      <c r="O1799" s="92">
        <v>1.0000000000000009E-2</v>
      </c>
      <c r="P1799" s="92">
        <v>0.15</v>
      </c>
      <c r="Q1799" s="92">
        <v>0.15</v>
      </c>
      <c r="R1799" s="92">
        <v>0.17600000000000002</v>
      </c>
    </row>
    <row r="1800" spans="1:18" x14ac:dyDescent="0.25">
      <c r="A1800" s="198">
        <v>1782</v>
      </c>
      <c r="B1800" s="198" t="s">
        <v>4919</v>
      </c>
      <c r="C1800" s="198" t="s">
        <v>3866</v>
      </c>
      <c r="D1800" s="198" t="s">
        <v>4007</v>
      </c>
      <c r="E1800" s="198" t="s">
        <v>4022</v>
      </c>
      <c r="F1800" s="198" t="s">
        <v>4026</v>
      </c>
      <c r="G1800" s="198" t="s">
        <v>179</v>
      </c>
      <c r="H1800" s="198" t="s">
        <v>4009</v>
      </c>
      <c r="I1800" s="198" t="s">
        <v>4024</v>
      </c>
      <c r="J1800" s="198" t="s">
        <v>4027</v>
      </c>
      <c r="K1800" s="198" t="s">
        <v>179</v>
      </c>
      <c r="L1800" s="66">
        <v>0.2</v>
      </c>
      <c r="M1800" s="65">
        <v>0.23</v>
      </c>
      <c r="N1800" s="92">
        <v>0.08</v>
      </c>
      <c r="O1800" s="92">
        <v>9.9999999999999992E-2</v>
      </c>
      <c r="P1800" s="92">
        <v>0.16999999999999998</v>
      </c>
      <c r="Q1800" s="92">
        <v>0.18</v>
      </c>
      <c r="R1800" s="92">
        <v>0.19800000000000001</v>
      </c>
    </row>
    <row r="1801" spans="1:18" x14ac:dyDescent="0.25">
      <c r="A1801" s="198">
        <v>1925</v>
      </c>
      <c r="B1801" s="198" t="s">
        <v>4919</v>
      </c>
      <c r="C1801" s="198" t="s">
        <v>3866</v>
      </c>
      <c r="D1801" s="198" t="s">
        <v>4007</v>
      </c>
      <c r="E1801" s="198" t="s">
        <v>4110</v>
      </c>
      <c r="F1801" s="198" t="s">
        <v>4116</v>
      </c>
      <c r="G1801" s="198" t="s">
        <v>179</v>
      </c>
      <c r="H1801" s="198" t="s">
        <v>4009</v>
      </c>
      <c r="I1801" s="198" t="s">
        <v>4112</v>
      </c>
      <c r="J1801" s="198" t="s">
        <v>4117</v>
      </c>
      <c r="K1801" s="198" t="s">
        <v>179</v>
      </c>
      <c r="L1801" s="66">
        <v>0.18</v>
      </c>
      <c r="M1801" s="65">
        <v>0.21</v>
      </c>
      <c r="N1801" s="92">
        <v>0.14000000000000001</v>
      </c>
      <c r="O1801" s="92">
        <v>3.999999999999998E-2</v>
      </c>
      <c r="P1801" s="92">
        <v>0.16999999999999998</v>
      </c>
      <c r="Q1801" s="92">
        <v>0.18</v>
      </c>
      <c r="R1801" s="92">
        <v>0.19800000000000001</v>
      </c>
    </row>
    <row r="1802" spans="1:18" x14ac:dyDescent="0.25">
      <c r="A1802" s="198">
        <v>1934</v>
      </c>
      <c r="B1802" s="198" t="s">
        <v>4919</v>
      </c>
      <c r="C1802" s="198" t="s">
        <v>3866</v>
      </c>
      <c r="D1802" s="198" t="s">
        <v>4007</v>
      </c>
      <c r="E1802" s="198" t="s">
        <v>4010</v>
      </c>
      <c r="F1802" s="198" t="s">
        <v>4014</v>
      </c>
      <c r="G1802" s="198" t="s">
        <v>179</v>
      </c>
      <c r="H1802" s="198" t="s">
        <v>4009</v>
      </c>
      <c r="I1802" s="198" t="s">
        <v>4012</v>
      </c>
      <c r="J1802" s="198" t="s">
        <v>4015</v>
      </c>
      <c r="K1802" s="198" t="s">
        <v>179</v>
      </c>
      <c r="L1802" s="66">
        <v>0.18</v>
      </c>
      <c r="M1802" s="65">
        <v>0.21</v>
      </c>
      <c r="N1802" s="92">
        <v>0.14000000000000001</v>
      </c>
      <c r="O1802" s="92">
        <v>3.999999999999998E-2</v>
      </c>
      <c r="P1802" s="92">
        <v>0.16999999999999998</v>
      </c>
      <c r="Q1802" s="92">
        <v>0.18</v>
      </c>
      <c r="R1802" s="92">
        <v>0.19800000000000001</v>
      </c>
    </row>
    <row r="1803" spans="1:18" x14ac:dyDescent="0.25">
      <c r="A1803" s="198">
        <v>1936</v>
      </c>
      <c r="B1803" s="198" t="s">
        <v>4919</v>
      </c>
      <c r="C1803" s="198" t="s">
        <v>3866</v>
      </c>
      <c r="D1803" s="198" t="s">
        <v>4007</v>
      </c>
      <c r="E1803" s="198" t="s">
        <v>4010</v>
      </c>
      <c r="F1803" s="198" t="s">
        <v>4016</v>
      </c>
      <c r="G1803" s="198" t="s">
        <v>179</v>
      </c>
      <c r="H1803" s="198" t="s">
        <v>4009</v>
      </c>
      <c r="I1803" s="198" t="s">
        <v>4012</v>
      </c>
      <c r="J1803" s="198" t="s">
        <v>4017</v>
      </c>
      <c r="K1803" s="198" t="s">
        <v>179</v>
      </c>
      <c r="L1803" s="66">
        <v>0.2</v>
      </c>
      <c r="M1803" s="65">
        <v>0.23</v>
      </c>
      <c r="N1803" s="92">
        <v>0.15</v>
      </c>
      <c r="O1803" s="92">
        <v>1.0000000000000009E-2</v>
      </c>
      <c r="P1803" s="92">
        <v>0.15</v>
      </c>
      <c r="Q1803" s="92">
        <v>0.15</v>
      </c>
      <c r="R1803" s="92">
        <v>0.17600000000000002</v>
      </c>
    </row>
    <row r="1804" spans="1:18" x14ac:dyDescent="0.25">
      <c r="A1804" s="198">
        <v>1939</v>
      </c>
      <c r="B1804" s="198" t="s">
        <v>4919</v>
      </c>
      <c r="C1804" s="198" t="s">
        <v>3866</v>
      </c>
      <c r="D1804" s="198" t="s">
        <v>4007</v>
      </c>
      <c r="E1804" s="198" t="s">
        <v>4010</v>
      </c>
      <c r="F1804" s="198" t="s">
        <v>4011</v>
      </c>
      <c r="G1804" s="198" t="s">
        <v>179</v>
      </c>
      <c r="H1804" s="198" t="s">
        <v>4009</v>
      </c>
      <c r="I1804" s="198" t="s">
        <v>4012</v>
      </c>
      <c r="J1804" s="198" t="s">
        <v>4013</v>
      </c>
      <c r="K1804" s="198" t="s">
        <v>179</v>
      </c>
      <c r="L1804" s="66">
        <v>0.16</v>
      </c>
      <c r="M1804" s="65">
        <v>0.18</v>
      </c>
      <c r="N1804" s="92">
        <v>0.15</v>
      </c>
      <c r="O1804" s="92">
        <v>0.03</v>
      </c>
      <c r="P1804" s="92">
        <v>0.16999999999999998</v>
      </c>
      <c r="Q1804" s="92">
        <v>0.18</v>
      </c>
      <c r="R1804" s="92">
        <v>0.19800000000000001</v>
      </c>
    </row>
    <row r="1805" spans="1:18" x14ac:dyDescent="0.25">
      <c r="A1805" s="198">
        <v>2139</v>
      </c>
      <c r="B1805" s="198" t="s">
        <v>4919</v>
      </c>
      <c r="C1805" s="198" t="s">
        <v>3866</v>
      </c>
      <c r="D1805" s="198" t="s">
        <v>4007</v>
      </c>
      <c r="E1805" s="198" t="s">
        <v>4064</v>
      </c>
      <c r="F1805" s="198" t="s">
        <v>4088</v>
      </c>
      <c r="G1805" s="198" t="s">
        <v>179</v>
      </c>
      <c r="H1805" s="198" t="s">
        <v>4009</v>
      </c>
      <c r="I1805" s="198" t="s">
        <v>4066</v>
      </c>
      <c r="J1805" s="198" t="s">
        <v>4089</v>
      </c>
      <c r="K1805" s="198" t="s">
        <v>179</v>
      </c>
      <c r="L1805" s="66">
        <v>0.2</v>
      </c>
      <c r="M1805" s="65">
        <v>0.23</v>
      </c>
      <c r="N1805" s="92">
        <v>0.15</v>
      </c>
      <c r="O1805" s="92">
        <v>0.03</v>
      </c>
      <c r="P1805" s="92">
        <v>0.16999999999999998</v>
      </c>
      <c r="Q1805" s="92">
        <v>0.18</v>
      </c>
      <c r="R1805" s="92">
        <v>0.19800000000000001</v>
      </c>
    </row>
    <row r="1806" spans="1:18" x14ac:dyDescent="0.25">
      <c r="A1806" s="198">
        <v>2143</v>
      </c>
      <c r="B1806" s="198" t="s">
        <v>4919</v>
      </c>
      <c r="C1806" s="198" t="s">
        <v>3866</v>
      </c>
      <c r="D1806" s="198" t="s">
        <v>4007</v>
      </c>
      <c r="E1806" s="198" t="s">
        <v>4110</v>
      </c>
      <c r="F1806" s="198" t="s">
        <v>4130</v>
      </c>
      <c r="G1806" s="198" t="s">
        <v>179</v>
      </c>
      <c r="H1806" s="198" t="s">
        <v>4009</v>
      </c>
      <c r="I1806" s="198" t="s">
        <v>4112</v>
      </c>
      <c r="J1806" s="198" t="s">
        <v>4131</v>
      </c>
      <c r="K1806" s="198" t="s">
        <v>179</v>
      </c>
      <c r="L1806" s="66">
        <v>0.16</v>
      </c>
      <c r="M1806" s="65">
        <v>0.18</v>
      </c>
      <c r="N1806" s="92">
        <v>0.15</v>
      </c>
      <c r="O1806" s="92">
        <v>0.03</v>
      </c>
      <c r="P1806" s="92">
        <v>0.16999999999999998</v>
      </c>
      <c r="Q1806" s="92">
        <v>0.18</v>
      </c>
      <c r="R1806" s="92">
        <v>0.19800000000000001</v>
      </c>
    </row>
    <row r="1807" spans="1:18" x14ac:dyDescent="0.25">
      <c r="A1807" s="198">
        <v>2191</v>
      </c>
      <c r="B1807" s="198" t="s">
        <v>4919</v>
      </c>
      <c r="C1807" s="198" t="s">
        <v>3866</v>
      </c>
      <c r="D1807" s="198" t="s">
        <v>4007</v>
      </c>
      <c r="E1807" s="198" t="s">
        <v>4092</v>
      </c>
      <c r="F1807" s="198" t="s">
        <v>4108</v>
      </c>
      <c r="G1807" s="198" t="s">
        <v>179</v>
      </c>
      <c r="H1807" s="198" t="s">
        <v>4009</v>
      </c>
      <c r="I1807" s="198" t="s">
        <v>4094</v>
      </c>
      <c r="J1807" s="198" t="s">
        <v>4109</v>
      </c>
      <c r="K1807" s="198" t="s">
        <v>179</v>
      </c>
      <c r="L1807" s="66">
        <v>0.2</v>
      </c>
      <c r="M1807" s="65">
        <v>0.23</v>
      </c>
      <c r="N1807" s="92">
        <v>0.15</v>
      </c>
      <c r="O1807" s="92" t="s">
        <v>121</v>
      </c>
      <c r="P1807" s="92">
        <v>0.15</v>
      </c>
      <c r="Q1807" s="92">
        <v>0.15</v>
      </c>
      <c r="R1807" s="92">
        <v>0.15</v>
      </c>
    </row>
    <row r="1808" spans="1:18" x14ac:dyDescent="0.25">
      <c r="A1808" s="198">
        <v>2205</v>
      </c>
      <c r="B1808" s="198" t="s">
        <v>4919</v>
      </c>
      <c r="C1808" s="198" t="s">
        <v>3866</v>
      </c>
      <c r="D1808" s="198" t="s">
        <v>4007</v>
      </c>
      <c r="E1808" s="198" t="s">
        <v>4010</v>
      </c>
      <c r="F1808" s="198" t="s">
        <v>4018</v>
      </c>
      <c r="G1808" s="198" t="s">
        <v>179</v>
      </c>
      <c r="H1808" s="198" t="s">
        <v>4009</v>
      </c>
      <c r="I1808" s="198" t="s">
        <v>4012</v>
      </c>
      <c r="J1808" s="198" t="s">
        <v>4019</v>
      </c>
      <c r="K1808" s="198" t="s">
        <v>179</v>
      </c>
      <c r="L1808" s="66">
        <v>0.2</v>
      </c>
      <c r="M1808" s="65">
        <v>0.23</v>
      </c>
      <c r="N1808" s="92">
        <v>0.15</v>
      </c>
      <c r="O1808" s="92" t="s">
        <v>121</v>
      </c>
      <c r="P1808" s="92">
        <v>0.15</v>
      </c>
      <c r="Q1808" s="92">
        <v>0.15</v>
      </c>
      <c r="R1808" s="92">
        <v>0.15</v>
      </c>
    </row>
    <row r="1809" spans="1:18" x14ac:dyDescent="0.25">
      <c r="A1809" s="198">
        <v>2206</v>
      </c>
      <c r="B1809" s="198" t="s">
        <v>4919</v>
      </c>
      <c r="C1809" s="198" t="s">
        <v>3866</v>
      </c>
      <c r="D1809" s="198" t="s">
        <v>4007</v>
      </c>
      <c r="E1809" s="198" t="s">
        <v>4092</v>
      </c>
      <c r="F1809" s="198" t="s">
        <v>4106</v>
      </c>
      <c r="G1809" s="198" t="s">
        <v>179</v>
      </c>
      <c r="H1809" s="198" t="s">
        <v>4009</v>
      </c>
      <c r="I1809" s="198" t="s">
        <v>4094</v>
      </c>
      <c r="J1809" s="198" t="s">
        <v>4107</v>
      </c>
      <c r="K1809" s="198" t="s">
        <v>179</v>
      </c>
      <c r="L1809" s="66">
        <v>0.2</v>
      </c>
      <c r="M1809" s="65">
        <v>0.23</v>
      </c>
      <c r="N1809" s="92">
        <v>0.15</v>
      </c>
      <c r="O1809" s="92" t="s">
        <v>121</v>
      </c>
      <c r="P1809" s="92">
        <v>0.15</v>
      </c>
      <c r="Q1809" s="92">
        <v>0.15</v>
      </c>
      <c r="R1809" s="92">
        <v>0.15</v>
      </c>
    </row>
    <row r="1810" spans="1:18" x14ac:dyDescent="0.25">
      <c r="A1810" s="198">
        <v>2227</v>
      </c>
      <c r="B1810" s="198" t="s">
        <v>4919</v>
      </c>
      <c r="C1810" s="198" t="s">
        <v>3866</v>
      </c>
      <c r="D1810" s="198" t="s">
        <v>4007</v>
      </c>
      <c r="E1810" s="198" t="s">
        <v>4010</v>
      </c>
      <c r="F1810" s="198" t="s">
        <v>4020</v>
      </c>
      <c r="G1810" s="198" t="s">
        <v>179</v>
      </c>
      <c r="H1810" s="198" t="s">
        <v>4009</v>
      </c>
      <c r="I1810" s="198" t="s">
        <v>4012</v>
      </c>
      <c r="J1810" s="198" t="s">
        <v>4021</v>
      </c>
      <c r="K1810" s="198" t="s">
        <v>179</v>
      </c>
      <c r="L1810" s="66">
        <v>0.16</v>
      </c>
      <c r="M1810" s="65">
        <v>0.18</v>
      </c>
      <c r="N1810" s="92">
        <v>0.15</v>
      </c>
      <c r="O1810" s="92" t="s">
        <v>121</v>
      </c>
      <c r="P1810" s="92">
        <v>0.15</v>
      </c>
      <c r="Q1810" s="92">
        <v>0.15</v>
      </c>
      <c r="R1810" s="92">
        <v>0.15</v>
      </c>
    </row>
    <row r="1811" spans="1:18" x14ac:dyDescent="0.25">
      <c r="A1811" s="198">
        <v>2229</v>
      </c>
      <c r="B1811" s="198" t="s">
        <v>4919</v>
      </c>
      <c r="C1811" s="198" t="s">
        <v>3866</v>
      </c>
      <c r="D1811" s="198" t="s">
        <v>4007</v>
      </c>
      <c r="E1811" s="198" t="s">
        <v>4092</v>
      </c>
      <c r="F1811" s="198" t="s">
        <v>4093</v>
      </c>
      <c r="G1811" s="198" t="s">
        <v>179</v>
      </c>
      <c r="H1811" s="198" t="s">
        <v>4009</v>
      </c>
      <c r="I1811" s="198" t="s">
        <v>4094</v>
      </c>
      <c r="J1811" s="198" t="s">
        <v>4095</v>
      </c>
      <c r="K1811" s="198" t="s">
        <v>179</v>
      </c>
      <c r="L1811" s="66">
        <v>0.2</v>
      </c>
      <c r="M1811" s="65">
        <v>0.23</v>
      </c>
      <c r="N1811" s="92">
        <v>0.15</v>
      </c>
      <c r="O1811" s="92" t="s">
        <v>121</v>
      </c>
      <c r="P1811" s="92">
        <v>0.15</v>
      </c>
      <c r="Q1811" s="92">
        <v>0.15</v>
      </c>
      <c r="R1811" s="92">
        <v>0.15</v>
      </c>
    </row>
    <row r="1812" spans="1:18" x14ac:dyDescent="0.25">
      <c r="A1812" s="198">
        <v>2284</v>
      </c>
      <c r="B1812" s="198" t="s">
        <v>4919</v>
      </c>
      <c r="C1812" s="198" t="s">
        <v>3866</v>
      </c>
      <c r="D1812" s="198" t="s">
        <v>4007</v>
      </c>
      <c r="E1812" s="198" t="s">
        <v>4092</v>
      </c>
      <c r="F1812" s="198" t="s">
        <v>4096</v>
      </c>
      <c r="G1812" s="198" t="s">
        <v>179</v>
      </c>
      <c r="H1812" s="198" t="s">
        <v>4009</v>
      </c>
      <c r="I1812" s="198" t="s">
        <v>4094</v>
      </c>
      <c r="J1812" s="198" t="s">
        <v>4097</v>
      </c>
      <c r="K1812" s="198" t="s">
        <v>179</v>
      </c>
      <c r="L1812" s="66">
        <v>0.2</v>
      </c>
      <c r="M1812" s="65">
        <v>0.23</v>
      </c>
      <c r="N1812" s="92">
        <v>0.15</v>
      </c>
      <c r="O1812" s="92">
        <v>0.03</v>
      </c>
      <c r="P1812" s="92">
        <v>0.16999999999999998</v>
      </c>
      <c r="Q1812" s="92">
        <v>0.18</v>
      </c>
      <c r="R1812" s="92">
        <v>0.19800000000000001</v>
      </c>
    </row>
    <row r="1813" spans="1:18" x14ac:dyDescent="0.25">
      <c r="A1813" s="198">
        <v>2290</v>
      </c>
      <c r="B1813" s="198" t="s">
        <v>4919</v>
      </c>
      <c r="C1813" s="198" t="s">
        <v>3866</v>
      </c>
      <c r="D1813" s="198" t="s">
        <v>4007</v>
      </c>
      <c r="E1813" s="198" t="s">
        <v>4110</v>
      </c>
      <c r="F1813" s="198" t="s">
        <v>4124</v>
      </c>
      <c r="G1813" s="198" t="s">
        <v>179</v>
      </c>
      <c r="H1813" s="198" t="s">
        <v>4009</v>
      </c>
      <c r="I1813" s="198" t="s">
        <v>4112</v>
      </c>
      <c r="J1813" s="198" t="s">
        <v>4125</v>
      </c>
      <c r="K1813" s="198" t="s">
        <v>179</v>
      </c>
      <c r="L1813" s="66">
        <v>0.2</v>
      </c>
      <c r="M1813" s="65">
        <v>0.23</v>
      </c>
      <c r="N1813" s="92">
        <v>0.15</v>
      </c>
      <c r="O1813" s="92">
        <v>0.03</v>
      </c>
      <c r="P1813" s="92">
        <v>0.16999999999999998</v>
      </c>
      <c r="Q1813" s="92">
        <v>0.18</v>
      </c>
      <c r="R1813" s="92">
        <v>0.19800000000000001</v>
      </c>
    </row>
    <row r="1814" spans="1:18" x14ac:dyDescent="0.25">
      <c r="A1814" s="198">
        <v>2291</v>
      </c>
      <c r="B1814" s="198" t="s">
        <v>4919</v>
      </c>
      <c r="C1814" s="198" t="s">
        <v>3866</v>
      </c>
      <c r="D1814" s="198" t="s">
        <v>4007</v>
      </c>
      <c r="E1814" s="198" t="s">
        <v>4110</v>
      </c>
      <c r="F1814" s="198" t="s">
        <v>4126</v>
      </c>
      <c r="G1814" s="198" t="s">
        <v>179</v>
      </c>
      <c r="H1814" s="198" t="s">
        <v>4009</v>
      </c>
      <c r="I1814" s="198" t="s">
        <v>4112</v>
      </c>
      <c r="J1814" s="198" t="s">
        <v>4127</v>
      </c>
      <c r="K1814" s="198" t="s">
        <v>179</v>
      </c>
      <c r="L1814" s="66">
        <v>0.18</v>
      </c>
      <c r="M1814" s="65">
        <v>0.21</v>
      </c>
      <c r="N1814" s="92">
        <v>0.15</v>
      </c>
      <c r="O1814" s="92">
        <v>1.0000000000000009E-2</v>
      </c>
      <c r="P1814" s="92">
        <v>0.15</v>
      </c>
      <c r="Q1814" s="92">
        <v>0.15</v>
      </c>
      <c r="R1814" s="92">
        <v>0.17600000000000002</v>
      </c>
    </row>
    <row r="1815" spans="1:18" x14ac:dyDescent="0.25">
      <c r="A1815" s="198">
        <v>2292</v>
      </c>
      <c r="B1815" s="198" t="s">
        <v>4919</v>
      </c>
      <c r="C1815" s="198" t="s">
        <v>3866</v>
      </c>
      <c r="D1815" s="198" t="s">
        <v>4007</v>
      </c>
      <c r="E1815" s="198" t="s">
        <v>4132</v>
      </c>
      <c r="F1815" s="198" t="s">
        <v>4136</v>
      </c>
      <c r="G1815" s="198" t="s">
        <v>179</v>
      </c>
      <c r="H1815" s="198" t="s">
        <v>4009</v>
      </c>
      <c r="I1815" s="198" t="s">
        <v>4134</v>
      </c>
      <c r="J1815" s="198" t="s">
        <v>4137</v>
      </c>
      <c r="K1815" s="198" t="s">
        <v>179</v>
      </c>
      <c r="L1815" s="66">
        <v>0.14000000000000001</v>
      </c>
      <c r="M1815" s="65">
        <v>0.16</v>
      </c>
      <c r="N1815" s="92">
        <v>0.15</v>
      </c>
      <c r="O1815" s="92">
        <v>1.0000000000000009E-2</v>
      </c>
      <c r="P1815" s="92">
        <v>0.15</v>
      </c>
      <c r="Q1815" s="92">
        <v>0.15</v>
      </c>
      <c r="R1815" s="92">
        <v>0.17600000000000002</v>
      </c>
    </row>
    <row r="1816" spans="1:18" x14ac:dyDescent="0.25">
      <c r="A1816" s="198">
        <v>2293</v>
      </c>
      <c r="B1816" s="198" t="s">
        <v>4919</v>
      </c>
      <c r="C1816" s="198" t="s">
        <v>3866</v>
      </c>
      <c r="D1816" s="198" t="s">
        <v>4007</v>
      </c>
      <c r="E1816" s="198" t="s">
        <v>4110</v>
      </c>
      <c r="F1816" s="198" t="s">
        <v>4118</v>
      </c>
      <c r="G1816" s="198" t="s">
        <v>179</v>
      </c>
      <c r="H1816" s="198" t="s">
        <v>4009</v>
      </c>
      <c r="I1816" s="198" t="s">
        <v>4112</v>
      </c>
      <c r="J1816" s="198" t="s">
        <v>4119</v>
      </c>
      <c r="K1816" s="198" t="s">
        <v>179</v>
      </c>
      <c r="L1816" s="66">
        <v>0.16</v>
      </c>
      <c r="M1816" s="65">
        <v>0.18</v>
      </c>
      <c r="N1816" s="92">
        <v>0.15</v>
      </c>
      <c r="O1816" s="92">
        <v>1.0000000000000009E-2</v>
      </c>
      <c r="P1816" s="92">
        <v>0.15</v>
      </c>
      <c r="Q1816" s="92">
        <v>0.15</v>
      </c>
      <c r="R1816" s="92">
        <v>0.17600000000000002</v>
      </c>
    </row>
    <row r="1817" spans="1:18" x14ac:dyDescent="0.25">
      <c r="A1817" s="198">
        <v>2294</v>
      </c>
      <c r="B1817" s="198" t="s">
        <v>4919</v>
      </c>
      <c r="C1817" s="198" t="s">
        <v>3866</v>
      </c>
      <c r="D1817" s="198" t="s">
        <v>4007</v>
      </c>
      <c r="E1817" s="198" t="s">
        <v>4110</v>
      </c>
      <c r="F1817" s="198" t="s">
        <v>4120</v>
      </c>
      <c r="G1817" s="198" t="s">
        <v>179</v>
      </c>
      <c r="H1817" s="198" t="s">
        <v>4009</v>
      </c>
      <c r="I1817" s="198" t="s">
        <v>4112</v>
      </c>
      <c r="J1817" s="198" t="s">
        <v>4121</v>
      </c>
      <c r="K1817" s="198" t="s">
        <v>179</v>
      </c>
      <c r="L1817" s="66">
        <v>0.2</v>
      </c>
      <c r="M1817" s="65">
        <v>0.23</v>
      </c>
      <c r="N1817" s="92">
        <v>0.15</v>
      </c>
      <c r="O1817" s="92">
        <v>1.0000000000000009E-2</v>
      </c>
      <c r="P1817" s="92">
        <v>0.15</v>
      </c>
      <c r="Q1817" s="92">
        <v>0.15</v>
      </c>
      <c r="R1817" s="92">
        <v>0.17600000000000002</v>
      </c>
    </row>
    <row r="1818" spans="1:18" x14ac:dyDescent="0.25">
      <c r="A1818" s="198">
        <v>2295</v>
      </c>
      <c r="B1818" s="198" t="s">
        <v>4919</v>
      </c>
      <c r="C1818" s="198" t="s">
        <v>3866</v>
      </c>
      <c r="D1818" s="198" t="s">
        <v>4007</v>
      </c>
      <c r="E1818" s="198" t="s">
        <v>4110</v>
      </c>
      <c r="F1818" s="198" t="s">
        <v>4122</v>
      </c>
      <c r="G1818" s="198" t="s">
        <v>179</v>
      </c>
      <c r="H1818" s="198" t="s">
        <v>4009</v>
      </c>
      <c r="I1818" s="198" t="s">
        <v>4112</v>
      </c>
      <c r="J1818" s="198" t="s">
        <v>4123</v>
      </c>
      <c r="K1818" s="198" t="s">
        <v>179</v>
      </c>
      <c r="L1818" s="66">
        <v>0.16</v>
      </c>
      <c r="M1818" s="65">
        <v>0.18</v>
      </c>
      <c r="N1818" s="92">
        <v>0.15</v>
      </c>
      <c r="O1818" s="92">
        <v>1.0000000000000009E-2</v>
      </c>
      <c r="P1818" s="92">
        <v>0.15</v>
      </c>
      <c r="Q1818" s="92">
        <v>0.15</v>
      </c>
      <c r="R1818" s="92">
        <v>0.17600000000000002</v>
      </c>
    </row>
    <row r="1819" spans="1:18" x14ac:dyDescent="0.25">
      <c r="A1819" s="198">
        <v>2297</v>
      </c>
      <c r="B1819" s="198" t="s">
        <v>4919</v>
      </c>
      <c r="C1819" s="198" t="s">
        <v>3866</v>
      </c>
      <c r="D1819" s="198" t="s">
        <v>4007</v>
      </c>
      <c r="E1819" s="198" t="s">
        <v>4022</v>
      </c>
      <c r="F1819" s="198" t="s">
        <v>4028</v>
      </c>
      <c r="G1819" s="198" t="s">
        <v>179</v>
      </c>
      <c r="H1819" s="198" t="s">
        <v>4009</v>
      </c>
      <c r="I1819" s="198" t="s">
        <v>4024</v>
      </c>
      <c r="J1819" s="198" t="s">
        <v>4029</v>
      </c>
      <c r="K1819" s="198" t="s">
        <v>179</v>
      </c>
      <c r="L1819" s="66">
        <v>0.2</v>
      </c>
      <c r="M1819" s="65">
        <v>0.23</v>
      </c>
      <c r="N1819" s="92">
        <v>0.15</v>
      </c>
      <c r="O1819" s="92">
        <v>0.03</v>
      </c>
      <c r="P1819" s="92">
        <v>0.16999999999999998</v>
      </c>
      <c r="Q1819" s="92">
        <v>0.18</v>
      </c>
      <c r="R1819" s="92">
        <v>0.19800000000000001</v>
      </c>
    </row>
    <row r="1820" spans="1:18" x14ac:dyDescent="0.25">
      <c r="A1820" s="198">
        <v>2298</v>
      </c>
      <c r="B1820" s="198" t="s">
        <v>4919</v>
      </c>
      <c r="C1820" s="198" t="s">
        <v>3866</v>
      </c>
      <c r="D1820" s="198" t="s">
        <v>4007</v>
      </c>
      <c r="E1820" s="198" t="s">
        <v>4022</v>
      </c>
      <c r="F1820" s="198" t="s">
        <v>4030</v>
      </c>
      <c r="G1820" s="198" t="s">
        <v>179</v>
      </c>
      <c r="H1820" s="198" t="s">
        <v>4009</v>
      </c>
      <c r="I1820" s="198" t="s">
        <v>4024</v>
      </c>
      <c r="J1820" s="198" t="s">
        <v>4031</v>
      </c>
      <c r="K1820" s="198" t="s">
        <v>179</v>
      </c>
      <c r="L1820" s="66">
        <v>0.2</v>
      </c>
      <c r="M1820" s="65">
        <v>0.23</v>
      </c>
      <c r="N1820" s="92">
        <v>0.15</v>
      </c>
      <c r="O1820" s="92">
        <v>0.03</v>
      </c>
      <c r="P1820" s="92">
        <v>0.16999999999999998</v>
      </c>
      <c r="Q1820" s="92">
        <v>0.18</v>
      </c>
      <c r="R1820" s="92">
        <v>0.19800000000000001</v>
      </c>
    </row>
    <row r="1821" spans="1:18" x14ac:dyDescent="0.25">
      <c r="A1821" s="198">
        <v>2299</v>
      </c>
      <c r="B1821" s="198" t="s">
        <v>4919</v>
      </c>
      <c r="C1821" s="198" t="s">
        <v>3866</v>
      </c>
      <c r="D1821" s="198" t="s">
        <v>4007</v>
      </c>
      <c r="E1821" s="198" t="s">
        <v>4022</v>
      </c>
      <c r="F1821" s="198" t="s">
        <v>4032</v>
      </c>
      <c r="G1821" s="198" t="s">
        <v>179</v>
      </c>
      <c r="H1821" s="198" t="s">
        <v>4009</v>
      </c>
      <c r="I1821" s="198" t="s">
        <v>4024</v>
      </c>
      <c r="J1821" s="198" t="s">
        <v>4033</v>
      </c>
      <c r="K1821" s="198" t="s">
        <v>179</v>
      </c>
      <c r="L1821" s="66">
        <v>0.2</v>
      </c>
      <c r="M1821" s="65">
        <v>0.23</v>
      </c>
      <c r="N1821" s="92">
        <v>0.15</v>
      </c>
      <c r="O1821" s="92">
        <v>0.03</v>
      </c>
      <c r="P1821" s="92">
        <v>0.16999999999999998</v>
      </c>
      <c r="Q1821" s="92">
        <v>0.18</v>
      </c>
      <c r="R1821" s="92">
        <v>0.19800000000000001</v>
      </c>
    </row>
    <row r="1822" spans="1:18" x14ac:dyDescent="0.25">
      <c r="A1822" s="198">
        <v>2300</v>
      </c>
      <c r="B1822" s="198" t="s">
        <v>4919</v>
      </c>
      <c r="C1822" s="198" t="s">
        <v>3866</v>
      </c>
      <c r="D1822" s="198" t="s">
        <v>4007</v>
      </c>
      <c r="E1822" s="198" t="s">
        <v>4022</v>
      </c>
      <c r="F1822" s="198" t="s">
        <v>4034</v>
      </c>
      <c r="G1822" s="198" t="s">
        <v>179</v>
      </c>
      <c r="H1822" s="198" t="s">
        <v>4009</v>
      </c>
      <c r="I1822" s="198" t="s">
        <v>4024</v>
      </c>
      <c r="J1822" s="198" t="s">
        <v>4035</v>
      </c>
      <c r="K1822" s="198" t="s">
        <v>179</v>
      </c>
      <c r="L1822" s="66">
        <v>0.2</v>
      </c>
      <c r="M1822" s="65">
        <v>0.23</v>
      </c>
      <c r="N1822" s="92">
        <v>0</v>
      </c>
      <c r="O1822" s="92">
        <v>0.18</v>
      </c>
      <c r="P1822" s="92">
        <v>0.16999999999999998</v>
      </c>
      <c r="Q1822" s="92">
        <v>0.18</v>
      </c>
      <c r="R1822" s="92">
        <v>0.19800000000000001</v>
      </c>
    </row>
    <row r="1823" spans="1:18" x14ac:dyDescent="0.25">
      <c r="A1823" s="198">
        <v>2301</v>
      </c>
      <c r="B1823" s="198" t="s">
        <v>4919</v>
      </c>
      <c r="C1823" s="198" t="s">
        <v>3866</v>
      </c>
      <c r="D1823" s="198" t="s">
        <v>4007</v>
      </c>
      <c r="E1823" s="198" t="s">
        <v>4022</v>
      </c>
      <c r="F1823" s="198" t="s">
        <v>4036</v>
      </c>
      <c r="G1823" s="198" t="s">
        <v>179</v>
      </c>
      <c r="H1823" s="198" t="s">
        <v>4009</v>
      </c>
      <c r="I1823" s="198" t="s">
        <v>4024</v>
      </c>
      <c r="J1823" s="198" t="s">
        <v>4037</v>
      </c>
      <c r="K1823" s="198" t="s">
        <v>179</v>
      </c>
      <c r="L1823" s="66">
        <v>0.2</v>
      </c>
      <c r="M1823" s="65">
        <v>0.23</v>
      </c>
      <c r="N1823" s="92">
        <v>0.15</v>
      </c>
      <c r="O1823" s="92">
        <v>0.03</v>
      </c>
      <c r="P1823" s="92">
        <v>0.16999999999999998</v>
      </c>
      <c r="Q1823" s="92">
        <v>0.18</v>
      </c>
      <c r="R1823" s="92">
        <v>0.19800000000000001</v>
      </c>
    </row>
    <row r="1824" spans="1:18" x14ac:dyDescent="0.25">
      <c r="A1824" s="198">
        <v>2302</v>
      </c>
      <c r="B1824" s="198" t="s">
        <v>4919</v>
      </c>
      <c r="C1824" s="198" t="s">
        <v>3866</v>
      </c>
      <c r="D1824" s="198" t="s">
        <v>4007</v>
      </c>
      <c r="E1824" s="198" t="s">
        <v>4022</v>
      </c>
      <c r="F1824" s="198" t="s">
        <v>4038</v>
      </c>
      <c r="G1824" s="198" t="s">
        <v>179</v>
      </c>
      <c r="H1824" s="198" t="s">
        <v>4009</v>
      </c>
      <c r="I1824" s="198" t="s">
        <v>4024</v>
      </c>
      <c r="J1824" s="198" t="s">
        <v>4039</v>
      </c>
      <c r="K1824" s="198" t="s">
        <v>179</v>
      </c>
      <c r="L1824" s="66">
        <v>0.2</v>
      </c>
      <c r="M1824" s="65">
        <v>0.23</v>
      </c>
      <c r="N1824" s="92">
        <v>0</v>
      </c>
      <c r="O1824" s="92">
        <v>0.18</v>
      </c>
      <c r="P1824" s="92">
        <v>0.16999999999999998</v>
      </c>
      <c r="Q1824" s="92">
        <v>0.18</v>
      </c>
      <c r="R1824" s="92">
        <v>0.19800000000000001</v>
      </c>
    </row>
    <row r="1825" spans="1:18" x14ac:dyDescent="0.25">
      <c r="A1825" s="198">
        <v>2303</v>
      </c>
      <c r="B1825" s="198" t="s">
        <v>4919</v>
      </c>
      <c r="C1825" s="198" t="s">
        <v>3866</v>
      </c>
      <c r="D1825" s="198" t="s">
        <v>4007</v>
      </c>
      <c r="E1825" s="198" t="s">
        <v>4022</v>
      </c>
      <c r="F1825" s="198" t="s">
        <v>4040</v>
      </c>
      <c r="G1825" s="198" t="s">
        <v>179</v>
      </c>
      <c r="H1825" s="198" t="s">
        <v>4009</v>
      </c>
      <c r="I1825" s="198" t="s">
        <v>4024</v>
      </c>
      <c r="J1825" s="198" t="s">
        <v>4041</v>
      </c>
      <c r="K1825" s="198" t="s">
        <v>179</v>
      </c>
      <c r="L1825" s="66">
        <v>0.2</v>
      </c>
      <c r="M1825" s="65">
        <v>0.23</v>
      </c>
      <c r="N1825" s="92">
        <v>0.15</v>
      </c>
      <c r="O1825" s="92">
        <v>0.03</v>
      </c>
      <c r="P1825" s="92">
        <v>0.16999999999999998</v>
      </c>
      <c r="Q1825" s="92">
        <v>0.18</v>
      </c>
      <c r="R1825" s="92">
        <v>0.19800000000000001</v>
      </c>
    </row>
    <row r="1826" spans="1:18" x14ac:dyDescent="0.25">
      <c r="A1826" s="198">
        <v>2305</v>
      </c>
      <c r="B1826" s="198" t="s">
        <v>4919</v>
      </c>
      <c r="C1826" s="198" t="s">
        <v>3866</v>
      </c>
      <c r="D1826" s="198" t="s">
        <v>4007</v>
      </c>
      <c r="E1826" s="198" t="s">
        <v>4172</v>
      </c>
      <c r="F1826" s="198" t="s">
        <v>4190</v>
      </c>
      <c r="G1826" s="198" t="s">
        <v>179</v>
      </c>
      <c r="H1826" s="198" t="s">
        <v>4009</v>
      </c>
      <c r="I1826" s="198" t="s">
        <v>4174</v>
      </c>
      <c r="J1826" s="198" t="s">
        <v>4191</v>
      </c>
      <c r="K1826" s="198" t="s">
        <v>179</v>
      </c>
      <c r="L1826" s="66">
        <v>0.18</v>
      </c>
      <c r="M1826" s="65">
        <v>0.21</v>
      </c>
      <c r="N1826" s="92">
        <v>0.15</v>
      </c>
      <c r="O1826" s="92">
        <v>0.03</v>
      </c>
      <c r="P1826" s="92">
        <v>0.16999999999999998</v>
      </c>
      <c r="Q1826" s="92">
        <v>0.18</v>
      </c>
      <c r="R1826" s="92">
        <v>0.19800000000000001</v>
      </c>
    </row>
    <row r="1827" spans="1:18" x14ac:dyDescent="0.25">
      <c r="A1827" s="198">
        <v>2306</v>
      </c>
      <c r="B1827" s="198" t="s">
        <v>4919</v>
      </c>
      <c r="C1827" s="198" t="s">
        <v>3866</v>
      </c>
      <c r="D1827" s="198" t="s">
        <v>4007</v>
      </c>
      <c r="E1827" s="198" t="s">
        <v>4172</v>
      </c>
      <c r="F1827" s="198" t="s">
        <v>4192</v>
      </c>
      <c r="G1827" s="198" t="s">
        <v>179</v>
      </c>
      <c r="H1827" s="198" t="s">
        <v>4009</v>
      </c>
      <c r="I1827" s="198" t="s">
        <v>4174</v>
      </c>
      <c r="J1827" s="198" t="s">
        <v>4193</v>
      </c>
      <c r="K1827" s="198" t="s">
        <v>179</v>
      </c>
      <c r="L1827" s="66">
        <v>0.18</v>
      </c>
      <c r="M1827" s="65">
        <v>0.21</v>
      </c>
      <c r="N1827" s="92">
        <v>0.15</v>
      </c>
      <c r="O1827" s="92">
        <v>0.03</v>
      </c>
      <c r="P1827" s="92">
        <v>0.16999999999999998</v>
      </c>
      <c r="Q1827" s="92">
        <v>0.18</v>
      </c>
      <c r="R1827" s="92">
        <v>0.19800000000000001</v>
      </c>
    </row>
    <row r="1828" spans="1:18" x14ac:dyDescent="0.25">
      <c r="A1828" s="198">
        <v>2307</v>
      </c>
      <c r="B1828" s="198" t="s">
        <v>4919</v>
      </c>
      <c r="C1828" s="198" t="s">
        <v>3866</v>
      </c>
      <c r="D1828" s="198" t="s">
        <v>4007</v>
      </c>
      <c r="E1828" s="198" t="s">
        <v>4064</v>
      </c>
      <c r="F1828" s="198" t="s">
        <v>4084</v>
      </c>
      <c r="G1828" s="198" t="s">
        <v>179</v>
      </c>
      <c r="H1828" s="198" t="s">
        <v>4009</v>
      </c>
      <c r="I1828" s="198" t="s">
        <v>4066</v>
      </c>
      <c r="J1828" s="198" t="s">
        <v>4085</v>
      </c>
      <c r="K1828" s="198" t="s">
        <v>179</v>
      </c>
      <c r="L1828" s="66">
        <v>0.16</v>
      </c>
      <c r="M1828" s="65">
        <v>0.18</v>
      </c>
      <c r="N1828" s="92">
        <v>0.15</v>
      </c>
      <c r="O1828" s="92">
        <v>0.03</v>
      </c>
      <c r="P1828" s="92">
        <v>0.16999999999999998</v>
      </c>
      <c r="Q1828" s="92">
        <v>0.18</v>
      </c>
      <c r="R1828" s="92">
        <v>0.19800000000000001</v>
      </c>
    </row>
    <row r="1829" spans="1:18" x14ac:dyDescent="0.25">
      <c r="A1829" s="198">
        <v>2308</v>
      </c>
      <c r="B1829" s="198" t="s">
        <v>4919</v>
      </c>
      <c r="C1829" s="198" t="s">
        <v>3866</v>
      </c>
      <c r="D1829" s="198" t="s">
        <v>4007</v>
      </c>
      <c r="E1829" s="198" t="s">
        <v>4172</v>
      </c>
      <c r="F1829" s="198" t="s">
        <v>4173</v>
      </c>
      <c r="G1829" s="198" t="s">
        <v>179</v>
      </c>
      <c r="H1829" s="198" t="s">
        <v>4009</v>
      </c>
      <c r="I1829" s="198" t="s">
        <v>4174</v>
      </c>
      <c r="J1829" s="198" t="s">
        <v>4175</v>
      </c>
      <c r="K1829" s="198" t="s">
        <v>179</v>
      </c>
      <c r="L1829" s="66">
        <v>0.18</v>
      </c>
      <c r="M1829" s="65">
        <v>0.21</v>
      </c>
      <c r="N1829" s="92">
        <v>0.15</v>
      </c>
      <c r="O1829" s="92">
        <v>0.03</v>
      </c>
      <c r="P1829" s="92">
        <v>0.16999999999999998</v>
      </c>
      <c r="Q1829" s="92">
        <v>0.18</v>
      </c>
      <c r="R1829" s="92">
        <v>0.19800000000000001</v>
      </c>
    </row>
    <row r="1830" spans="1:18" x14ac:dyDescent="0.25">
      <c r="A1830" s="198">
        <v>2309</v>
      </c>
      <c r="B1830" s="198" t="s">
        <v>4919</v>
      </c>
      <c r="C1830" s="198" t="s">
        <v>3866</v>
      </c>
      <c r="D1830" s="198" t="s">
        <v>4007</v>
      </c>
      <c r="E1830" s="198" t="s">
        <v>4172</v>
      </c>
      <c r="F1830" s="198" t="s">
        <v>4176</v>
      </c>
      <c r="G1830" s="198" t="s">
        <v>179</v>
      </c>
      <c r="H1830" s="198" t="s">
        <v>4009</v>
      </c>
      <c r="I1830" s="198" t="s">
        <v>4174</v>
      </c>
      <c r="J1830" s="198" t="s">
        <v>4177</v>
      </c>
      <c r="K1830" s="198" t="s">
        <v>179</v>
      </c>
      <c r="L1830" s="66">
        <v>0.18</v>
      </c>
      <c r="M1830" s="65">
        <v>0.21</v>
      </c>
      <c r="N1830" s="92">
        <v>0.15</v>
      </c>
      <c r="O1830" s="92">
        <v>0.03</v>
      </c>
      <c r="P1830" s="92">
        <v>0.16999999999999998</v>
      </c>
      <c r="Q1830" s="92">
        <v>0.18</v>
      </c>
      <c r="R1830" s="92">
        <v>0.19800000000000001</v>
      </c>
    </row>
    <row r="1831" spans="1:18" x14ac:dyDescent="0.25">
      <c r="A1831" s="198">
        <v>2310</v>
      </c>
      <c r="B1831" s="198" t="s">
        <v>4919</v>
      </c>
      <c r="C1831" s="198" t="s">
        <v>3866</v>
      </c>
      <c r="D1831" s="198" t="s">
        <v>4007</v>
      </c>
      <c r="E1831" s="198" t="s">
        <v>4172</v>
      </c>
      <c r="F1831" s="198" t="s">
        <v>4178</v>
      </c>
      <c r="G1831" s="198" t="s">
        <v>179</v>
      </c>
      <c r="H1831" s="198" t="s">
        <v>4009</v>
      </c>
      <c r="I1831" s="198" t="s">
        <v>4174</v>
      </c>
      <c r="J1831" s="198" t="s">
        <v>4179</v>
      </c>
      <c r="K1831" s="198" t="s">
        <v>179</v>
      </c>
      <c r="L1831" s="66">
        <v>0.18</v>
      </c>
      <c r="M1831" s="65">
        <v>0.21</v>
      </c>
      <c r="N1831" s="92">
        <v>0</v>
      </c>
      <c r="O1831" s="92">
        <v>0.18</v>
      </c>
      <c r="P1831" s="92">
        <v>0.16999999999999998</v>
      </c>
      <c r="Q1831" s="92">
        <v>0.18</v>
      </c>
      <c r="R1831" s="92">
        <v>0.19800000000000001</v>
      </c>
    </row>
    <row r="1832" spans="1:18" x14ac:dyDescent="0.25">
      <c r="A1832" s="198">
        <v>2311</v>
      </c>
      <c r="B1832" s="198" t="s">
        <v>4919</v>
      </c>
      <c r="C1832" s="198" t="s">
        <v>3866</v>
      </c>
      <c r="D1832" s="198" t="s">
        <v>4007</v>
      </c>
      <c r="E1832" s="198" t="s">
        <v>4172</v>
      </c>
      <c r="F1832" s="198" t="s">
        <v>4180</v>
      </c>
      <c r="G1832" s="198" t="s">
        <v>179</v>
      </c>
      <c r="H1832" s="198" t="s">
        <v>4009</v>
      </c>
      <c r="I1832" s="198" t="s">
        <v>4174</v>
      </c>
      <c r="J1832" s="198" t="s">
        <v>4181</v>
      </c>
      <c r="K1832" s="198" t="s">
        <v>179</v>
      </c>
      <c r="L1832" s="66">
        <v>0.18</v>
      </c>
      <c r="M1832" s="65">
        <v>0.21</v>
      </c>
      <c r="N1832" s="92">
        <v>0.15</v>
      </c>
      <c r="O1832" s="92">
        <v>0.03</v>
      </c>
      <c r="P1832" s="92">
        <v>0.16999999999999998</v>
      </c>
      <c r="Q1832" s="92">
        <v>0.18</v>
      </c>
      <c r="R1832" s="92">
        <v>0.19800000000000001</v>
      </c>
    </row>
    <row r="1833" spans="1:18" x14ac:dyDescent="0.25">
      <c r="A1833" s="198">
        <v>2312</v>
      </c>
      <c r="B1833" s="198" t="s">
        <v>4919</v>
      </c>
      <c r="C1833" s="198" t="s">
        <v>3866</v>
      </c>
      <c r="D1833" s="198" t="s">
        <v>4007</v>
      </c>
      <c r="E1833" s="198" t="s">
        <v>4172</v>
      </c>
      <c r="F1833" s="198" t="s">
        <v>4182</v>
      </c>
      <c r="G1833" s="198" t="s">
        <v>179</v>
      </c>
      <c r="H1833" s="198" t="s">
        <v>4009</v>
      </c>
      <c r="I1833" s="198" t="s">
        <v>4174</v>
      </c>
      <c r="J1833" s="198" t="s">
        <v>4183</v>
      </c>
      <c r="K1833" s="198" t="s">
        <v>179</v>
      </c>
      <c r="L1833" s="66">
        <v>0.2</v>
      </c>
      <c r="M1833" s="65">
        <v>0.23</v>
      </c>
      <c r="N1833" s="92">
        <v>0.15</v>
      </c>
      <c r="O1833" s="92">
        <v>0.03</v>
      </c>
      <c r="P1833" s="92">
        <v>0.16999999999999998</v>
      </c>
      <c r="Q1833" s="92">
        <v>0.18</v>
      </c>
      <c r="R1833" s="92">
        <v>0.19800000000000001</v>
      </c>
    </row>
    <row r="1834" spans="1:18" x14ac:dyDescent="0.25">
      <c r="A1834" s="198">
        <v>2313</v>
      </c>
      <c r="B1834" s="198" t="s">
        <v>4919</v>
      </c>
      <c r="C1834" s="198" t="s">
        <v>3866</v>
      </c>
      <c r="D1834" s="198" t="s">
        <v>4007</v>
      </c>
      <c r="E1834" s="198" t="s">
        <v>4172</v>
      </c>
      <c r="F1834" s="198" t="s">
        <v>4184</v>
      </c>
      <c r="G1834" s="198" t="s">
        <v>179</v>
      </c>
      <c r="H1834" s="198" t="s">
        <v>4009</v>
      </c>
      <c r="I1834" s="198" t="s">
        <v>4174</v>
      </c>
      <c r="J1834" s="198" t="s">
        <v>4185</v>
      </c>
      <c r="K1834" s="198" t="s">
        <v>179</v>
      </c>
      <c r="L1834" s="66">
        <v>0.2</v>
      </c>
      <c r="M1834" s="65">
        <v>0.23</v>
      </c>
      <c r="N1834" s="92">
        <v>0.15</v>
      </c>
      <c r="O1834" s="92">
        <v>1.0000000000000009E-2</v>
      </c>
      <c r="P1834" s="92">
        <v>0.15</v>
      </c>
      <c r="Q1834" s="92">
        <v>0.15</v>
      </c>
      <c r="R1834" s="92">
        <v>0.17600000000000002</v>
      </c>
    </row>
    <row r="1835" spans="1:18" x14ac:dyDescent="0.25">
      <c r="A1835" s="198">
        <v>2314</v>
      </c>
      <c r="B1835" s="198" t="s">
        <v>4919</v>
      </c>
      <c r="C1835" s="198" t="s">
        <v>3866</v>
      </c>
      <c r="D1835" s="198" t="s">
        <v>4007</v>
      </c>
      <c r="E1835" s="198" t="s">
        <v>4172</v>
      </c>
      <c r="F1835" s="198" t="s">
        <v>4186</v>
      </c>
      <c r="G1835" s="198" t="s">
        <v>179</v>
      </c>
      <c r="H1835" s="198" t="s">
        <v>4009</v>
      </c>
      <c r="I1835" s="198" t="s">
        <v>4174</v>
      </c>
      <c r="J1835" s="198" t="s">
        <v>4187</v>
      </c>
      <c r="K1835" s="198" t="s">
        <v>179</v>
      </c>
      <c r="L1835" s="66">
        <v>0.18</v>
      </c>
      <c r="M1835" s="65">
        <v>0.21</v>
      </c>
      <c r="N1835" s="92">
        <v>0.15</v>
      </c>
      <c r="O1835" s="92">
        <v>1.0000000000000009E-2</v>
      </c>
      <c r="P1835" s="92">
        <v>0.15</v>
      </c>
      <c r="Q1835" s="92">
        <v>0.15</v>
      </c>
      <c r="R1835" s="92">
        <v>0.17600000000000002</v>
      </c>
    </row>
    <row r="1836" spans="1:18" x14ac:dyDescent="0.25">
      <c r="A1836" s="198">
        <v>2315</v>
      </c>
      <c r="B1836" s="198" t="s">
        <v>4919</v>
      </c>
      <c r="C1836" s="198" t="s">
        <v>3866</v>
      </c>
      <c r="D1836" s="198" t="s">
        <v>4007</v>
      </c>
      <c r="E1836" s="198" t="s">
        <v>4172</v>
      </c>
      <c r="F1836" s="198" t="s">
        <v>4188</v>
      </c>
      <c r="G1836" s="198" t="s">
        <v>179</v>
      </c>
      <c r="H1836" s="198" t="s">
        <v>4009</v>
      </c>
      <c r="I1836" s="198" t="s">
        <v>4174</v>
      </c>
      <c r="J1836" s="198" t="s">
        <v>4189</v>
      </c>
      <c r="K1836" s="198" t="s">
        <v>179</v>
      </c>
      <c r="L1836" s="66">
        <v>0.18</v>
      </c>
      <c r="M1836" s="65">
        <v>0.21</v>
      </c>
      <c r="N1836" s="92">
        <v>0.17</v>
      </c>
      <c r="O1836" s="92" t="s">
        <v>121</v>
      </c>
      <c r="P1836" s="92">
        <v>0.17</v>
      </c>
      <c r="Q1836" s="92">
        <v>0.17</v>
      </c>
      <c r="R1836" s="92">
        <v>0.17</v>
      </c>
    </row>
    <row r="1837" spans="1:18" x14ac:dyDescent="0.25">
      <c r="A1837" s="198">
        <v>2316</v>
      </c>
      <c r="B1837" s="198" t="s">
        <v>4919</v>
      </c>
      <c r="C1837" s="198" t="s">
        <v>3866</v>
      </c>
      <c r="D1837" s="198" t="s">
        <v>4007</v>
      </c>
      <c r="E1837" s="198" t="s">
        <v>4092</v>
      </c>
      <c r="F1837" s="198" t="s">
        <v>4098</v>
      </c>
      <c r="G1837" s="198" t="s">
        <v>179</v>
      </c>
      <c r="H1837" s="198" t="s">
        <v>4009</v>
      </c>
      <c r="I1837" s="198" t="s">
        <v>4094</v>
      </c>
      <c r="J1837" s="198" t="s">
        <v>4099</v>
      </c>
      <c r="K1837" s="198" t="s">
        <v>179</v>
      </c>
      <c r="L1837" s="66">
        <v>0.2</v>
      </c>
      <c r="M1837" s="65">
        <v>0.23</v>
      </c>
      <c r="N1837" s="92">
        <v>0.15</v>
      </c>
      <c r="O1837" s="92">
        <v>1.0000000000000009E-2</v>
      </c>
      <c r="P1837" s="92">
        <v>0.15</v>
      </c>
      <c r="Q1837" s="92">
        <v>0.15</v>
      </c>
      <c r="R1837" s="92">
        <v>0.17600000000000002</v>
      </c>
    </row>
    <row r="1838" spans="1:18" x14ac:dyDescent="0.25">
      <c r="A1838" s="198">
        <v>2317</v>
      </c>
      <c r="B1838" s="198" t="s">
        <v>4919</v>
      </c>
      <c r="C1838" s="198" t="s">
        <v>3866</v>
      </c>
      <c r="D1838" s="198" t="s">
        <v>4007</v>
      </c>
      <c r="E1838" s="198" t="s">
        <v>4092</v>
      </c>
      <c r="F1838" s="198" t="s">
        <v>4100</v>
      </c>
      <c r="G1838" s="198" t="s">
        <v>179</v>
      </c>
      <c r="H1838" s="198" t="s">
        <v>4009</v>
      </c>
      <c r="I1838" s="198" t="s">
        <v>4094</v>
      </c>
      <c r="J1838" s="198" t="s">
        <v>4101</v>
      </c>
      <c r="K1838" s="198" t="s">
        <v>179</v>
      </c>
      <c r="L1838" s="66">
        <v>0.2</v>
      </c>
      <c r="M1838" s="65">
        <v>0.23</v>
      </c>
      <c r="N1838" s="92">
        <v>0.15</v>
      </c>
      <c r="O1838" s="92">
        <v>1.0000000000000009E-2</v>
      </c>
      <c r="P1838" s="92">
        <v>0.15</v>
      </c>
      <c r="Q1838" s="92">
        <v>0.15</v>
      </c>
      <c r="R1838" s="92">
        <v>0.17600000000000002</v>
      </c>
    </row>
    <row r="1839" spans="1:18" x14ac:dyDescent="0.25">
      <c r="A1839" s="198">
        <v>2318</v>
      </c>
      <c r="B1839" s="198" t="s">
        <v>4919</v>
      </c>
      <c r="C1839" s="198" t="s">
        <v>3866</v>
      </c>
      <c r="D1839" s="198" t="s">
        <v>4007</v>
      </c>
      <c r="E1839" s="198" t="s">
        <v>4092</v>
      </c>
      <c r="F1839" s="198" t="s">
        <v>4102</v>
      </c>
      <c r="G1839" s="198" t="s">
        <v>179</v>
      </c>
      <c r="H1839" s="198" t="s">
        <v>4009</v>
      </c>
      <c r="I1839" s="198" t="s">
        <v>4094</v>
      </c>
      <c r="J1839" s="198" t="s">
        <v>4103</v>
      </c>
      <c r="K1839" s="198" t="s">
        <v>179</v>
      </c>
      <c r="L1839" s="66">
        <v>0.2</v>
      </c>
      <c r="M1839" s="65">
        <v>0.23</v>
      </c>
      <c r="N1839" s="92">
        <v>0.15666666666666665</v>
      </c>
      <c r="O1839" s="92">
        <v>3.3333333333333548E-3</v>
      </c>
      <c r="P1839" s="92">
        <v>0.15666666666666665</v>
      </c>
      <c r="Q1839" s="92">
        <v>0.15666666666666665</v>
      </c>
      <c r="R1839" s="92">
        <v>0.17600000000000002</v>
      </c>
    </row>
    <row r="1840" spans="1:18" x14ac:dyDescent="0.25">
      <c r="A1840" s="198">
        <v>2319</v>
      </c>
      <c r="B1840" s="198" t="s">
        <v>4919</v>
      </c>
      <c r="C1840" s="198" t="s">
        <v>3866</v>
      </c>
      <c r="D1840" s="198" t="s">
        <v>4007</v>
      </c>
      <c r="E1840" s="198" t="s">
        <v>4092</v>
      </c>
      <c r="F1840" s="198" t="s">
        <v>4104</v>
      </c>
      <c r="G1840" s="198" t="s">
        <v>179</v>
      </c>
      <c r="H1840" s="198" t="s">
        <v>4009</v>
      </c>
      <c r="I1840" s="198" t="s">
        <v>4094</v>
      </c>
      <c r="J1840" s="198" t="s">
        <v>4105</v>
      </c>
      <c r="K1840" s="198" t="s">
        <v>179</v>
      </c>
      <c r="L1840" s="66">
        <v>0.2</v>
      </c>
      <c r="M1840" s="65">
        <v>0.23</v>
      </c>
      <c r="N1840" s="92">
        <v>0.15</v>
      </c>
      <c r="O1840" s="92">
        <v>1.0000000000000009E-2</v>
      </c>
      <c r="P1840" s="92">
        <v>0.15</v>
      </c>
      <c r="Q1840" s="92">
        <v>0.15</v>
      </c>
      <c r="R1840" s="92">
        <v>0.17600000000000002</v>
      </c>
    </row>
    <row r="1841" spans="1:18" x14ac:dyDescent="0.25">
      <c r="A1841" s="198">
        <v>2320</v>
      </c>
      <c r="B1841" s="198" t="s">
        <v>4919</v>
      </c>
      <c r="C1841" s="198" t="s">
        <v>3866</v>
      </c>
      <c r="D1841" s="198" t="s">
        <v>4007</v>
      </c>
      <c r="E1841" s="198" t="s">
        <v>4048</v>
      </c>
      <c r="F1841" s="198" t="s">
        <v>4052</v>
      </c>
      <c r="G1841" s="198" t="s">
        <v>179</v>
      </c>
      <c r="H1841" s="198" t="s">
        <v>4009</v>
      </c>
      <c r="I1841" s="198" t="s">
        <v>4050</v>
      </c>
      <c r="J1841" s="198" t="s">
        <v>4053</v>
      </c>
      <c r="K1841" s="198" t="s">
        <v>179</v>
      </c>
      <c r="L1841" s="66">
        <v>0.18</v>
      </c>
      <c r="M1841" s="65">
        <v>0.21</v>
      </c>
      <c r="N1841" s="92">
        <v>0.15</v>
      </c>
      <c r="O1841" s="92">
        <v>1.0000000000000009E-2</v>
      </c>
      <c r="P1841" s="92">
        <v>0.15</v>
      </c>
      <c r="Q1841" s="92">
        <v>0.15</v>
      </c>
      <c r="R1841" s="92">
        <v>0.17600000000000002</v>
      </c>
    </row>
    <row r="1842" spans="1:18" x14ac:dyDescent="0.25">
      <c r="A1842" s="198">
        <v>2321</v>
      </c>
      <c r="B1842" s="198" t="s">
        <v>4919</v>
      </c>
      <c r="C1842" s="198" t="s">
        <v>3866</v>
      </c>
      <c r="D1842" s="198" t="s">
        <v>4007</v>
      </c>
      <c r="E1842" s="198" t="s">
        <v>4048</v>
      </c>
      <c r="F1842" s="198" t="s">
        <v>4054</v>
      </c>
      <c r="G1842" s="198" t="s">
        <v>179</v>
      </c>
      <c r="H1842" s="198" t="s">
        <v>4009</v>
      </c>
      <c r="I1842" s="198" t="s">
        <v>4050</v>
      </c>
      <c r="J1842" s="198" t="s">
        <v>4055</v>
      </c>
      <c r="K1842" s="198" t="s">
        <v>179</v>
      </c>
      <c r="L1842" s="66">
        <v>0.18</v>
      </c>
      <c r="M1842" s="65">
        <v>0.21</v>
      </c>
      <c r="N1842" s="92">
        <v>0.15</v>
      </c>
      <c r="O1842" s="92">
        <v>1.0000000000000009E-2</v>
      </c>
      <c r="P1842" s="92">
        <v>0.15</v>
      </c>
      <c r="Q1842" s="92">
        <v>0.15</v>
      </c>
      <c r="R1842" s="92">
        <v>0.17600000000000002</v>
      </c>
    </row>
    <row r="1843" spans="1:18" x14ac:dyDescent="0.25">
      <c r="A1843" s="198">
        <v>2322</v>
      </c>
      <c r="B1843" s="198" t="s">
        <v>4919</v>
      </c>
      <c r="C1843" s="198" t="s">
        <v>3866</v>
      </c>
      <c r="D1843" s="198" t="s">
        <v>4007</v>
      </c>
      <c r="E1843" s="198" t="s">
        <v>4048</v>
      </c>
      <c r="F1843" s="198" t="s">
        <v>4056</v>
      </c>
      <c r="G1843" s="198" t="s">
        <v>179</v>
      </c>
      <c r="H1843" s="198" t="s">
        <v>4009</v>
      </c>
      <c r="I1843" s="198" t="s">
        <v>4050</v>
      </c>
      <c r="J1843" s="198" t="s">
        <v>4057</v>
      </c>
      <c r="K1843" s="198" t="s">
        <v>179</v>
      </c>
      <c r="L1843" s="66">
        <v>0.18</v>
      </c>
      <c r="M1843" s="65">
        <v>0.21</v>
      </c>
      <c r="N1843" s="92">
        <v>0.15</v>
      </c>
      <c r="O1843" s="92">
        <v>1.0000000000000009E-2</v>
      </c>
      <c r="P1843" s="92">
        <v>0.15</v>
      </c>
      <c r="Q1843" s="92">
        <v>0.15</v>
      </c>
      <c r="R1843" s="92">
        <v>0.17600000000000002</v>
      </c>
    </row>
    <row r="1844" spans="1:18" x14ac:dyDescent="0.25">
      <c r="A1844" s="198">
        <v>2323</v>
      </c>
      <c r="B1844" s="198" t="s">
        <v>4919</v>
      </c>
      <c r="C1844" s="198" t="s">
        <v>3866</v>
      </c>
      <c r="D1844" s="198" t="s">
        <v>4007</v>
      </c>
      <c r="E1844" s="198" t="s">
        <v>4048</v>
      </c>
      <c r="F1844" s="198" t="s">
        <v>4058</v>
      </c>
      <c r="G1844" s="198" t="s">
        <v>179</v>
      </c>
      <c r="H1844" s="198" t="s">
        <v>4009</v>
      </c>
      <c r="I1844" s="198" t="s">
        <v>4050</v>
      </c>
      <c r="J1844" s="198" t="s">
        <v>4059</v>
      </c>
      <c r="K1844" s="198" t="s">
        <v>179</v>
      </c>
      <c r="L1844" s="66">
        <v>0.2</v>
      </c>
      <c r="M1844" s="65">
        <v>0.23</v>
      </c>
      <c r="N1844" s="92">
        <v>0.15</v>
      </c>
      <c r="O1844" s="92" t="s">
        <v>121</v>
      </c>
      <c r="P1844" s="92">
        <v>0.15</v>
      </c>
      <c r="Q1844" s="92">
        <v>0.15</v>
      </c>
      <c r="R1844" s="92">
        <v>0.15</v>
      </c>
    </row>
    <row r="1845" spans="1:18" x14ac:dyDescent="0.25">
      <c r="A1845" s="198">
        <v>2325</v>
      </c>
      <c r="B1845" s="198" t="s">
        <v>4919</v>
      </c>
      <c r="C1845" s="198" t="s">
        <v>3866</v>
      </c>
      <c r="D1845" s="198" t="s">
        <v>4007</v>
      </c>
      <c r="E1845" s="198" t="s">
        <v>4132</v>
      </c>
      <c r="F1845" s="198" t="s">
        <v>4138</v>
      </c>
      <c r="G1845" s="198" t="s">
        <v>179</v>
      </c>
      <c r="H1845" s="198" t="s">
        <v>4009</v>
      </c>
      <c r="I1845" s="198" t="s">
        <v>4134</v>
      </c>
      <c r="J1845" s="198" t="s">
        <v>4139</v>
      </c>
      <c r="K1845" s="198" t="s">
        <v>179</v>
      </c>
      <c r="L1845" s="66">
        <v>0.18</v>
      </c>
      <c r="M1845" s="65">
        <v>0.21</v>
      </c>
      <c r="N1845" s="92">
        <v>0.15</v>
      </c>
      <c r="O1845" s="92">
        <v>1.0000000000000009E-2</v>
      </c>
      <c r="P1845" s="92">
        <v>0.15</v>
      </c>
      <c r="Q1845" s="92">
        <v>0.15</v>
      </c>
      <c r="R1845" s="92">
        <v>0.17600000000000002</v>
      </c>
    </row>
    <row r="1846" spans="1:18" x14ac:dyDescent="0.25">
      <c r="A1846" s="198">
        <v>2326</v>
      </c>
      <c r="B1846" s="198" t="s">
        <v>4919</v>
      </c>
      <c r="C1846" s="198" t="s">
        <v>3866</v>
      </c>
      <c r="D1846" s="198" t="s">
        <v>4007</v>
      </c>
      <c r="E1846" s="198" t="s">
        <v>4132</v>
      </c>
      <c r="F1846" s="198" t="s">
        <v>4140</v>
      </c>
      <c r="G1846" s="198" t="s">
        <v>179</v>
      </c>
      <c r="H1846" s="198" t="s">
        <v>4009</v>
      </c>
      <c r="I1846" s="198" t="s">
        <v>4134</v>
      </c>
      <c r="J1846" s="198" t="s">
        <v>4141</v>
      </c>
      <c r="K1846" s="198" t="s">
        <v>179</v>
      </c>
      <c r="L1846" s="66">
        <v>0.16</v>
      </c>
      <c r="M1846" s="65">
        <v>0.18</v>
      </c>
      <c r="N1846" s="92">
        <v>0.15</v>
      </c>
      <c r="O1846" s="92">
        <v>1.0000000000000009E-2</v>
      </c>
      <c r="P1846" s="92">
        <v>0.15</v>
      </c>
      <c r="Q1846" s="92">
        <v>0.15</v>
      </c>
      <c r="R1846" s="92">
        <v>0.17600000000000002</v>
      </c>
    </row>
    <row r="1847" spans="1:18" x14ac:dyDescent="0.25">
      <c r="A1847" s="198">
        <v>2327</v>
      </c>
      <c r="B1847" s="198" t="s">
        <v>4919</v>
      </c>
      <c r="C1847" s="198" t="s">
        <v>3866</v>
      </c>
      <c r="D1847" s="198" t="s">
        <v>4007</v>
      </c>
      <c r="E1847" s="198" t="s">
        <v>4132</v>
      </c>
      <c r="F1847" s="198" t="s">
        <v>4142</v>
      </c>
      <c r="G1847" s="198" t="s">
        <v>179</v>
      </c>
      <c r="H1847" s="198" t="s">
        <v>4009</v>
      </c>
      <c r="I1847" s="198" t="s">
        <v>4134</v>
      </c>
      <c r="J1847" s="198" t="s">
        <v>4143</v>
      </c>
      <c r="K1847" s="198" t="s">
        <v>179</v>
      </c>
      <c r="L1847" s="66">
        <v>0.14000000000000001</v>
      </c>
      <c r="M1847" s="65">
        <v>0.16</v>
      </c>
      <c r="N1847" s="92">
        <v>0.15</v>
      </c>
      <c r="O1847" s="92">
        <v>1.0000000000000009E-2</v>
      </c>
      <c r="P1847" s="92">
        <v>0.15</v>
      </c>
      <c r="Q1847" s="92">
        <v>0.15</v>
      </c>
      <c r="R1847" s="92">
        <v>0.17600000000000002</v>
      </c>
    </row>
    <row r="1848" spans="1:18" x14ac:dyDescent="0.25">
      <c r="A1848" s="198">
        <v>2328</v>
      </c>
      <c r="B1848" s="198" t="s">
        <v>4919</v>
      </c>
      <c r="C1848" s="198" t="s">
        <v>3866</v>
      </c>
      <c r="D1848" s="198" t="s">
        <v>4007</v>
      </c>
      <c r="E1848" s="198" t="s">
        <v>4132</v>
      </c>
      <c r="F1848" s="198" t="s">
        <v>4144</v>
      </c>
      <c r="G1848" s="198" t="s">
        <v>179</v>
      </c>
      <c r="H1848" s="198" t="s">
        <v>4009</v>
      </c>
      <c r="I1848" s="198" t="s">
        <v>4134</v>
      </c>
      <c r="J1848" s="198" t="s">
        <v>4145</v>
      </c>
      <c r="K1848" s="198" t="s">
        <v>179</v>
      </c>
      <c r="L1848" s="66">
        <v>0.2</v>
      </c>
      <c r="M1848" s="65">
        <v>0.23</v>
      </c>
      <c r="N1848" s="92">
        <v>0.15</v>
      </c>
      <c r="O1848" s="92">
        <v>1.0000000000000009E-2</v>
      </c>
      <c r="P1848" s="92">
        <v>0.15</v>
      </c>
      <c r="Q1848" s="92">
        <v>0.15</v>
      </c>
      <c r="R1848" s="92">
        <v>0.17600000000000002</v>
      </c>
    </row>
    <row r="1849" spans="1:18" x14ac:dyDescent="0.25">
      <c r="A1849" s="198">
        <v>2656</v>
      </c>
      <c r="B1849" s="198" t="s">
        <v>4919</v>
      </c>
      <c r="C1849" s="198" t="s">
        <v>3866</v>
      </c>
      <c r="D1849" s="198" t="s">
        <v>4007</v>
      </c>
      <c r="E1849" s="198" t="s">
        <v>4064</v>
      </c>
      <c r="F1849" s="198" t="s">
        <v>4090</v>
      </c>
      <c r="G1849" s="198" t="s">
        <v>179</v>
      </c>
      <c r="H1849" s="198" t="s">
        <v>4009</v>
      </c>
      <c r="I1849" s="198" t="s">
        <v>4066</v>
      </c>
      <c r="J1849" s="198" t="s">
        <v>4091</v>
      </c>
      <c r="K1849" s="198" t="s">
        <v>179</v>
      </c>
      <c r="L1849" s="66">
        <v>0.2</v>
      </c>
      <c r="M1849" s="65">
        <v>0.23</v>
      </c>
      <c r="N1849" s="92">
        <v>0.15</v>
      </c>
      <c r="O1849" s="92">
        <v>1.0000000000000009E-2</v>
      </c>
      <c r="P1849" s="92">
        <v>0.15</v>
      </c>
      <c r="Q1849" s="92">
        <v>0.15</v>
      </c>
      <c r="R1849" s="92">
        <v>0.17600000000000002</v>
      </c>
    </row>
    <row r="1850" spans="1:18" x14ac:dyDescent="0.25">
      <c r="A1850" s="198">
        <v>2676</v>
      </c>
      <c r="B1850" s="198" t="s">
        <v>4919</v>
      </c>
      <c r="C1850" s="198" t="s">
        <v>3866</v>
      </c>
      <c r="D1850" s="198" t="s">
        <v>4007</v>
      </c>
      <c r="E1850" s="198" t="s">
        <v>4010</v>
      </c>
      <c r="F1850" s="198" t="s">
        <v>733</v>
      </c>
      <c r="G1850" s="198" t="s">
        <v>179</v>
      </c>
      <c r="H1850" s="198" t="s">
        <v>4009</v>
      </c>
      <c r="I1850" s="198" t="s">
        <v>4012</v>
      </c>
      <c r="J1850" s="198" t="s">
        <v>734</v>
      </c>
      <c r="K1850" s="198" t="s">
        <v>179</v>
      </c>
      <c r="L1850" s="66">
        <v>0.04</v>
      </c>
      <c r="M1850" s="65">
        <v>0.05</v>
      </c>
      <c r="N1850" s="92">
        <v>0.15</v>
      </c>
      <c r="O1850" s="92">
        <v>1.0000000000000009E-2</v>
      </c>
      <c r="P1850" s="92">
        <v>0.15</v>
      </c>
      <c r="Q1850" s="92">
        <v>0.15</v>
      </c>
      <c r="R1850" s="92">
        <v>0.17600000000000002</v>
      </c>
    </row>
    <row r="1851" spans="1:18" x14ac:dyDescent="0.25">
      <c r="A1851" s="198">
        <v>2753</v>
      </c>
      <c r="B1851" s="198" t="s">
        <v>4919</v>
      </c>
      <c r="C1851" s="198" t="s">
        <v>3866</v>
      </c>
      <c r="D1851" s="198" t="s">
        <v>4007</v>
      </c>
      <c r="E1851" s="198" t="s">
        <v>4110</v>
      </c>
      <c r="F1851" s="198" t="s">
        <v>751</v>
      </c>
      <c r="G1851" s="198" t="s">
        <v>179</v>
      </c>
      <c r="H1851" s="198" t="s">
        <v>4009</v>
      </c>
      <c r="I1851" s="198" t="s">
        <v>4112</v>
      </c>
      <c r="J1851" s="198" t="s">
        <v>752</v>
      </c>
      <c r="K1851" s="198" t="s">
        <v>179</v>
      </c>
      <c r="L1851" s="66">
        <v>0.2</v>
      </c>
      <c r="M1851" s="65">
        <v>0.23</v>
      </c>
      <c r="N1851" s="92">
        <v>0.15</v>
      </c>
      <c r="O1851" s="92">
        <v>1.0000000000000009E-2</v>
      </c>
      <c r="P1851" s="92">
        <v>0.15</v>
      </c>
      <c r="Q1851" s="92">
        <v>0.15</v>
      </c>
      <c r="R1851" s="92">
        <v>0.17600000000000002</v>
      </c>
    </row>
    <row r="1852" spans="1:18" x14ac:dyDescent="0.25">
      <c r="A1852" s="198">
        <v>2755</v>
      </c>
      <c r="B1852" s="198" t="s">
        <v>4919</v>
      </c>
      <c r="C1852" s="198" t="s">
        <v>3866</v>
      </c>
      <c r="D1852" s="198" t="s">
        <v>4007</v>
      </c>
      <c r="E1852" s="198" t="s">
        <v>4064</v>
      </c>
      <c r="F1852" s="198" t="s">
        <v>4078</v>
      </c>
      <c r="G1852" s="198" t="s">
        <v>179</v>
      </c>
      <c r="H1852" s="198" t="s">
        <v>4009</v>
      </c>
      <c r="I1852" s="198" t="s">
        <v>4066</v>
      </c>
      <c r="J1852" s="198" t="s">
        <v>4079</v>
      </c>
      <c r="K1852" s="198" t="s">
        <v>179</v>
      </c>
      <c r="L1852" s="66">
        <v>0.18</v>
      </c>
      <c r="M1852" s="65">
        <v>0.21</v>
      </c>
      <c r="N1852" s="92">
        <v>0.15</v>
      </c>
      <c r="O1852" s="92" t="s">
        <v>121</v>
      </c>
      <c r="P1852" s="92">
        <v>0.15</v>
      </c>
      <c r="Q1852" s="92">
        <v>0.15</v>
      </c>
      <c r="R1852" s="92">
        <v>0.15</v>
      </c>
    </row>
    <row r="1853" spans="1:18" x14ac:dyDescent="0.25">
      <c r="A1853" s="198">
        <v>2756</v>
      </c>
      <c r="B1853" s="198" t="s">
        <v>4919</v>
      </c>
      <c r="C1853" s="198" t="s">
        <v>3866</v>
      </c>
      <c r="D1853" s="198" t="s">
        <v>4007</v>
      </c>
      <c r="E1853" s="198" t="s">
        <v>4064</v>
      </c>
      <c r="F1853" s="198" t="s">
        <v>4080</v>
      </c>
      <c r="G1853" s="198" t="s">
        <v>179</v>
      </c>
      <c r="H1853" s="198" t="s">
        <v>4009</v>
      </c>
      <c r="I1853" s="198" t="s">
        <v>4066</v>
      </c>
      <c r="J1853" s="198" t="s">
        <v>4081</v>
      </c>
      <c r="K1853" s="198" t="s">
        <v>179</v>
      </c>
      <c r="L1853" s="66">
        <v>0.16</v>
      </c>
      <c r="M1853" s="65">
        <v>0.18</v>
      </c>
      <c r="N1853" s="92">
        <v>0.15</v>
      </c>
      <c r="O1853" s="92">
        <v>1.0000000000000009E-2</v>
      </c>
      <c r="P1853" s="92">
        <v>0.15</v>
      </c>
      <c r="Q1853" s="92">
        <v>0.15</v>
      </c>
      <c r="R1853" s="92">
        <v>0.17600000000000002</v>
      </c>
    </row>
    <row r="1854" spans="1:18" x14ac:dyDescent="0.25">
      <c r="A1854" s="198">
        <v>2757</v>
      </c>
      <c r="B1854" s="198" t="s">
        <v>4919</v>
      </c>
      <c r="C1854" s="198" t="s">
        <v>3866</v>
      </c>
      <c r="D1854" s="198" t="s">
        <v>4007</v>
      </c>
      <c r="E1854" s="198" t="s">
        <v>4064</v>
      </c>
      <c r="F1854" s="198" t="s">
        <v>4082</v>
      </c>
      <c r="G1854" s="198" t="s">
        <v>179</v>
      </c>
      <c r="H1854" s="198" t="s">
        <v>4009</v>
      </c>
      <c r="I1854" s="198" t="s">
        <v>4066</v>
      </c>
      <c r="J1854" s="198" t="s">
        <v>4083</v>
      </c>
      <c r="K1854" s="198" t="s">
        <v>179</v>
      </c>
      <c r="L1854" s="66">
        <v>0.14000000000000001</v>
      </c>
      <c r="M1854" s="65">
        <v>0.16</v>
      </c>
      <c r="N1854" s="92">
        <v>0.15</v>
      </c>
      <c r="O1854" s="92">
        <v>1.0000000000000009E-2</v>
      </c>
      <c r="P1854" s="92">
        <v>0.15</v>
      </c>
      <c r="Q1854" s="92">
        <v>0.15</v>
      </c>
      <c r="R1854" s="92">
        <v>0.17600000000000002</v>
      </c>
    </row>
    <row r="1855" spans="1:18" x14ac:dyDescent="0.25">
      <c r="A1855" s="198">
        <v>2771</v>
      </c>
      <c r="B1855" s="198" t="s">
        <v>4919</v>
      </c>
      <c r="C1855" s="198" t="s">
        <v>3866</v>
      </c>
      <c r="D1855" s="198" t="s">
        <v>4007</v>
      </c>
      <c r="E1855" s="198" t="s">
        <v>4132</v>
      </c>
      <c r="F1855" s="198" t="s">
        <v>4148</v>
      </c>
      <c r="G1855" s="198" t="s">
        <v>179</v>
      </c>
      <c r="H1855" s="198" t="s">
        <v>4009</v>
      </c>
      <c r="I1855" s="198" t="s">
        <v>4134</v>
      </c>
      <c r="J1855" s="198" t="s">
        <v>4149</v>
      </c>
      <c r="K1855" s="198" t="s">
        <v>179</v>
      </c>
      <c r="L1855" s="66">
        <v>0.18</v>
      </c>
      <c r="M1855" s="65">
        <v>0.21</v>
      </c>
      <c r="N1855" s="92">
        <v>0.12</v>
      </c>
      <c r="O1855" s="92">
        <v>4.0000000000000008E-2</v>
      </c>
      <c r="P1855" s="92">
        <v>0.15</v>
      </c>
      <c r="Q1855" s="92">
        <v>0.16</v>
      </c>
      <c r="R1855" s="92">
        <v>0.17600000000000002</v>
      </c>
    </row>
    <row r="1856" spans="1:18" x14ac:dyDescent="0.25">
      <c r="A1856" s="198">
        <v>2773</v>
      </c>
      <c r="B1856" s="198" t="s">
        <v>4919</v>
      </c>
      <c r="C1856" s="198" t="s">
        <v>3866</v>
      </c>
      <c r="D1856" s="198" t="s">
        <v>4007</v>
      </c>
      <c r="E1856" s="198" t="s">
        <v>4132</v>
      </c>
      <c r="F1856" s="198" t="s">
        <v>4150</v>
      </c>
      <c r="G1856" s="198" t="s">
        <v>179</v>
      </c>
      <c r="H1856" s="198" t="s">
        <v>4009</v>
      </c>
      <c r="I1856" s="198" t="s">
        <v>4134</v>
      </c>
      <c r="J1856" s="198" t="s">
        <v>4151</v>
      </c>
      <c r="K1856" s="198" t="s">
        <v>179</v>
      </c>
      <c r="L1856" s="66">
        <v>0.2</v>
      </c>
      <c r="M1856" s="65">
        <v>0.23</v>
      </c>
      <c r="N1856" s="92">
        <v>0.15</v>
      </c>
      <c r="O1856" s="92" t="s">
        <v>121</v>
      </c>
      <c r="P1856" s="92">
        <v>0.15</v>
      </c>
      <c r="Q1856" s="92">
        <v>0.15</v>
      </c>
      <c r="R1856" s="92">
        <v>0.15</v>
      </c>
    </row>
    <row r="1857" spans="1:18" x14ac:dyDescent="0.25">
      <c r="A1857" s="198">
        <v>2774</v>
      </c>
      <c r="B1857" s="198" t="s">
        <v>4919</v>
      </c>
      <c r="C1857" s="198" t="s">
        <v>3866</v>
      </c>
      <c r="D1857" s="198" t="s">
        <v>4007</v>
      </c>
      <c r="E1857" s="198" t="s">
        <v>4132</v>
      </c>
      <c r="F1857" s="198" t="s">
        <v>4152</v>
      </c>
      <c r="G1857" s="198" t="s">
        <v>179</v>
      </c>
      <c r="H1857" s="198" t="s">
        <v>4009</v>
      </c>
      <c r="I1857" s="198" t="s">
        <v>4134</v>
      </c>
      <c r="J1857" s="198" t="s">
        <v>4153</v>
      </c>
      <c r="K1857" s="198" t="s">
        <v>179</v>
      </c>
      <c r="L1857" s="66">
        <v>0.2</v>
      </c>
      <c r="M1857" s="65">
        <v>0.23</v>
      </c>
      <c r="N1857" s="92">
        <v>0.14499999999999999</v>
      </c>
      <c r="O1857" s="92" t="s">
        <v>121</v>
      </c>
      <c r="P1857" s="92">
        <v>0.14499999999999999</v>
      </c>
      <c r="Q1857" s="92">
        <v>0.14499999999999999</v>
      </c>
      <c r="R1857" s="92">
        <v>0.14499999999999999</v>
      </c>
    </row>
    <row r="1858" spans="1:18" x14ac:dyDescent="0.25">
      <c r="A1858" s="198">
        <v>2775</v>
      </c>
      <c r="B1858" s="198" t="s">
        <v>4919</v>
      </c>
      <c r="C1858" s="198" t="s">
        <v>3866</v>
      </c>
      <c r="D1858" s="198" t="s">
        <v>4007</v>
      </c>
      <c r="E1858" s="198" t="s">
        <v>4132</v>
      </c>
      <c r="F1858" s="198" t="s">
        <v>4154</v>
      </c>
      <c r="G1858" s="198" t="s">
        <v>179</v>
      </c>
      <c r="H1858" s="198" t="s">
        <v>4009</v>
      </c>
      <c r="I1858" s="198" t="s">
        <v>4134</v>
      </c>
      <c r="J1858" s="198" t="s">
        <v>4155</v>
      </c>
      <c r="K1858" s="198" t="s">
        <v>179</v>
      </c>
      <c r="L1858" s="66">
        <v>0.18</v>
      </c>
      <c r="M1858" s="65">
        <v>0.21</v>
      </c>
      <c r="N1858" s="92">
        <v>0.15</v>
      </c>
      <c r="O1858" s="92" t="s">
        <v>121</v>
      </c>
      <c r="P1858" s="92">
        <v>0.15</v>
      </c>
      <c r="Q1858" s="92">
        <v>0.15</v>
      </c>
      <c r="R1858" s="92">
        <v>0.15</v>
      </c>
    </row>
    <row r="1859" spans="1:18" x14ac:dyDescent="0.25">
      <c r="A1859" s="198">
        <v>2776</v>
      </c>
      <c r="B1859" s="198" t="s">
        <v>4919</v>
      </c>
      <c r="C1859" s="198" t="s">
        <v>3866</v>
      </c>
      <c r="D1859" s="198" t="s">
        <v>4007</v>
      </c>
      <c r="E1859" s="198" t="s">
        <v>4132</v>
      </c>
      <c r="F1859" s="198" t="s">
        <v>4156</v>
      </c>
      <c r="G1859" s="198" t="s">
        <v>179</v>
      </c>
      <c r="H1859" s="198" t="s">
        <v>4009</v>
      </c>
      <c r="I1859" s="198" t="s">
        <v>4134</v>
      </c>
      <c r="J1859" s="198" t="s">
        <v>4157</v>
      </c>
      <c r="K1859" s="198" t="s">
        <v>179</v>
      </c>
      <c r="L1859" s="66">
        <v>0.2</v>
      </c>
      <c r="M1859" s="65">
        <v>0.23</v>
      </c>
      <c r="N1859" s="92">
        <v>0.15</v>
      </c>
      <c r="O1859" s="92">
        <v>0.03</v>
      </c>
      <c r="P1859" s="92">
        <v>0.16999999999999998</v>
      </c>
      <c r="Q1859" s="92">
        <v>0.18</v>
      </c>
      <c r="R1859" s="92">
        <v>0.19800000000000001</v>
      </c>
    </row>
    <row r="1860" spans="1:18" x14ac:dyDescent="0.25">
      <c r="A1860" s="198">
        <v>2777</v>
      </c>
      <c r="B1860" s="198" t="s">
        <v>4919</v>
      </c>
      <c r="C1860" s="198" t="s">
        <v>3866</v>
      </c>
      <c r="D1860" s="198" t="s">
        <v>4007</v>
      </c>
      <c r="E1860" s="198" t="s">
        <v>4132</v>
      </c>
      <c r="F1860" s="198" t="s">
        <v>4158</v>
      </c>
      <c r="G1860" s="198" t="s">
        <v>179</v>
      </c>
      <c r="H1860" s="198" t="s">
        <v>4009</v>
      </c>
      <c r="I1860" s="198" t="s">
        <v>4134</v>
      </c>
      <c r="J1860" s="198" t="s">
        <v>4159</v>
      </c>
      <c r="K1860" s="198" t="s">
        <v>179</v>
      </c>
      <c r="L1860" s="66">
        <v>0.2</v>
      </c>
      <c r="M1860" s="65">
        <v>0.23</v>
      </c>
      <c r="N1860" s="92">
        <v>0.15</v>
      </c>
      <c r="O1860" s="92">
        <v>0.03</v>
      </c>
      <c r="P1860" s="92">
        <v>0.16999999999999998</v>
      </c>
      <c r="Q1860" s="92">
        <v>0.18</v>
      </c>
      <c r="R1860" s="92">
        <v>0.19800000000000001</v>
      </c>
    </row>
    <row r="1861" spans="1:18" x14ac:dyDescent="0.25">
      <c r="A1861" s="198">
        <v>2778</v>
      </c>
      <c r="B1861" s="198" t="s">
        <v>4919</v>
      </c>
      <c r="C1861" s="198" t="s">
        <v>3866</v>
      </c>
      <c r="D1861" s="198" t="s">
        <v>4007</v>
      </c>
      <c r="E1861" s="198" t="s">
        <v>4132</v>
      </c>
      <c r="F1861" s="198" t="s">
        <v>4160</v>
      </c>
      <c r="G1861" s="198" t="s">
        <v>179</v>
      </c>
      <c r="H1861" s="198" t="s">
        <v>4009</v>
      </c>
      <c r="I1861" s="198" t="s">
        <v>4134</v>
      </c>
      <c r="J1861" s="198" t="s">
        <v>4161</v>
      </c>
      <c r="K1861" s="198" t="s">
        <v>179</v>
      </c>
      <c r="L1861" s="66">
        <v>0.18</v>
      </c>
      <c r="M1861" s="65">
        <v>0.21</v>
      </c>
      <c r="N1861" s="92">
        <v>0.15</v>
      </c>
      <c r="O1861" s="92">
        <v>1.0000000000000009E-2</v>
      </c>
      <c r="P1861" s="92">
        <v>0.15</v>
      </c>
      <c r="Q1861" s="92">
        <v>0.15</v>
      </c>
      <c r="R1861" s="92">
        <v>0.17600000000000002</v>
      </c>
    </row>
    <row r="1862" spans="1:18" x14ac:dyDescent="0.25">
      <c r="A1862" s="198">
        <v>2779</v>
      </c>
      <c r="B1862" s="198" t="s">
        <v>4919</v>
      </c>
      <c r="C1862" s="198" t="s">
        <v>3866</v>
      </c>
      <c r="D1862" s="198" t="s">
        <v>4007</v>
      </c>
      <c r="E1862" s="198" t="s">
        <v>4132</v>
      </c>
      <c r="F1862" s="198" t="s">
        <v>4162</v>
      </c>
      <c r="G1862" s="198" t="s">
        <v>179</v>
      </c>
      <c r="H1862" s="198" t="s">
        <v>4009</v>
      </c>
      <c r="I1862" s="198" t="s">
        <v>4134</v>
      </c>
      <c r="J1862" s="198" t="s">
        <v>4163</v>
      </c>
      <c r="K1862" s="198" t="s">
        <v>179</v>
      </c>
      <c r="L1862" s="66">
        <v>0.18</v>
      </c>
      <c r="M1862" s="65">
        <v>0.21</v>
      </c>
      <c r="N1862" s="92">
        <v>0.15</v>
      </c>
      <c r="O1862" s="92">
        <v>1.0000000000000009E-2</v>
      </c>
      <c r="P1862" s="92">
        <v>0.15</v>
      </c>
      <c r="Q1862" s="92">
        <v>0.15</v>
      </c>
      <c r="R1862" s="92">
        <v>0.17600000000000002</v>
      </c>
    </row>
    <row r="1863" spans="1:18" x14ac:dyDescent="0.25">
      <c r="A1863" s="198">
        <v>2780</v>
      </c>
      <c r="B1863" s="198" t="s">
        <v>4919</v>
      </c>
      <c r="C1863" s="198" t="s">
        <v>3866</v>
      </c>
      <c r="D1863" s="198" t="s">
        <v>4007</v>
      </c>
      <c r="E1863" s="198" t="s">
        <v>4132</v>
      </c>
      <c r="F1863" s="198" t="s">
        <v>4164</v>
      </c>
      <c r="G1863" s="198" t="s">
        <v>179</v>
      </c>
      <c r="H1863" s="198" t="s">
        <v>4009</v>
      </c>
      <c r="I1863" s="198" t="s">
        <v>4134</v>
      </c>
      <c r="J1863" s="198" t="s">
        <v>4165</v>
      </c>
      <c r="K1863" s="198" t="s">
        <v>179</v>
      </c>
      <c r="L1863" s="66">
        <v>0.13</v>
      </c>
      <c r="M1863" s="65">
        <v>0.15</v>
      </c>
      <c r="N1863" s="92">
        <v>0.14999999999999997</v>
      </c>
      <c r="O1863" s="92">
        <v>1.0000000000000037E-2</v>
      </c>
      <c r="P1863" s="92">
        <v>0.14999999999999997</v>
      </c>
      <c r="Q1863" s="92">
        <v>0.14999999999999997</v>
      </c>
      <c r="R1863" s="92">
        <v>0.17600000000000002</v>
      </c>
    </row>
    <row r="1864" spans="1:18" x14ac:dyDescent="0.25">
      <c r="A1864" s="198">
        <v>3247</v>
      </c>
      <c r="B1864" s="198" t="s">
        <v>4919</v>
      </c>
      <c r="C1864" s="198" t="s">
        <v>3866</v>
      </c>
      <c r="D1864" s="198" t="s">
        <v>4007</v>
      </c>
      <c r="E1864" s="198" t="s">
        <v>4132</v>
      </c>
      <c r="F1864" s="198" t="s">
        <v>4166</v>
      </c>
      <c r="G1864" s="198" t="s">
        <v>179</v>
      </c>
      <c r="H1864" s="198" t="s">
        <v>4009</v>
      </c>
      <c r="I1864" s="198" t="s">
        <v>4134</v>
      </c>
      <c r="J1864" s="198" t="s">
        <v>4167</v>
      </c>
      <c r="K1864" s="198" t="s">
        <v>179</v>
      </c>
      <c r="L1864" s="66">
        <v>0.18</v>
      </c>
      <c r="M1864" s="65">
        <v>0.21</v>
      </c>
      <c r="N1864" s="92">
        <v>0.15</v>
      </c>
      <c r="O1864" s="92">
        <v>1.0000000000000009E-2</v>
      </c>
      <c r="P1864" s="92">
        <v>0.15</v>
      </c>
      <c r="Q1864" s="92">
        <v>0.15</v>
      </c>
      <c r="R1864" s="92">
        <v>0.17600000000000002</v>
      </c>
    </row>
    <row r="1865" spans="1:18" x14ac:dyDescent="0.25">
      <c r="A1865" s="198">
        <v>3332</v>
      </c>
      <c r="B1865" s="198" t="s">
        <v>4919</v>
      </c>
      <c r="C1865" s="198" t="s">
        <v>3866</v>
      </c>
      <c r="D1865" s="198" t="s">
        <v>4007</v>
      </c>
      <c r="E1865" s="198" t="s">
        <v>4132</v>
      </c>
      <c r="F1865" s="198" t="s">
        <v>4133</v>
      </c>
      <c r="G1865" s="198" t="s">
        <v>179</v>
      </c>
      <c r="H1865" s="198" t="s">
        <v>4009</v>
      </c>
      <c r="I1865" s="198" t="s">
        <v>4134</v>
      </c>
      <c r="J1865" s="198" t="s">
        <v>4135</v>
      </c>
      <c r="K1865" s="198" t="s">
        <v>179</v>
      </c>
      <c r="L1865" s="66">
        <v>0.18</v>
      </c>
      <c r="M1865" s="65">
        <v>0.21</v>
      </c>
      <c r="N1865" s="92">
        <v>0.15</v>
      </c>
      <c r="O1865" s="92">
        <v>0.03</v>
      </c>
      <c r="P1865" s="92">
        <v>0.16999999999999998</v>
      </c>
      <c r="Q1865" s="92">
        <v>0.18</v>
      </c>
      <c r="R1865" s="92">
        <v>0.19800000000000001</v>
      </c>
    </row>
    <row r="1866" spans="1:18" x14ac:dyDescent="0.25">
      <c r="A1866" s="198">
        <v>3367</v>
      </c>
      <c r="B1866" s="198" t="s">
        <v>4919</v>
      </c>
      <c r="C1866" s="198" t="s">
        <v>3866</v>
      </c>
      <c r="D1866" s="198" t="s">
        <v>4007</v>
      </c>
      <c r="E1866" s="198" t="s">
        <v>4132</v>
      </c>
      <c r="F1866" s="198" t="s">
        <v>4146</v>
      </c>
      <c r="G1866" s="198" t="s">
        <v>179</v>
      </c>
      <c r="H1866" s="198" t="s">
        <v>4009</v>
      </c>
      <c r="I1866" s="198" t="s">
        <v>4134</v>
      </c>
      <c r="J1866" s="198" t="s">
        <v>4147</v>
      </c>
      <c r="K1866" s="198" t="s">
        <v>179</v>
      </c>
      <c r="L1866" s="66">
        <v>0.14000000000000001</v>
      </c>
      <c r="M1866" s="65">
        <v>0.16</v>
      </c>
      <c r="N1866" s="92">
        <v>0.14999999999999997</v>
      </c>
      <c r="O1866" s="92">
        <v>3.0000000000000027E-2</v>
      </c>
      <c r="P1866" s="92">
        <v>0.16999999999999998</v>
      </c>
      <c r="Q1866" s="92">
        <v>0.18</v>
      </c>
      <c r="R1866" s="92">
        <v>0.19800000000000001</v>
      </c>
    </row>
    <row r="1867" spans="1:18" x14ac:dyDescent="0.25">
      <c r="A1867" s="198">
        <v>3500</v>
      </c>
      <c r="B1867" s="198" t="s">
        <v>4919</v>
      </c>
      <c r="C1867" s="198" t="s">
        <v>3866</v>
      </c>
      <c r="D1867" s="198" t="s">
        <v>4007</v>
      </c>
      <c r="E1867" s="198" t="s">
        <v>4110</v>
      </c>
      <c r="F1867" s="198" t="s">
        <v>789</v>
      </c>
      <c r="G1867" s="198" t="s">
        <v>179</v>
      </c>
      <c r="H1867" s="198" t="s">
        <v>4009</v>
      </c>
      <c r="I1867" s="198" t="s">
        <v>4112</v>
      </c>
      <c r="J1867" s="198" t="s">
        <v>790</v>
      </c>
      <c r="K1867" s="198" t="s">
        <v>179</v>
      </c>
      <c r="L1867" s="66">
        <v>0.22</v>
      </c>
      <c r="M1867" s="65">
        <v>0.23</v>
      </c>
      <c r="N1867" s="92">
        <v>0.15</v>
      </c>
      <c r="O1867" s="92">
        <v>0.03</v>
      </c>
      <c r="P1867" s="92">
        <v>0.16999999999999998</v>
      </c>
      <c r="Q1867" s="92">
        <v>0.18</v>
      </c>
      <c r="R1867" s="92">
        <v>0.19800000000000001</v>
      </c>
    </row>
    <row r="1868" spans="1:18" x14ac:dyDescent="0.25">
      <c r="A1868" s="198">
        <v>3530</v>
      </c>
      <c r="B1868" s="198" t="s">
        <v>4919</v>
      </c>
      <c r="C1868" s="198" t="s">
        <v>3866</v>
      </c>
      <c r="D1868" s="198" t="s">
        <v>4007</v>
      </c>
      <c r="E1868" s="198" t="s">
        <v>4022</v>
      </c>
      <c r="F1868" s="198" t="s">
        <v>4042</v>
      </c>
      <c r="G1868" s="198" t="s">
        <v>179</v>
      </c>
      <c r="H1868" s="198" t="s">
        <v>4009</v>
      </c>
      <c r="I1868" s="198" t="s">
        <v>4024</v>
      </c>
      <c r="J1868" s="198" t="s">
        <v>4043</v>
      </c>
      <c r="K1868" s="198" t="s">
        <v>179</v>
      </c>
      <c r="L1868" s="66">
        <v>0.2</v>
      </c>
      <c r="M1868" s="65">
        <v>0.23</v>
      </c>
      <c r="N1868" s="92">
        <v>0.14999999999999997</v>
      </c>
      <c r="O1868" s="92">
        <v>1.0000000000000037E-2</v>
      </c>
      <c r="P1868" s="92">
        <v>0.14999999999999997</v>
      </c>
      <c r="Q1868" s="92">
        <v>0.14999999999999997</v>
      </c>
      <c r="R1868" s="92">
        <v>0.17600000000000002</v>
      </c>
    </row>
    <row r="1869" spans="1:18" x14ac:dyDescent="0.25">
      <c r="A1869" s="198">
        <v>3531</v>
      </c>
      <c r="B1869" s="198" t="s">
        <v>4919</v>
      </c>
      <c r="C1869" s="198" t="s">
        <v>3866</v>
      </c>
      <c r="D1869" s="198" t="s">
        <v>4007</v>
      </c>
      <c r="E1869" s="198" t="s">
        <v>4022</v>
      </c>
      <c r="F1869" s="198" t="s">
        <v>4044</v>
      </c>
      <c r="G1869" s="198" t="s">
        <v>179</v>
      </c>
      <c r="H1869" s="198" t="s">
        <v>4009</v>
      </c>
      <c r="I1869" s="198" t="s">
        <v>4024</v>
      </c>
      <c r="J1869" s="198" t="s">
        <v>4045</v>
      </c>
      <c r="K1869" s="198" t="s">
        <v>179</v>
      </c>
      <c r="L1869" s="66">
        <v>0.2</v>
      </c>
      <c r="M1869" s="65">
        <v>0.23</v>
      </c>
      <c r="N1869" s="92">
        <v>0.15</v>
      </c>
      <c r="O1869" s="92">
        <v>0.03</v>
      </c>
      <c r="P1869" s="92">
        <v>0.16999999999999998</v>
      </c>
      <c r="Q1869" s="92">
        <v>0.18</v>
      </c>
      <c r="R1869" s="92">
        <v>0.19800000000000001</v>
      </c>
    </row>
    <row r="1870" spans="1:18" x14ac:dyDescent="0.25">
      <c r="A1870" s="198">
        <v>3532</v>
      </c>
      <c r="B1870" s="198" t="s">
        <v>4919</v>
      </c>
      <c r="C1870" s="198" t="s">
        <v>3866</v>
      </c>
      <c r="D1870" s="198" t="s">
        <v>4007</v>
      </c>
      <c r="E1870" s="198" t="s">
        <v>4048</v>
      </c>
      <c r="F1870" s="198" t="s">
        <v>4049</v>
      </c>
      <c r="G1870" s="198" t="s">
        <v>179</v>
      </c>
      <c r="H1870" s="198" t="s">
        <v>4009</v>
      </c>
      <c r="I1870" s="198" t="s">
        <v>4050</v>
      </c>
      <c r="J1870" s="198" t="s">
        <v>4051</v>
      </c>
      <c r="K1870" s="198" t="s">
        <v>179</v>
      </c>
      <c r="L1870" s="66">
        <v>0.18</v>
      </c>
      <c r="M1870" s="65">
        <v>0.21</v>
      </c>
      <c r="N1870" s="92">
        <v>0.15</v>
      </c>
      <c r="O1870" s="92">
        <v>0.03</v>
      </c>
      <c r="P1870" s="92">
        <v>0.16999999999999998</v>
      </c>
      <c r="Q1870" s="92">
        <v>0.18</v>
      </c>
      <c r="R1870" s="92">
        <v>0.19800000000000001</v>
      </c>
    </row>
    <row r="1871" spans="1:18" x14ac:dyDescent="0.25">
      <c r="A1871" s="198">
        <v>3533</v>
      </c>
      <c r="B1871" s="198" t="s">
        <v>4919</v>
      </c>
      <c r="C1871" s="198" t="s">
        <v>3866</v>
      </c>
      <c r="D1871" s="198" t="s">
        <v>4007</v>
      </c>
      <c r="E1871" s="198" t="s">
        <v>4110</v>
      </c>
      <c r="F1871" s="198" t="s">
        <v>4111</v>
      </c>
      <c r="G1871" s="198" t="s">
        <v>179</v>
      </c>
      <c r="H1871" s="198" t="s">
        <v>4009</v>
      </c>
      <c r="I1871" s="198" t="s">
        <v>4112</v>
      </c>
      <c r="J1871" s="198" t="s">
        <v>4113</v>
      </c>
      <c r="K1871" s="198" t="s">
        <v>179</v>
      </c>
      <c r="L1871" s="66">
        <v>0.18</v>
      </c>
      <c r="M1871" s="65">
        <v>0.21</v>
      </c>
      <c r="N1871" s="92">
        <v>0.15</v>
      </c>
      <c r="O1871" s="92">
        <v>0.03</v>
      </c>
      <c r="P1871" s="92">
        <v>0.16999999999999998</v>
      </c>
      <c r="Q1871" s="92">
        <v>0.18</v>
      </c>
      <c r="R1871" s="92">
        <v>0.19800000000000001</v>
      </c>
    </row>
    <row r="1872" spans="1:18" x14ac:dyDescent="0.25">
      <c r="A1872" s="198">
        <v>3534</v>
      </c>
      <c r="B1872" s="198" t="s">
        <v>4919</v>
      </c>
      <c r="C1872" s="198" t="s">
        <v>3866</v>
      </c>
      <c r="D1872" s="198" t="s">
        <v>4007</v>
      </c>
      <c r="E1872" s="198" t="s">
        <v>4110</v>
      </c>
      <c r="F1872" s="198" t="s">
        <v>4114</v>
      </c>
      <c r="G1872" s="198" t="s">
        <v>179</v>
      </c>
      <c r="H1872" s="198" t="s">
        <v>4009</v>
      </c>
      <c r="I1872" s="198" t="s">
        <v>4112</v>
      </c>
      <c r="J1872" s="198" t="s">
        <v>4115</v>
      </c>
      <c r="K1872" s="198" t="s">
        <v>179</v>
      </c>
      <c r="L1872" s="66">
        <v>0.18</v>
      </c>
      <c r="M1872" s="65">
        <v>0.21</v>
      </c>
      <c r="N1872" s="92">
        <v>0.15</v>
      </c>
      <c r="O1872" s="92">
        <v>5.0000000000000017E-2</v>
      </c>
      <c r="P1872" s="92">
        <v>0.19</v>
      </c>
      <c r="Q1872" s="92">
        <v>0.2</v>
      </c>
      <c r="R1872" s="92">
        <v>0.22000000000000003</v>
      </c>
    </row>
    <row r="1873" spans="1:18" x14ac:dyDescent="0.25">
      <c r="A1873" s="198">
        <v>3535</v>
      </c>
      <c r="B1873" s="198" t="s">
        <v>4919</v>
      </c>
      <c r="C1873" s="198" t="s">
        <v>3866</v>
      </c>
      <c r="D1873" s="198" t="s">
        <v>4007</v>
      </c>
      <c r="E1873" s="198" t="s">
        <v>4132</v>
      </c>
      <c r="F1873" s="198" t="s">
        <v>4168</v>
      </c>
      <c r="G1873" s="198" t="s">
        <v>179</v>
      </c>
      <c r="H1873" s="198" t="s">
        <v>4009</v>
      </c>
      <c r="I1873" s="198" t="s">
        <v>4134</v>
      </c>
      <c r="J1873" s="198" t="s">
        <v>4169</v>
      </c>
      <c r="K1873" s="198" t="s">
        <v>179</v>
      </c>
      <c r="L1873" s="66">
        <v>0.18</v>
      </c>
      <c r="M1873" s="65">
        <v>0.21</v>
      </c>
      <c r="N1873" s="92">
        <v>0.14999999999999997</v>
      </c>
      <c r="O1873" s="92" t="s">
        <v>121</v>
      </c>
      <c r="P1873" s="92">
        <v>0.14999999999999997</v>
      </c>
      <c r="Q1873" s="92">
        <v>0.14999999999999997</v>
      </c>
      <c r="R1873" s="92">
        <v>0.14999999999999997</v>
      </c>
    </row>
    <row r="1874" spans="1:18" x14ac:dyDescent="0.25">
      <c r="A1874" s="198">
        <v>801</v>
      </c>
      <c r="B1874" s="198" t="s">
        <v>4919</v>
      </c>
      <c r="C1874" s="198" t="s">
        <v>4194</v>
      </c>
      <c r="D1874" s="198" t="s">
        <v>4194</v>
      </c>
      <c r="E1874" s="198" t="s">
        <v>4376</v>
      </c>
      <c r="F1874" s="198" t="s">
        <v>179</v>
      </c>
      <c r="G1874" s="198" t="s">
        <v>179</v>
      </c>
      <c r="H1874" s="198" t="s">
        <v>4197</v>
      </c>
      <c r="I1874" s="198" t="s">
        <v>4377</v>
      </c>
      <c r="J1874" s="198" t="s">
        <v>179</v>
      </c>
      <c r="K1874" s="198" t="s">
        <v>179</v>
      </c>
      <c r="L1874" s="66">
        <v>0.18</v>
      </c>
      <c r="M1874" s="65">
        <v>0.21</v>
      </c>
      <c r="N1874" s="92">
        <v>0.15</v>
      </c>
      <c r="O1874" s="92">
        <v>1.0000000000000009E-2</v>
      </c>
      <c r="P1874" s="92">
        <v>0.15</v>
      </c>
      <c r="Q1874" s="92">
        <v>0.15</v>
      </c>
      <c r="R1874" s="92">
        <v>0.17600000000000002</v>
      </c>
    </row>
    <row r="1875" spans="1:18" x14ac:dyDescent="0.25">
      <c r="A1875" s="198">
        <v>802</v>
      </c>
      <c r="B1875" s="198" t="s">
        <v>4919</v>
      </c>
      <c r="C1875" s="198" t="s">
        <v>4194</v>
      </c>
      <c r="D1875" s="198" t="s">
        <v>4194</v>
      </c>
      <c r="E1875" s="198" t="s">
        <v>4332</v>
      </c>
      <c r="F1875" s="198" t="s">
        <v>4361</v>
      </c>
      <c r="G1875" s="198" t="s">
        <v>179</v>
      </c>
      <c r="H1875" s="198" t="s">
        <v>4197</v>
      </c>
      <c r="I1875" s="198" t="s">
        <v>4334</v>
      </c>
      <c r="J1875" s="198" t="s">
        <v>4362</v>
      </c>
      <c r="K1875" s="198" t="s">
        <v>179</v>
      </c>
      <c r="L1875" s="66">
        <v>0.14000000000000001</v>
      </c>
      <c r="M1875" s="65">
        <v>0.16</v>
      </c>
      <c r="N1875" s="92">
        <v>0.15</v>
      </c>
      <c r="O1875" s="92">
        <v>1.0000000000000009E-2</v>
      </c>
      <c r="P1875" s="92">
        <v>0.15</v>
      </c>
      <c r="Q1875" s="92">
        <v>0.15</v>
      </c>
      <c r="R1875" s="92">
        <v>0.17600000000000002</v>
      </c>
    </row>
    <row r="1876" spans="1:18" x14ac:dyDescent="0.25">
      <c r="A1876" s="198">
        <v>803</v>
      </c>
      <c r="B1876" s="198" t="s">
        <v>4919</v>
      </c>
      <c r="C1876" s="198" t="s">
        <v>4194</v>
      </c>
      <c r="D1876" s="198" t="s">
        <v>4194</v>
      </c>
      <c r="E1876" s="198" t="s">
        <v>4332</v>
      </c>
      <c r="F1876" s="198" t="s">
        <v>4363</v>
      </c>
      <c r="G1876" s="198" t="s">
        <v>179</v>
      </c>
      <c r="H1876" s="198" t="s">
        <v>4197</v>
      </c>
      <c r="I1876" s="198" t="s">
        <v>4334</v>
      </c>
      <c r="J1876" s="198" t="s">
        <v>4364</v>
      </c>
      <c r="K1876" s="198" t="s">
        <v>179</v>
      </c>
      <c r="L1876" s="66">
        <v>0.16</v>
      </c>
      <c r="M1876" s="65">
        <v>0.18</v>
      </c>
      <c r="N1876" s="92">
        <v>0.15</v>
      </c>
      <c r="O1876" s="92">
        <v>1.0000000000000009E-2</v>
      </c>
      <c r="P1876" s="92">
        <v>0.15</v>
      </c>
      <c r="Q1876" s="92">
        <v>0.15</v>
      </c>
      <c r="R1876" s="92">
        <v>0.17600000000000002</v>
      </c>
    </row>
    <row r="1877" spans="1:18" x14ac:dyDescent="0.25">
      <c r="A1877" s="198">
        <v>805</v>
      </c>
      <c r="B1877" s="198" t="s">
        <v>4919</v>
      </c>
      <c r="C1877" s="198" t="s">
        <v>4194</v>
      </c>
      <c r="D1877" s="198" t="s">
        <v>4194</v>
      </c>
      <c r="E1877" s="198" t="s">
        <v>4292</v>
      </c>
      <c r="F1877" s="198" t="s">
        <v>4296</v>
      </c>
      <c r="G1877" s="198" t="s">
        <v>179</v>
      </c>
      <c r="H1877" s="198" t="s">
        <v>4197</v>
      </c>
      <c r="I1877" s="198" t="s">
        <v>4294</v>
      </c>
      <c r="J1877" s="198" t="s">
        <v>4297</v>
      </c>
      <c r="K1877" s="198" t="s">
        <v>179</v>
      </c>
      <c r="L1877" s="66">
        <v>0.16</v>
      </c>
      <c r="M1877" s="65">
        <v>0.18</v>
      </c>
      <c r="N1877" s="92">
        <v>0.15</v>
      </c>
      <c r="O1877" s="92">
        <v>0.03</v>
      </c>
      <c r="P1877" s="92">
        <v>0.16999999999999998</v>
      </c>
      <c r="Q1877" s="92">
        <v>0.18</v>
      </c>
      <c r="R1877" s="92">
        <v>0.19800000000000001</v>
      </c>
    </row>
    <row r="1878" spans="1:18" x14ac:dyDescent="0.25">
      <c r="A1878" s="198">
        <v>806</v>
      </c>
      <c r="B1878" s="198" t="s">
        <v>4919</v>
      </c>
      <c r="C1878" s="198" t="s">
        <v>4194</v>
      </c>
      <c r="D1878" s="198" t="s">
        <v>4194</v>
      </c>
      <c r="E1878" s="198" t="s">
        <v>4275</v>
      </c>
      <c r="F1878" s="198" t="s">
        <v>4276</v>
      </c>
      <c r="G1878" s="198" t="s">
        <v>179</v>
      </c>
      <c r="H1878" s="198" t="s">
        <v>4197</v>
      </c>
      <c r="I1878" s="198" t="s">
        <v>4277</v>
      </c>
      <c r="J1878" s="198" t="s">
        <v>4278</v>
      </c>
      <c r="K1878" s="198" t="s">
        <v>179</v>
      </c>
      <c r="L1878" s="66">
        <v>0.18</v>
      </c>
      <c r="M1878" s="65">
        <v>0.21</v>
      </c>
      <c r="N1878" s="92">
        <v>0.15</v>
      </c>
      <c r="O1878" s="92">
        <v>1.0000000000000009E-2</v>
      </c>
      <c r="P1878" s="92">
        <v>0.15</v>
      </c>
      <c r="Q1878" s="92">
        <v>0.15</v>
      </c>
      <c r="R1878" s="92">
        <v>0.17600000000000002</v>
      </c>
    </row>
    <row r="1879" spans="1:18" x14ac:dyDescent="0.25">
      <c r="A1879" s="198">
        <v>807</v>
      </c>
      <c r="B1879" s="198" t="s">
        <v>4919</v>
      </c>
      <c r="C1879" s="198" t="s">
        <v>4194</v>
      </c>
      <c r="D1879" s="198" t="s">
        <v>4194</v>
      </c>
      <c r="E1879" s="198" t="s">
        <v>4283</v>
      </c>
      <c r="F1879" s="198" t="s">
        <v>4284</v>
      </c>
      <c r="G1879" s="198" t="s">
        <v>179</v>
      </c>
      <c r="H1879" s="198" t="s">
        <v>4197</v>
      </c>
      <c r="I1879" s="198" t="s">
        <v>4285</v>
      </c>
      <c r="J1879" s="198" t="s">
        <v>4286</v>
      </c>
      <c r="K1879" s="198" t="s">
        <v>179</v>
      </c>
      <c r="L1879" s="66">
        <v>0.16</v>
      </c>
      <c r="M1879" s="65">
        <v>0.18</v>
      </c>
      <c r="N1879" s="92">
        <v>0.14999999999999997</v>
      </c>
      <c r="O1879" s="92">
        <v>1.0000000000000037E-2</v>
      </c>
      <c r="P1879" s="92">
        <v>0.14999999999999997</v>
      </c>
      <c r="Q1879" s="92">
        <v>0.14999999999999997</v>
      </c>
      <c r="R1879" s="92">
        <v>0.17600000000000002</v>
      </c>
    </row>
    <row r="1880" spans="1:18" x14ac:dyDescent="0.25">
      <c r="A1880" s="198">
        <v>812</v>
      </c>
      <c r="B1880" s="198" t="s">
        <v>4919</v>
      </c>
      <c r="C1880" s="198" t="s">
        <v>4194</v>
      </c>
      <c r="D1880" s="198" t="s">
        <v>4194</v>
      </c>
      <c r="E1880" s="198" t="s">
        <v>4378</v>
      </c>
      <c r="F1880" s="198" t="s">
        <v>4379</v>
      </c>
      <c r="G1880" s="198" t="s">
        <v>179</v>
      </c>
      <c r="H1880" s="198" t="s">
        <v>4197</v>
      </c>
      <c r="I1880" s="198" t="s">
        <v>4380</v>
      </c>
      <c r="J1880" s="198" t="s">
        <v>4381</v>
      </c>
      <c r="K1880" s="198" t="s">
        <v>179</v>
      </c>
      <c r="L1880" s="66">
        <v>0.16</v>
      </c>
      <c r="M1880" s="65">
        <v>0.18</v>
      </c>
      <c r="N1880" s="92">
        <v>0.15</v>
      </c>
      <c r="O1880" s="92" t="s">
        <v>121</v>
      </c>
      <c r="P1880" s="92">
        <v>0.15</v>
      </c>
      <c r="Q1880" s="92">
        <v>0.15</v>
      </c>
      <c r="R1880" s="92">
        <v>0.15</v>
      </c>
    </row>
    <row r="1881" spans="1:18" x14ac:dyDescent="0.25">
      <c r="A1881" s="198">
        <v>813</v>
      </c>
      <c r="B1881" s="198" t="s">
        <v>4919</v>
      </c>
      <c r="C1881" s="198" t="s">
        <v>4194</v>
      </c>
      <c r="D1881" s="198" t="s">
        <v>4194</v>
      </c>
      <c r="E1881" s="198" t="s">
        <v>4378</v>
      </c>
      <c r="F1881" s="198" t="s">
        <v>4382</v>
      </c>
      <c r="G1881" s="198" t="s">
        <v>179</v>
      </c>
      <c r="H1881" s="198" t="s">
        <v>4197</v>
      </c>
      <c r="I1881" s="198" t="s">
        <v>4380</v>
      </c>
      <c r="J1881" s="198" t="s">
        <v>4383</v>
      </c>
      <c r="K1881" s="198" t="s">
        <v>179</v>
      </c>
      <c r="L1881" s="66">
        <v>0.16</v>
      </c>
      <c r="M1881" s="65">
        <v>0.18</v>
      </c>
      <c r="N1881" s="92">
        <v>0.15</v>
      </c>
      <c r="O1881" s="92">
        <v>0.03</v>
      </c>
      <c r="P1881" s="92">
        <v>0.16999999999999998</v>
      </c>
      <c r="Q1881" s="92">
        <v>0.18</v>
      </c>
      <c r="R1881" s="92">
        <v>0.19800000000000001</v>
      </c>
    </row>
    <row r="1882" spans="1:18" x14ac:dyDescent="0.25">
      <c r="A1882" s="198">
        <v>815</v>
      </c>
      <c r="B1882" s="198" t="s">
        <v>4919</v>
      </c>
      <c r="C1882" s="198" t="s">
        <v>4194</v>
      </c>
      <c r="D1882" s="198" t="s">
        <v>4194</v>
      </c>
      <c r="E1882" s="198" t="s">
        <v>4292</v>
      </c>
      <c r="F1882" s="198" t="s">
        <v>4293</v>
      </c>
      <c r="G1882" s="198" t="s">
        <v>179</v>
      </c>
      <c r="H1882" s="198" t="s">
        <v>4197</v>
      </c>
      <c r="I1882" s="198" t="s">
        <v>4294</v>
      </c>
      <c r="J1882" s="198" t="s">
        <v>4920</v>
      </c>
      <c r="K1882" s="198" t="s">
        <v>179</v>
      </c>
      <c r="L1882" s="66">
        <v>0.16</v>
      </c>
      <c r="M1882" s="65">
        <v>0.18</v>
      </c>
      <c r="N1882" s="92">
        <v>0.13844117647058815</v>
      </c>
      <c r="O1882" s="92">
        <v>4.1558823529411842E-2</v>
      </c>
      <c r="P1882" s="92">
        <v>0.16999999999999998</v>
      </c>
      <c r="Q1882" s="92">
        <v>0.18</v>
      </c>
      <c r="R1882" s="92">
        <v>0.19800000000000001</v>
      </c>
    </row>
    <row r="1883" spans="1:18" x14ac:dyDescent="0.25">
      <c r="A1883" s="198">
        <v>816</v>
      </c>
      <c r="B1883" s="198" t="s">
        <v>4919</v>
      </c>
      <c r="C1883" s="198" t="s">
        <v>4194</v>
      </c>
      <c r="D1883" s="198" t="s">
        <v>4194</v>
      </c>
      <c r="E1883" s="198" t="s">
        <v>4292</v>
      </c>
      <c r="F1883" s="198" t="s">
        <v>4295</v>
      </c>
      <c r="G1883" s="198" t="s">
        <v>179</v>
      </c>
      <c r="H1883" s="198" t="s">
        <v>4197</v>
      </c>
      <c r="I1883" s="198" t="s">
        <v>4294</v>
      </c>
      <c r="J1883" s="198" t="s">
        <v>4295</v>
      </c>
      <c r="K1883" s="198" t="s">
        <v>179</v>
      </c>
      <c r="L1883" s="66">
        <v>0.16</v>
      </c>
      <c r="M1883" s="65">
        <v>0.18</v>
      </c>
      <c r="N1883" s="92">
        <v>0.15</v>
      </c>
      <c r="O1883" s="92">
        <v>1.0000000000000009E-2</v>
      </c>
      <c r="P1883" s="92">
        <v>0.15</v>
      </c>
      <c r="Q1883" s="92">
        <v>0.15</v>
      </c>
      <c r="R1883" s="92">
        <v>0.17600000000000002</v>
      </c>
    </row>
    <row r="1884" spans="1:18" x14ac:dyDescent="0.25">
      <c r="A1884" s="198">
        <v>818</v>
      </c>
      <c r="B1884" s="198" t="s">
        <v>4919</v>
      </c>
      <c r="C1884" s="198" t="s">
        <v>4194</v>
      </c>
      <c r="D1884" s="198" t="s">
        <v>4194</v>
      </c>
      <c r="E1884" s="198" t="s">
        <v>4283</v>
      </c>
      <c r="F1884" s="198" t="s">
        <v>4287</v>
      </c>
      <c r="G1884" s="198" t="s">
        <v>179</v>
      </c>
      <c r="H1884" s="198" t="s">
        <v>4197</v>
      </c>
      <c r="I1884" s="198" t="s">
        <v>4285</v>
      </c>
      <c r="J1884" s="198" t="s">
        <v>4288</v>
      </c>
      <c r="K1884" s="198" t="s">
        <v>179</v>
      </c>
      <c r="L1884" s="66">
        <v>0.16</v>
      </c>
      <c r="M1884" s="65">
        <v>0.18</v>
      </c>
      <c r="N1884" s="92">
        <v>0.15</v>
      </c>
      <c r="O1884" s="92">
        <v>1.0000000000000009E-2</v>
      </c>
      <c r="P1884" s="92">
        <v>0.15</v>
      </c>
      <c r="Q1884" s="92">
        <v>0.15</v>
      </c>
      <c r="R1884" s="92">
        <v>0.17600000000000002</v>
      </c>
    </row>
    <row r="1885" spans="1:18" x14ac:dyDescent="0.25">
      <c r="A1885" s="198">
        <v>819</v>
      </c>
      <c r="B1885" s="198" t="s">
        <v>4919</v>
      </c>
      <c r="C1885" s="198" t="s">
        <v>4194</v>
      </c>
      <c r="D1885" s="198" t="s">
        <v>4194</v>
      </c>
      <c r="E1885" s="198" t="s">
        <v>4283</v>
      </c>
      <c r="F1885" s="198" t="s">
        <v>4289</v>
      </c>
      <c r="G1885" s="198" t="s">
        <v>179</v>
      </c>
      <c r="H1885" s="198" t="s">
        <v>4197</v>
      </c>
      <c r="I1885" s="198" t="s">
        <v>4285</v>
      </c>
      <c r="J1885" s="198" t="s">
        <v>4233</v>
      </c>
      <c r="K1885" s="198" t="s">
        <v>179</v>
      </c>
      <c r="L1885" s="66">
        <v>0.16</v>
      </c>
      <c r="M1885" s="65">
        <v>0.18</v>
      </c>
      <c r="N1885" s="92">
        <v>0.15</v>
      </c>
      <c r="O1885" s="92">
        <v>1.0000000000000009E-2</v>
      </c>
      <c r="P1885" s="92">
        <v>0.15</v>
      </c>
      <c r="Q1885" s="92">
        <v>0.15</v>
      </c>
      <c r="R1885" s="92">
        <v>0.17600000000000002</v>
      </c>
    </row>
    <row r="1886" spans="1:18" x14ac:dyDescent="0.25">
      <c r="A1886" s="198">
        <v>820</v>
      </c>
      <c r="B1886" s="198" t="s">
        <v>4919</v>
      </c>
      <c r="C1886" s="198" t="s">
        <v>4194</v>
      </c>
      <c r="D1886" s="198" t="s">
        <v>4194</v>
      </c>
      <c r="E1886" s="198" t="s">
        <v>4283</v>
      </c>
      <c r="F1886" s="198" t="s">
        <v>4290</v>
      </c>
      <c r="G1886" s="198" t="s">
        <v>179</v>
      </c>
      <c r="H1886" s="198" t="s">
        <v>4197</v>
      </c>
      <c r="I1886" s="198" t="s">
        <v>4285</v>
      </c>
      <c r="J1886" s="198" t="s">
        <v>4291</v>
      </c>
      <c r="K1886" s="198" t="s">
        <v>179</v>
      </c>
      <c r="L1886" s="66">
        <v>0.16</v>
      </c>
      <c r="M1886" s="65">
        <v>0.18</v>
      </c>
      <c r="N1886" s="92">
        <v>0.15</v>
      </c>
      <c r="O1886" s="92">
        <v>1.0000000000000009E-2</v>
      </c>
      <c r="P1886" s="92">
        <v>0.15</v>
      </c>
      <c r="Q1886" s="92">
        <v>0.15</v>
      </c>
      <c r="R1886" s="92">
        <v>0.17600000000000002</v>
      </c>
    </row>
    <row r="1887" spans="1:18" x14ac:dyDescent="0.25">
      <c r="A1887" s="198">
        <v>824</v>
      </c>
      <c r="B1887" s="198" t="s">
        <v>4919</v>
      </c>
      <c r="C1887" s="198" t="s">
        <v>4194</v>
      </c>
      <c r="D1887" s="198" t="s">
        <v>4194</v>
      </c>
      <c r="E1887" s="198" t="s">
        <v>4243</v>
      </c>
      <c r="F1887" s="198" t="s">
        <v>4244</v>
      </c>
      <c r="G1887" s="198" t="s">
        <v>179</v>
      </c>
      <c r="H1887" s="198" t="s">
        <v>4197</v>
      </c>
      <c r="I1887" s="198" t="s">
        <v>4245</v>
      </c>
      <c r="J1887" s="198" t="s">
        <v>4246</v>
      </c>
      <c r="K1887" s="198" t="s">
        <v>179</v>
      </c>
      <c r="L1887" s="66">
        <v>0.18</v>
      </c>
      <c r="M1887" s="65">
        <v>0.21</v>
      </c>
      <c r="N1887" s="92">
        <v>0.15</v>
      </c>
      <c r="O1887" s="92">
        <v>1.0000000000000009E-2</v>
      </c>
      <c r="P1887" s="92">
        <v>0.15</v>
      </c>
      <c r="Q1887" s="92">
        <v>0.15</v>
      </c>
      <c r="R1887" s="92">
        <v>0.17600000000000002</v>
      </c>
    </row>
    <row r="1888" spans="1:18" x14ac:dyDescent="0.25">
      <c r="A1888" s="198">
        <v>825</v>
      </c>
      <c r="B1888" s="198" t="s">
        <v>4919</v>
      </c>
      <c r="C1888" s="198" t="s">
        <v>4194</v>
      </c>
      <c r="D1888" s="198" t="s">
        <v>4194</v>
      </c>
      <c r="E1888" s="198" t="s">
        <v>4378</v>
      </c>
      <c r="F1888" s="198" t="s">
        <v>4390</v>
      </c>
      <c r="G1888" s="198" t="s">
        <v>179</v>
      </c>
      <c r="H1888" s="198" t="s">
        <v>4197</v>
      </c>
      <c r="I1888" s="198" t="s">
        <v>4380</v>
      </c>
      <c r="J1888" s="198" t="s">
        <v>4391</v>
      </c>
      <c r="K1888" s="198" t="s">
        <v>179</v>
      </c>
      <c r="L1888" s="66">
        <v>0.16</v>
      </c>
      <c r="M1888" s="65">
        <v>0.18</v>
      </c>
      <c r="N1888" s="92">
        <v>0.15</v>
      </c>
      <c r="O1888" s="92">
        <v>1.0000000000000009E-2</v>
      </c>
      <c r="P1888" s="92">
        <v>0.15</v>
      </c>
      <c r="Q1888" s="92">
        <v>0.15</v>
      </c>
      <c r="R1888" s="92">
        <v>0.17600000000000002</v>
      </c>
    </row>
    <row r="1889" spans="1:18" x14ac:dyDescent="0.25">
      <c r="A1889" s="198">
        <v>826</v>
      </c>
      <c r="B1889" s="198" t="s">
        <v>4919</v>
      </c>
      <c r="C1889" s="198" t="s">
        <v>4194</v>
      </c>
      <c r="D1889" s="198" t="s">
        <v>4194</v>
      </c>
      <c r="E1889" s="198" t="s">
        <v>4243</v>
      </c>
      <c r="F1889" s="198" t="s">
        <v>4247</v>
      </c>
      <c r="G1889" s="198" t="s">
        <v>179</v>
      </c>
      <c r="H1889" s="198" t="s">
        <v>4197</v>
      </c>
      <c r="I1889" s="198" t="s">
        <v>4245</v>
      </c>
      <c r="J1889" s="198" t="s">
        <v>4248</v>
      </c>
      <c r="K1889" s="198" t="s">
        <v>179</v>
      </c>
      <c r="L1889" s="66">
        <v>0.18</v>
      </c>
      <c r="M1889" s="65">
        <v>0.21</v>
      </c>
      <c r="N1889" s="92">
        <v>0.15</v>
      </c>
      <c r="O1889" s="92">
        <v>1.0000000000000009E-2</v>
      </c>
      <c r="P1889" s="92">
        <v>0.15</v>
      </c>
      <c r="Q1889" s="92">
        <v>0.15</v>
      </c>
      <c r="R1889" s="92">
        <v>0.17600000000000002</v>
      </c>
    </row>
    <row r="1890" spans="1:18" x14ac:dyDescent="0.25">
      <c r="A1890" s="198">
        <v>827</v>
      </c>
      <c r="B1890" s="198" t="s">
        <v>4919</v>
      </c>
      <c r="C1890" s="198" t="s">
        <v>4194</v>
      </c>
      <c r="D1890" s="198" t="s">
        <v>4194</v>
      </c>
      <c r="E1890" s="198" t="s">
        <v>4243</v>
      </c>
      <c r="F1890" s="198" t="s">
        <v>4249</v>
      </c>
      <c r="G1890" s="198" t="s">
        <v>179</v>
      </c>
      <c r="H1890" s="198" t="s">
        <v>4197</v>
      </c>
      <c r="I1890" s="198" t="s">
        <v>4245</v>
      </c>
      <c r="J1890" s="198" t="s">
        <v>4250</v>
      </c>
      <c r="K1890" s="198" t="s">
        <v>179</v>
      </c>
      <c r="L1890" s="66">
        <v>0.18</v>
      </c>
      <c r="M1890" s="65">
        <v>0.21</v>
      </c>
      <c r="N1890" s="92">
        <v>0</v>
      </c>
      <c r="O1890" s="92">
        <v>0.14000000000000001</v>
      </c>
      <c r="P1890" s="92">
        <v>0.13</v>
      </c>
      <c r="Q1890" s="92">
        <v>0.14000000000000001</v>
      </c>
      <c r="R1890" s="92">
        <v>0.15400000000000003</v>
      </c>
    </row>
    <row r="1891" spans="1:18" x14ac:dyDescent="0.25">
      <c r="A1891" s="198">
        <v>829</v>
      </c>
      <c r="B1891" s="198" t="s">
        <v>4919</v>
      </c>
      <c r="C1891" s="198" t="s">
        <v>4194</v>
      </c>
      <c r="D1891" s="198" t="s">
        <v>4194</v>
      </c>
      <c r="E1891" s="198" t="s">
        <v>4438</v>
      </c>
      <c r="F1891" s="198" t="s">
        <v>4442</v>
      </c>
      <c r="G1891" s="198" t="s">
        <v>179</v>
      </c>
      <c r="H1891" s="198" t="s">
        <v>4197</v>
      </c>
      <c r="I1891" s="198" t="s">
        <v>4440</v>
      </c>
      <c r="J1891" s="198" t="s">
        <v>4443</v>
      </c>
      <c r="K1891" s="198" t="s">
        <v>179</v>
      </c>
      <c r="L1891" s="66">
        <v>0.16</v>
      </c>
      <c r="M1891" s="65">
        <v>0.18</v>
      </c>
      <c r="N1891" s="92">
        <v>0.15</v>
      </c>
      <c r="O1891" s="92" t="s">
        <v>121</v>
      </c>
      <c r="P1891" s="92">
        <v>0.15</v>
      </c>
      <c r="Q1891" s="92">
        <v>0.15</v>
      </c>
      <c r="R1891" s="92">
        <v>0.15</v>
      </c>
    </row>
    <row r="1892" spans="1:18" x14ac:dyDescent="0.25">
      <c r="A1892" s="198">
        <v>831</v>
      </c>
      <c r="B1892" s="198" t="s">
        <v>4919</v>
      </c>
      <c r="C1892" s="198" t="s">
        <v>4194</v>
      </c>
      <c r="D1892" s="198" t="s">
        <v>4194</v>
      </c>
      <c r="E1892" s="198" t="s">
        <v>4438</v>
      </c>
      <c r="F1892" s="198" t="s">
        <v>4439</v>
      </c>
      <c r="G1892" s="198" t="s">
        <v>179</v>
      </c>
      <c r="H1892" s="198" t="s">
        <v>4197</v>
      </c>
      <c r="I1892" s="198" t="s">
        <v>4440</v>
      </c>
      <c r="J1892" s="198" t="s">
        <v>4441</v>
      </c>
      <c r="K1892" s="198" t="s">
        <v>179</v>
      </c>
      <c r="L1892" s="66">
        <v>0.16</v>
      </c>
      <c r="M1892" s="65">
        <v>0.18</v>
      </c>
      <c r="N1892" s="92">
        <v>0.15</v>
      </c>
      <c r="O1892" s="92" t="s">
        <v>121</v>
      </c>
      <c r="P1892" s="92">
        <v>0.15</v>
      </c>
      <c r="Q1892" s="92">
        <v>0.15</v>
      </c>
      <c r="R1892" s="92">
        <v>0.15</v>
      </c>
    </row>
    <row r="1893" spans="1:18" x14ac:dyDescent="0.25">
      <c r="A1893" s="198">
        <v>834</v>
      </c>
      <c r="B1893" s="198" t="s">
        <v>4919</v>
      </c>
      <c r="C1893" s="198" t="s">
        <v>4194</v>
      </c>
      <c r="D1893" s="198" t="s">
        <v>4194</v>
      </c>
      <c r="E1893" s="198" t="s">
        <v>4378</v>
      </c>
      <c r="F1893" s="198" t="s">
        <v>4384</v>
      </c>
      <c r="G1893" s="198" t="s">
        <v>179</v>
      </c>
      <c r="H1893" s="198" t="s">
        <v>4197</v>
      </c>
      <c r="I1893" s="198" t="s">
        <v>4380</v>
      </c>
      <c r="J1893" s="198" t="s">
        <v>4385</v>
      </c>
      <c r="K1893" s="198" t="s">
        <v>179</v>
      </c>
      <c r="L1893" s="66">
        <v>0.16</v>
      </c>
      <c r="M1893" s="65">
        <v>0.18</v>
      </c>
      <c r="N1893" s="92">
        <v>0</v>
      </c>
      <c r="O1893" s="92">
        <v>0.14000000000000001</v>
      </c>
      <c r="P1893" s="92">
        <v>0.13</v>
      </c>
      <c r="Q1893" s="92">
        <v>0.14000000000000001</v>
      </c>
      <c r="R1893" s="92">
        <v>0.15400000000000003</v>
      </c>
    </row>
    <row r="1894" spans="1:18" x14ac:dyDescent="0.25">
      <c r="A1894" s="198">
        <v>835</v>
      </c>
      <c r="B1894" s="198" t="s">
        <v>4919</v>
      </c>
      <c r="C1894" s="198" t="s">
        <v>4194</v>
      </c>
      <c r="D1894" s="198" t="s">
        <v>4194</v>
      </c>
      <c r="E1894" s="198" t="s">
        <v>4378</v>
      </c>
      <c r="F1894" s="198" t="s">
        <v>4386</v>
      </c>
      <c r="G1894" s="198" t="s">
        <v>179</v>
      </c>
      <c r="H1894" s="198" t="s">
        <v>4197</v>
      </c>
      <c r="I1894" s="198" t="s">
        <v>4380</v>
      </c>
      <c r="J1894" s="198" t="s">
        <v>4387</v>
      </c>
      <c r="K1894" s="198" t="s">
        <v>179</v>
      </c>
      <c r="L1894" s="66">
        <v>0.16</v>
      </c>
      <c r="M1894" s="65">
        <v>0.18</v>
      </c>
      <c r="N1894" s="92">
        <v>0.15</v>
      </c>
      <c r="O1894" s="92" t="s">
        <v>121</v>
      </c>
      <c r="P1894" s="92">
        <v>0.15</v>
      </c>
      <c r="Q1894" s="92">
        <v>0.15</v>
      </c>
      <c r="R1894" s="92">
        <v>0.15</v>
      </c>
    </row>
    <row r="1895" spans="1:18" x14ac:dyDescent="0.25">
      <c r="A1895" s="198">
        <v>836</v>
      </c>
      <c r="B1895" s="198" t="s">
        <v>4919</v>
      </c>
      <c r="C1895" s="198" t="s">
        <v>4194</v>
      </c>
      <c r="D1895" s="198" t="s">
        <v>4194</v>
      </c>
      <c r="E1895" s="198" t="s">
        <v>4378</v>
      </c>
      <c r="F1895" s="198" t="s">
        <v>4388</v>
      </c>
      <c r="G1895" s="198" t="s">
        <v>179</v>
      </c>
      <c r="H1895" s="198" t="s">
        <v>4197</v>
      </c>
      <c r="I1895" s="198" t="s">
        <v>4380</v>
      </c>
      <c r="J1895" s="198" t="s">
        <v>4389</v>
      </c>
      <c r="K1895" s="198" t="s">
        <v>179</v>
      </c>
      <c r="L1895" s="66">
        <v>0.16</v>
      </c>
      <c r="M1895" s="65">
        <v>0.18</v>
      </c>
      <c r="N1895" s="92">
        <v>0.15</v>
      </c>
      <c r="O1895" s="92" t="s">
        <v>121</v>
      </c>
      <c r="P1895" s="92">
        <v>0.15</v>
      </c>
      <c r="Q1895" s="92">
        <v>0.15</v>
      </c>
      <c r="R1895" s="92">
        <v>0.15</v>
      </c>
    </row>
    <row r="1896" spans="1:18" x14ac:dyDescent="0.25">
      <c r="A1896" s="198">
        <v>841</v>
      </c>
      <c r="B1896" s="198" t="s">
        <v>4919</v>
      </c>
      <c r="C1896" s="198" t="s">
        <v>4194</v>
      </c>
      <c r="D1896" s="198" t="s">
        <v>4194</v>
      </c>
      <c r="E1896" s="198" t="s">
        <v>4332</v>
      </c>
      <c r="F1896" s="198" t="s">
        <v>4365</v>
      </c>
      <c r="G1896" s="198" t="s">
        <v>179</v>
      </c>
      <c r="H1896" s="198" t="s">
        <v>4197</v>
      </c>
      <c r="I1896" s="198" t="s">
        <v>4334</v>
      </c>
      <c r="J1896" s="198" t="s">
        <v>4921</v>
      </c>
      <c r="K1896" s="198" t="s">
        <v>179</v>
      </c>
      <c r="L1896" s="66">
        <v>0.16</v>
      </c>
      <c r="M1896" s="65">
        <v>0.18</v>
      </c>
      <c r="N1896" s="92">
        <v>0.15</v>
      </c>
      <c r="O1896" s="92" t="s">
        <v>121</v>
      </c>
      <c r="P1896" s="92">
        <v>0.15</v>
      </c>
      <c r="Q1896" s="92">
        <v>0.15</v>
      </c>
      <c r="R1896" s="92">
        <v>0.15</v>
      </c>
    </row>
    <row r="1897" spans="1:18" x14ac:dyDescent="0.25">
      <c r="A1897" s="198">
        <v>843</v>
      </c>
      <c r="B1897" s="198" t="s">
        <v>4919</v>
      </c>
      <c r="C1897" s="198" t="s">
        <v>4194</v>
      </c>
      <c r="D1897" s="198" t="s">
        <v>4194</v>
      </c>
      <c r="E1897" s="198" t="s">
        <v>4332</v>
      </c>
      <c r="F1897" s="198" t="s">
        <v>4367</v>
      </c>
      <c r="G1897" s="198" t="s">
        <v>179</v>
      </c>
      <c r="H1897" s="198" t="s">
        <v>4197</v>
      </c>
      <c r="I1897" s="198" t="s">
        <v>4334</v>
      </c>
      <c r="J1897" s="198" t="s">
        <v>4368</v>
      </c>
      <c r="K1897" s="198" t="s">
        <v>179</v>
      </c>
      <c r="L1897" s="66">
        <v>0.18</v>
      </c>
      <c r="M1897" s="65">
        <v>0.21</v>
      </c>
      <c r="N1897" s="92">
        <v>0.15</v>
      </c>
      <c r="O1897" s="92" t="s">
        <v>121</v>
      </c>
      <c r="P1897" s="92">
        <v>0.15</v>
      </c>
      <c r="Q1897" s="92">
        <v>0.15</v>
      </c>
      <c r="R1897" s="92">
        <v>0.15</v>
      </c>
    </row>
    <row r="1898" spans="1:18" x14ac:dyDescent="0.25">
      <c r="A1898" s="198">
        <v>849</v>
      </c>
      <c r="B1898" s="198" t="s">
        <v>4919</v>
      </c>
      <c r="C1898" s="198" t="s">
        <v>4194</v>
      </c>
      <c r="D1898" s="198" t="s">
        <v>4194</v>
      </c>
      <c r="E1898" s="198" t="s">
        <v>4416</v>
      </c>
      <c r="F1898" s="198" t="s">
        <v>4420</v>
      </c>
      <c r="G1898" s="198" t="s">
        <v>179</v>
      </c>
      <c r="H1898" s="198" t="s">
        <v>4197</v>
      </c>
      <c r="I1898" s="198" t="s">
        <v>4418</v>
      </c>
      <c r="J1898" s="198" t="s">
        <v>4421</v>
      </c>
      <c r="K1898" s="198" t="s">
        <v>179</v>
      </c>
      <c r="L1898" s="66">
        <v>0.16</v>
      </c>
      <c r="M1898" s="65">
        <v>0.18</v>
      </c>
      <c r="N1898" s="92">
        <v>0.15</v>
      </c>
      <c r="O1898" s="92" t="s">
        <v>121</v>
      </c>
      <c r="P1898" s="92">
        <v>0.15</v>
      </c>
      <c r="Q1898" s="92">
        <v>0.15</v>
      </c>
      <c r="R1898" s="92">
        <v>0.15</v>
      </c>
    </row>
    <row r="1899" spans="1:18" x14ac:dyDescent="0.25">
      <c r="A1899" s="198">
        <v>850</v>
      </c>
      <c r="B1899" s="198" t="s">
        <v>4919</v>
      </c>
      <c r="C1899" s="198" t="s">
        <v>4194</v>
      </c>
      <c r="D1899" s="198" t="s">
        <v>4194</v>
      </c>
      <c r="E1899" s="198" t="s">
        <v>4416</v>
      </c>
      <c r="F1899" s="198" t="s">
        <v>4422</v>
      </c>
      <c r="G1899" s="198" t="s">
        <v>179</v>
      </c>
      <c r="H1899" s="198" t="s">
        <v>4197</v>
      </c>
      <c r="I1899" s="198" t="s">
        <v>4418</v>
      </c>
      <c r="J1899" s="198" t="s">
        <v>4423</v>
      </c>
      <c r="K1899" s="198" t="s">
        <v>179</v>
      </c>
      <c r="L1899" s="66">
        <v>0.16</v>
      </c>
      <c r="M1899" s="65">
        <v>0.18</v>
      </c>
      <c r="N1899" s="92">
        <v>0.15</v>
      </c>
      <c r="O1899" s="92">
        <v>1.0000000000000009E-2</v>
      </c>
      <c r="P1899" s="92">
        <v>0.15</v>
      </c>
      <c r="Q1899" s="92">
        <v>0.15</v>
      </c>
      <c r="R1899" s="92">
        <v>0.17600000000000002</v>
      </c>
    </row>
    <row r="1900" spans="1:18" x14ac:dyDescent="0.25">
      <c r="A1900" s="198">
        <v>851</v>
      </c>
      <c r="B1900" s="198" t="s">
        <v>4919</v>
      </c>
      <c r="C1900" s="198" t="s">
        <v>4194</v>
      </c>
      <c r="D1900" s="198" t="s">
        <v>4194</v>
      </c>
      <c r="E1900" s="198" t="s">
        <v>4416</v>
      </c>
      <c r="F1900" s="198" t="s">
        <v>4424</v>
      </c>
      <c r="G1900" s="198" t="s">
        <v>179</v>
      </c>
      <c r="H1900" s="198" t="s">
        <v>4197</v>
      </c>
      <c r="I1900" s="198" t="s">
        <v>4418</v>
      </c>
      <c r="J1900" s="198" t="s">
        <v>4425</v>
      </c>
      <c r="K1900" s="198" t="s">
        <v>179</v>
      </c>
      <c r="L1900" s="66">
        <v>0.16</v>
      </c>
      <c r="M1900" s="65">
        <v>0.18</v>
      </c>
      <c r="N1900" s="92">
        <v>0.15</v>
      </c>
      <c r="O1900" s="92">
        <v>1.0000000000000009E-2</v>
      </c>
      <c r="P1900" s="92">
        <v>0.15</v>
      </c>
      <c r="Q1900" s="92">
        <v>0.15</v>
      </c>
      <c r="R1900" s="92">
        <v>0.17600000000000002</v>
      </c>
    </row>
    <row r="1901" spans="1:18" x14ac:dyDescent="0.25">
      <c r="A1901" s="198">
        <v>852</v>
      </c>
      <c r="B1901" s="198" t="s">
        <v>4919</v>
      </c>
      <c r="C1901" s="198" t="s">
        <v>4194</v>
      </c>
      <c r="D1901" s="198" t="s">
        <v>4194</v>
      </c>
      <c r="E1901" s="198" t="s">
        <v>4416</v>
      </c>
      <c r="F1901" s="198" t="s">
        <v>4426</v>
      </c>
      <c r="G1901" s="198" t="s">
        <v>179</v>
      </c>
      <c r="H1901" s="198" t="s">
        <v>4197</v>
      </c>
      <c r="I1901" s="198" t="s">
        <v>4418</v>
      </c>
      <c r="J1901" s="198" t="s">
        <v>4427</v>
      </c>
      <c r="K1901" s="198" t="s">
        <v>179</v>
      </c>
      <c r="L1901" s="66">
        <v>0.16</v>
      </c>
      <c r="M1901" s="65">
        <v>0.18</v>
      </c>
      <c r="N1901" s="92">
        <v>0.15</v>
      </c>
      <c r="O1901" s="92">
        <v>1.0000000000000009E-2</v>
      </c>
      <c r="P1901" s="92">
        <v>0.15</v>
      </c>
      <c r="Q1901" s="92">
        <v>0.15</v>
      </c>
      <c r="R1901" s="92">
        <v>0.17600000000000002</v>
      </c>
    </row>
    <row r="1902" spans="1:18" x14ac:dyDescent="0.25">
      <c r="A1902" s="198">
        <v>853</v>
      </c>
      <c r="B1902" s="198" t="s">
        <v>4919</v>
      </c>
      <c r="C1902" s="198" t="s">
        <v>4194</v>
      </c>
      <c r="D1902" s="198" t="s">
        <v>4194</v>
      </c>
      <c r="E1902" s="198" t="s">
        <v>4416</v>
      </c>
      <c r="F1902" s="198" t="s">
        <v>4428</v>
      </c>
      <c r="G1902" s="198" t="s">
        <v>179</v>
      </c>
      <c r="H1902" s="198" t="s">
        <v>4197</v>
      </c>
      <c r="I1902" s="198" t="s">
        <v>4418</v>
      </c>
      <c r="J1902" s="198" t="s">
        <v>4429</v>
      </c>
      <c r="K1902" s="198" t="s">
        <v>179</v>
      </c>
      <c r="L1902" s="66">
        <v>0.16</v>
      </c>
      <c r="M1902" s="65">
        <v>0.18</v>
      </c>
      <c r="N1902" s="92">
        <v>0.15</v>
      </c>
      <c r="O1902" s="92">
        <v>1.0000000000000009E-2</v>
      </c>
      <c r="P1902" s="92">
        <v>0.15</v>
      </c>
      <c r="Q1902" s="92">
        <v>0.15</v>
      </c>
      <c r="R1902" s="92">
        <v>0.17600000000000002</v>
      </c>
    </row>
    <row r="1903" spans="1:18" x14ac:dyDescent="0.25">
      <c r="A1903" s="198">
        <v>860</v>
      </c>
      <c r="B1903" s="198" t="s">
        <v>4919</v>
      </c>
      <c r="C1903" s="198" t="s">
        <v>4194</v>
      </c>
      <c r="D1903" s="198" t="s">
        <v>4194</v>
      </c>
      <c r="E1903" s="198" t="s">
        <v>4275</v>
      </c>
      <c r="F1903" s="198" t="s">
        <v>4279</v>
      </c>
      <c r="G1903" s="198" t="s">
        <v>179</v>
      </c>
      <c r="H1903" s="198" t="s">
        <v>4197</v>
      </c>
      <c r="I1903" s="198" t="s">
        <v>4277</v>
      </c>
      <c r="J1903" s="198" t="s">
        <v>4280</v>
      </c>
      <c r="K1903" s="198" t="s">
        <v>179</v>
      </c>
      <c r="L1903" s="66">
        <v>0.16</v>
      </c>
      <c r="M1903" s="65">
        <v>0.18</v>
      </c>
      <c r="N1903" s="92">
        <v>0.15</v>
      </c>
      <c r="O1903" s="92">
        <v>1.0000000000000009E-2</v>
      </c>
      <c r="P1903" s="92">
        <v>0.15</v>
      </c>
      <c r="Q1903" s="92">
        <v>0.15</v>
      </c>
      <c r="R1903" s="92">
        <v>0.17600000000000002</v>
      </c>
    </row>
    <row r="1904" spans="1:18" x14ac:dyDescent="0.25">
      <c r="A1904" s="198">
        <v>861</v>
      </c>
      <c r="B1904" s="198" t="s">
        <v>4919</v>
      </c>
      <c r="C1904" s="198" t="s">
        <v>4194</v>
      </c>
      <c r="D1904" s="198" t="s">
        <v>4194</v>
      </c>
      <c r="E1904" s="198" t="s">
        <v>4292</v>
      </c>
      <c r="F1904" s="198" t="s">
        <v>4303</v>
      </c>
      <c r="G1904" s="198" t="s">
        <v>179</v>
      </c>
      <c r="H1904" s="198" t="s">
        <v>4197</v>
      </c>
      <c r="I1904" s="198" t="s">
        <v>4294</v>
      </c>
      <c r="J1904" s="198" t="s">
        <v>4304</v>
      </c>
      <c r="K1904" s="198" t="s">
        <v>179</v>
      </c>
      <c r="L1904" s="66">
        <v>0.16</v>
      </c>
      <c r="M1904" s="65">
        <v>0.18</v>
      </c>
      <c r="N1904" s="92">
        <v>0.15</v>
      </c>
      <c r="O1904" s="92">
        <v>1.0000000000000009E-2</v>
      </c>
      <c r="P1904" s="92">
        <v>0.15</v>
      </c>
      <c r="Q1904" s="92">
        <v>0.15</v>
      </c>
      <c r="R1904" s="92">
        <v>0.17600000000000002</v>
      </c>
    </row>
    <row r="1905" spans="1:18" x14ac:dyDescent="0.25">
      <c r="A1905" s="198">
        <v>863</v>
      </c>
      <c r="B1905" s="198" t="s">
        <v>4919</v>
      </c>
      <c r="C1905" s="198" t="s">
        <v>4194</v>
      </c>
      <c r="D1905" s="198" t="s">
        <v>4194</v>
      </c>
      <c r="E1905" s="198" t="s">
        <v>4378</v>
      </c>
      <c r="F1905" s="198" t="s">
        <v>4392</v>
      </c>
      <c r="G1905" s="198" t="s">
        <v>179</v>
      </c>
      <c r="H1905" s="198" t="s">
        <v>4197</v>
      </c>
      <c r="I1905" s="198" t="s">
        <v>4380</v>
      </c>
      <c r="J1905" s="198" t="s">
        <v>4393</v>
      </c>
      <c r="K1905" s="198" t="s">
        <v>179</v>
      </c>
      <c r="L1905" s="66">
        <v>0.16</v>
      </c>
      <c r="M1905" s="65">
        <v>0.18</v>
      </c>
      <c r="N1905" s="92">
        <v>0.15</v>
      </c>
      <c r="O1905" s="92">
        <v>1.0000000000000009E-2</v>
      </c>
      <c r="P1905" s="92">
        <v>0.15</v>
      </c>
      <c r="Q1905" s="92">
        <v>0.15</v>
      </c>
      <c r="R1905" s="92">
        <v>0.17600000000000002</v>
      </c>
    </row>
    <row r="1906" spans="1:18" x14ac:dyDescent="0.25">
      <c r="A1906" s="198">
        <v>1056</v>
      </c>
      <c r="B1906" s="198" t="s">
        <v>4919</v>
      </c>
      <c r="C1906" s="198" t="s">
        <v>4194</v>
      </c>
      <c r="D1906" s="198" t="s">
        <v>4194</v>
      </c>
      <c r="E1906" s="198" t="s">
        <v>4332</v>
      </c>
      <c r="F1906" s="198" t="s">
        <v>4336</v>
      </c>
      <c r="G1906" s="198" t="s">
        <v>179</v>
      </c>
      <c r="H1906" s="198" t="s">
        <v>4197</v>
      </c>
      <c r="I1906" s="198" t="s">
        <v>4334</v>
      </c>
      <c r="J1906" s="198" t="s">
        <v>4337</v>
      </c>
      <c r="K1906" s="198" t="s">
        <v>179</v>
      </c>
      <c r="L1906" s="66">
        <v>0.18</v>
      </c>
      <c r="M1906" s="65">
        <v>0.21</v>
      </c>
      <c r="N1906" s="92">
        <v>0.15</v>
      </c>
      <c r="O1906" s="92">
        <v>0.03</v>
      </c>
      <c r="P1906" s="92">
        <v>0.16999999999999998</v>
      </c>
      <c r="Q1906" s="92">
        <v>0.18</v>
      </c>
      <c r="R1906" s="92">
        <v>0.19800000000000001</v>
      </c>
    </row>
    <row r="1907" spans="1:18" x14ac:dyDescent="0.25">
      <c r="A1907" s="198">
        <v>1066</v>
      </c>
      <c r="B1907" s="198" t="s">
        <v>4919</v>
      </c>
      <c r="C1907" s="198" t="s">
        <v>4194</v>
      </c>
      <c r="D1907" s="198" t="s">
        <v>4194</v>
      </c>
      <c r="E1907" s="198" t="s">
        <v>4332</v>
      </c>
      <c r="F1907" s="198" t="s">
        <v>4374</v>
      </c>
      <c r="G1907" s="198" t="s">
        <v>179</v>
      </c>
      <c r="H1907" s="198" t="s">
        <v>4197</v>
      </c>
      <c r="I1907" s="198" t="s">
        <v>4334</v>
      </c>
      <c r="J1907" s="198" t="s">
        <v>4375</v>
      </c>
      <c r="K1907" s="198" t="s">
        <v>179</v>
      </c>
      <c r="L1907" s="66">
        <v>0.18</v>
      </c>
      <c r="M1907" s="65">
        <v>0.21</v>
      </c>
      <c r="N1907" s="92">
        <v>0.15</v>
      </c>
      <c r="O1907" s="92">
        <v>0.03</v>
      </c>
      <c r="P1907" s="92">
        <v>0.16999999999999998</v>
      </c>
      <c r="Q1907" s="92">
        <v>0.18</v>
      </c>
      <c r="R1907" s="92">
        <v>0.19800000000000001</v>
      </c>
    </row>
    <row r="1908" spans="1:18" x14ac:dyDescent="0.25">
      <c r="A1908" s="198">
        <v>1130</v>
      </c>
      <c r="B1908" s="198" t="s">
        <v>4919</v>
      </c>
      <c r="C1908" s="198" t="s">
        <v>4194</v>
      </c>
      <c r="D1908" s="198" t="s">
        <v>4194</v>
      </c>
      <c r="E1908" s="198" t="s">
        <v>4275</v>
      </c>
      <c r="F1908" s="198" t="s">
        <v>4281</v>
      </c>
      <c r="G1908" s="198" t="s">
        <v>179</v>
      </c>
      <c r="H1908" s="198" t="s">
        <v>4197</v>
      </c>
      <c r="I1908" s="198" t="s">
        <v>4277</v>
      </c>
      <c r="J1908" s="198" t="s">
        <v>4282</v>
      </c>
      <c r="K1908" s="198" t="s">
        <v>179</v>
      </c>
      <c r="L1908" s="66">
        <v>0.16</v>
      </c>
      <c r="M1908" s="65">
        <v>0.18</v>
      </c>
      <c r="N1908" s="92">
        <v>0.15</v>
      </c>
      <c r="O1908" s="92">
        <v>1.0000000000000009E-2</v>
      </c>
      <c r="P1908" s="92">
        <v>0.15</v>
      </c>
      <c r="Q1908" s="92">
        <v>0.15</v>
      </c>
      <c r="R1908" s="92">
        <v>0.17600000000000002</v>
      </c>
    </row>
    <row r="1909" spans="1:18" x14ac:dyDescent="0.25">
      <c r="A1909" s="198">
        <v>1313</v>
      </c>
      <c r="B1909" s="198" t="s">
        <v>4919</v>
      </c>
      <c r="C1909" s="198" t="s">
        <v>4194</v>
      </c>
      <c r="D1909" s="198" t="s">
        <v>4194</v>
      </c>
      <c r="E1909" s="198" t="s">
        <v>4305</v>
      </c>
      <c r="F1909" s="198" t="s">
        <v>179</v>
      </c>
      <c r="G1909" s="198" t="s">
        <v>179</v>
      </c>
      <c r="H1909" s="198" t="s">
        <v>4197</v>
      </c>
      <c r="I1909" s="198" t="s">
        <v>4305</v>
      </c>
      <c r="J1909" s="198" t="s">
        <v>179</v>
      </c>
      <c r="K1909" s="198" t="s">
        <v>179</v>
      </c>
      <c r="L1909" s="66">
        <v>0.16</v>
      </c>
      <c r="M1909" s="65">
        <v>0.18</v>
      </c>
      <c r="N1909" s="92">
        <v>0.15</v>
      </c>
      <c r="O1909" s="92">
        <v>1.0000000000000009E-2</v>
      </c>
      <c r="P1909" s="92">
        <v>0.15</v>
      </c>
      <c r="Q1909" s="92">
        <v>0.15</v>
      </c>
      <c r="R1909" s="92">
        <v>0.17600000000000002</v>
      </c>
    </row>
    <row r="1910" spans="1:18" x14ac:dyDescent="0.25">
      <c r="A1910" s="198">
        <v>2083</v>
      </c>
      <c r="B1910" s="198" t="s">
        <v>4919</v>
      </c>
      <c r="C1910" s="198" t="s">
        <v>4194</v>
      </c>
      <c r="D1910" s="198" t="s">
        <v>4194</v>
      </c>
      <c r="E1910" s="198" t="s">
        <v>4316</v>
      </c>
      <c r="F1910" s="198" t="s">
        <v>4330</v>
      </c>
      <c r="G1910" s="198" t="s">
        <v>179</v>
      </c>
      <c r="H1910" s="198" t="s">
        <v>4197</v>
      </c>
      <c r="I1910" s="198" t="s">
        <v>4318</v>
      </c>
      <c r="J1910" s="198" t="s">
        <v>4331</v>
      </c>
      <c r="K1910" s="198" t="s">
        <v>179</v>
      </c>
      <c r="L1910" s="66">
        <v>0.14000000000000001</v>
      </c>
      <c r="M1910" s="65">
        <v>0.16</v>
      </c>
      <c r="N1910" s="92">
        <v>0.15</v>
      </c>
      <c r="O1910" s="92">
        <v>1.0000000000000009E-2</v>
      </c>
      <c r="P1910" s="92">
        <v>0.15</v>
      </c>
      <c r="Q1910" s="92">
        <v>0.15</v>
      </c>
      <c r="R1910" s="92">
        <v>0.17600000000000002</v>
      </c>
    </row>
    <row r="1911" spans="1:18" x14ac:dyDescent="0.25">
      <c r="A1911" s="198">
        <v>2084</v>
      </c>
      <c r="B1911" s="198" t="s">
        <v>4919</v>
      </c>
      <c r="C1911" s="198" t="s">
        <v>4194</v>
      </c>
      <c r="D1911" s="198" t="s">
        <v>4194</v>
      </c>
      <c r="E1911" s="198" t="s">
        <v>4216</v>
      </c>
      <c r="F1911" s="198" t="s">
        <v>4217</v>
      </c>
      <c r="G1911" s="198" t="s">
        <v>179</v>
      </c>
      <c r="H1911" s="198" t="s">
        <v>4197</v>
      </c>
      <c r="I1911" s="198" t="s">
        <v>4218</v>
      </c>
      <c r="J1911" s="198" t="s">
        <v>4219</v>
      </c>
      <c r="K1911" s="198" t="s">
        <v>179</v>
      </c>
      <c r="L1911" s="66">
        <v>0.14000000000000001</v>
      </c>
      <c r="M1911" s="65">
        <v>0.16</v>
      </c>
      <c r="N1911" s="92">
        <v>0.15</v>
      </c>
      <c r="O1911" s="92">
        <v>1.0000000000000009E-2</v>
      </c>
      <c r="P1911" s="92">
        <v>0.15</v>
      </c>
      <c r="Q1911" s="92">
        <v>0.15</v>
      </c>
      <c r="R1911" s="92">
        <v>0.17600000000000002</v>
      </c>
    </row>
    <row r="1912" spans="1:18" x14ac:dyDescent="0.25">
      <c r="A1912" s="198">
        <v>2085</v>
      </c>
      <c r="B1912" s="198" t="s">
        <v>4919</v>
      </c>
      <c r="C1912" s="198" t="s">
        <v>4194</v>
      </c>
      <c r="D1912" s="198" t="s">
        <v>4194</v>
      </c>
      <c r="E1912" s="198" t="s">
        <v>4316</v>
      </c>
      <c r="F1912" s="198" t="s">
        <v>4326</v>
      </c>
      <c r="G1912" s="198" t="s">
        <v>179</v>
      </c>
      <c r="H1912" s="198" t="s">
        <v>4197</v>
      </c>
      <c r="I1912" s="198" t="s">
        <v>4318</v>
      </c>
      <c r="J1912" s="198" t="s">
        <v>4327</v>
      </c>
      <c r="K1912" s="198" t="s">
        <v>179</v>
      </c>
      <c r="L1912" s="66">
        <v>0.14000000000000001</v>
      </c>
      <c r="M1912" s="65">
        <v>0.16</v>
      </c>
      <c r="N1912" s="92">
        <v>0.15</v>
      </c>
      <c r="O1912" s="92">
        <v>1.0000000000000009E-2</v>
      </c>
      <c r="P1912" s="92">
        <v>0.15</v>
      </c>
      <c r="Q1912" s="92">
        <v>0.15</v>
      </c>
      <c r="R1912" s="92">
        <v>0.17600000000000002</v>
      </c>
    </row>
    <row r="1913" spans="1:18" x14ac:dyDescent="0.25">
      <c r="A1913" s="198">
        <v>2086</v>
      </c>
      <c r="B1913" s="198" t="s">
        <v>4919</v>
      </c>
      <c r="C1913" s="198" t="s">
        <v>4194</v>
      </c>
      <c r="D1913" s="198" t="s">
        <v>4194</v>
      </c>
      <c r="E1913" s="198" t="s">
        <v>4316</v>
      </c>
      <c r="F1913" s="198" t="s">
        <v>4328</v>
      </c>
      <c r="G1913" s="198" t="s">
        <v>179</v>
      </c>
      <c r="H1913" s="198" t="s">
        <v>4197</v>
      </c>
      <c r="I1913" s="198" t="s">
        <v>4318</v>
      </c>
      <c r="J1913" s="198" t="s">
        <v>4329</v>
      </c>
      <c r="K1913" s="198" t="s">
        <v>179</v>
      </c>
      <c r="L1913" s="66">
        <v>0.14000000000000001</v>
      </c>
      <c r="M1913" s="65">
        <v>0.16</v>
      </c>
      <c r="N1913" s="92">
        <v>0.15</v>
      </c>
      <c r="O1913" s="92">
        <v>1.0000000000000009E-2</v>
      </c>
      <c r="P1913" s="92">
        <v>0.15</v>
      </c>
      <c r="Q1913" s="92">
        <v>0.15</v>
      </c>
      <c r="R1913" s="92">
        <v>0.17600000000000002</v>
      </c>
    </row>
    <row r="1914" spans="1:18" x14ac:dyDescent="0.25">
      <c r="A1914" s="198">
        <v>2159</v>
      </c>
      <c r="B1914" s="198" t="s">
        <v>4919</v>
      </c>
      <c r="C1914" s="198" t="s">
        <v>4194</v>
      </c>
      <c r="D1914" s="198" t="s">
        <v>4194</v>
      </c>
      <c r="E1914" s="198" t="s">
        <v>4332</v>
      </c>
      <c r="F1914" s="198" t="s">
        <v>4369</v>
      </c>
      <c r="G1914" s="198" t="s">
        <v>179</v>
      </c>
      <c r="H1914" s="198" t="s">
        <v>4197</v>
      </c>
      <c r="I1914" s="198" t="s">
        <v>4334</v>
      </c>
      <c r="J1914" s="198" t="s">
        <v>4370</v>
      </c>
      <c r="K1914" s="198" t="s">
        <v>179</v>
      </c>
      <c r="L1914" s="66">
        <v>0.16</v>
      </c>
      <c r="M1914" s="65">
        <v>0.18</v>
      </c>
      <c r="N1914" s="92">
        <v>0.15</v>
      </c>
      <c r="O1914" s="92">
        <v>1.0000000000000009E-2</v>
      </c>
      <c r="P1914" s="92">
        <v>0.15</v>
      </c>
      <c r="Q1914" s="92">
        <v>0.15</v>
      </c>
      <c r="R1914" s="92">
        <v>0.17600000000000002</v>
      </c>
    </row>
    <row r="1915" spans="1:18" x14ac:dyDescent="0.25">
      <c r="A1915" s="198">
        <v>2277</v>
      </c>
      <c r="B1915" s="198" t="s">
        <v>4919</v>
      </c>
      <c r="C1915" s="198" t="s">
        <v>4194</v>
      </c>
      <c r="D1915" s="198" t="s">
        <v>4194</v>
      </c>
      <c r="E1915" s="198" t="s">
        <v>4332</v>
      </c>
      <c r="F1915" s="198" t="s">
        <v>4333</v>
      </c>
      <c r="G1915" s="198" t="s">
        <v>179</v>
      </c>
      <c r="H1915" s="198" t="s">
        <v>4197</v>
      </c>
      <c r="I1915" s="198" t="s">
        <v>4334</v>
      </c>
      <c r="J1915" s="198" t="s">
        <v>4335</v>
      </c>
      <c r="K1915" s="198" t="s">
        <v>179</v>
      </c>
      <c r="L1915" s="66">
        <v>0.18</v>
      </c>
      <c r="M1915" s="65">
        <v>0.21</v>
      </c>
      <c r="N1915" s="92">
        <v>0.15</v>
      </c>
      <c r="O1915" s="92">
        <v>1.0000000000000009E-2</v>
      </c>
      <c r="P1915" s="92">
        <v>0.15</v>
      </c>
      <c r="Q1915" s="92">
        <v>0.15</v>
      </c>
      <c r="R1915" s="92">
        <v>0.17600000000000002</v>
      </c>
    </row>
    <row r="1916" spans="1:18" x14ac:dyDescent="0.25">
      <c r="A1916" s="198">
        <v>2714</v>
      </c>
      <c r="B1916" s="198" t="s">
        <v>4919</v>
      </c>
      <c r="C1916" s="198" t="s">
        <v>4194</v>
      </c>
      <c r="D1916" s="198" t="s">
        <v>4194</v>
      </c>
      <c r="E1916" s="198" t="s">
        <v>4394</v>
      </c>
      <c r="F1916" s="198" t="s">
        <v>4395</v>
      </c>
      <c r="G1916" s="198" t="s">
        <v>179</v>
      </c>
      <c r="H1916" s="198" t="s">
        <v>4197</v>
      </c>
      <c r="I1916" s="198" t="s">
        <v>4396</v>
      </c>
      <c r="J1916" s="198" t="s">
        <v>4397</v>
      </c>
      <c r="K1916" s="198" t="s">
        <v>179</v>
      </c>
      <c r="L1916" s="66">
        <v>0.14000000000000001</v>
      </c>
      <c r="M1916" s="65">
        <v>0.16</v>
      </c>
      <c r="N1916" s="92">
        <v>0.15</v>
      </c>
      <c r="O1916" s="92">
        <v>1.0000000000000009E-2</v>
      </c>
      <c r="P1916" s="92">
        <v>0.15</v>
      </c>
      <c r="Q1916" s="92">
        <v>0.15</v>
      </c>
      <c r="R1916" s="92">
        <v>0.17600000000000002</v>
      </c>
    </row>
    <row r="1917" spans="1:18" x14ac:dyDescent="0.25">
      <c r="A1917" s="198">
        <v>2715</v>
      </c>
      <c r="B1917" s="198" t="s">
        <v>4919</v>
      </c>
      <c r="C1917" s="198" t="s">
        <v>4194</v>
      </c>
      <c r="D1917" s="198" t="s">
        <v>4194</v>
      </c>
      <c r="E1917" s="198" t="s">
        <v>4394</v>
      </c>
      <c r="F1917" s="198" t="s">
        <v>4398</v>
      </c>
      <c r="G1917" s="198" t="s">
        <v>179</v>
      </c>
      <c r="H1917" s="198" t="s">
        <v>4197</v>
      </c>
      <c r="I1917" s="198" t="s">
        <v>4396</v>
      </c>
      <c r="J1917" s="198" t="s">
        <v>4399</v>
      </c>
      <c r="K1917" s="198" t="s">
        <v>179</v>
      </c>
      <c r="L1917" s="66">
        <v>0.14000000000000001</v>
      </c>
      <c r="M1917" s="65">
        <v>0.16</v>
      </c>
      <c r="N1917" s="92">
        <v>0.15</v>
      </c>
      <c r="O1917" s="92">
        <v>0.03</v>
      </c>
      <c r="P1917" s="92">
        <v>0.16999999999999998</v>
      </c>
      <c r="Q1917" s="92">
        <v>0.18</v>
      </c>
      <c r="R1917" s="92">
        <v>0.19800000000000001</v>
      </c>
    </row>
    <row r="1918" spans="1:18" x14ac:dyDescent="0.25">
      <c r="A1918" s="198">
        <v>2716</v>
      </c>
      <c r="B1918" s="198" t="s">
        <v>4919</v>
      </c>
      <c r="C1918" s="198" t="s">
        <v>4194</v>
      </c>
      <c r="D1918" s="198" t="s">
        <v>4194</v>
      </c>
      <c r="E1918" s="198" t="s">
        <v>4394</v>
      </c>
      <c r="F1918" s="198" t="s">
        <v>4400</v>
      </c>
      <c r="G1918" s="198" t="s">
        <v>179</v>
      </c>
      <c r="H1918" s="198" t="s">
        <v>4197</v>
      </c>
      <c r="I1918" s="198" t="s">
        <v>4396</v>
      </c>
      <c r="J1918" s="198" t="s">
        <v>4401</v>
      </c>
      <c r="K1918" s="198" t="s">
        <v>179</v>
      </c>
      <c r="L1918" s="66">
        <v>0.14000000000000001</v>
      </c>
      <c r="M1918" s="65">
        <v>0.16</v>
      </c>
      <c r="N1918" s="92">
        <v>0.15</v>
      </c>
      <c r="O1918" s="92">
        <v>5.0000000000000017E-2</v>
      </c>
      <c r="P1918" s="92">
        <v>0.19</v>
      </c>
      <c r="Q1918" s="92">
        <v>0.2</v>
      </c>
      <c r="R1918" s="92">
        <v>0.22000000000000003</v>
      </c>
    </row>
    <row r="1919" spans="1:18" x14ac:dyDescent="0.25">
      <c r="A1919" s="198">
        <v>2717</v>
      </c>
      <c r="B1919" s="198" t="s">
        <v>4919</v>
      </c>
      <c r="C1919" s="198" t="s">
        <v>4194</v>
      </c>
      <c r="D1919" s="198" t="s">
        <v>4194</v>
      </c>
      <c r="E1919" s="198" t="s">
        <v>4394</v>
      </c>
      <c r="F1919" s="198" t="s">
        <v>4402</v>
      </c>
      <c r="G1919" s="198" t="s">
        <v>179</v>
      </c>
      <c r="H1919" s="198" t="s">
        <v>4197</v>
      </c>
      <c r="I1919" s="198" t="s">
        <v>4396</v>
      </c>
      <c r="J1919" s="198" t="s">
        <v>4403</v>
      </c>
      <c r="K1919" s="198" t="s">
        <v>179</v>
      </c>
      <c r="L1919" s="66">
        <v>0.14000000000000001</v>
      </c>
      <c r="M1919" s="65">
        <v>0.16</v>
      </c>
      <c r="N1919" s="92"/>
      <c r="O1919" s="92"/>
      <c r="P1919" s="92"/>
      <c r="Q1919" s="92"/>
      <c r="R1919" s="92"/>
    </row>
    <row r="1920" spans="1:18" x14ac:dyDescent="0.25">
      <c r="A1920" s="198">
        <v>2718</v>
      </c>
      <c r="B1920" s="198" t="s">
        <v>4919</v>
      </c>
      <c r="C1920" s="198" t="s">
        <v>4194</v>
      </c>
      <c r="D1920" s="198" t="s">
        <v>4194</v>
      </c>
      <c r="E1920" s="198" t="s">
        <v>4394</v>
      </c>
      <c r="F1920" s="198" t="s">
        <v>4404</v>
      </c>
      <c r="G1920" s="198" t="s">
        <v>179</v>
      </c>
      <c r="H1920" s="198" t="s">
        <v>4197</v>
      </c>
      <c r="I1920" s="198" t="s">
        <v>4396</v>
      </c>
      <c r="J1920" s="198" t="s">
        <v>4405</v>
      </c>
      <c r="K1920" s="198" t="s">
        <v>179</v>
      </c>
      <c r="L1920" s="66">
        <v>0.14000000000000001</v>
      </c>
      <c r="M1920" s="65">
        <v>0.16</v>
      </c>
      <c r="N1920" s="92"/>
      <c r="O1920" s="92"/>
      <c r="P1920" s="92"/>
      <c r="Q1920" s="92"/>
      <c r="R1920" s="92"/>
    </row>
    <row r="1921" spans="1:18" x14ac:dyDescent="0.25">
      <c r="A1921" s="198">
        <v>2719</v>
      </c>
      <c r="B1921" s="198" t="s">
        <v>4919</v>
      </c>
      <c r="C1921" s="198" t="s">
        <v>4194</v>
      </c>
      <c r="D1921" s="198" t="s">
        <v>4194</v>
      </c>
      <c r="E1921" s="198" t="s">
        <v>4394</v>
      </c>
      <c r="F1921" s="198" t="s">
        <v>4406</v>
      </c>
      <c r="G1921" s="198" t="s">
        <v>179</v>
      </c>
      <c r="H1921" s="198" t="s">
        <v>4197</v>
      </c>
      <c r="I1921" s="198" t="s">
        <v>4396</v>
      </c>
      <c r="J1921" s="198" t="s">
        <v>4407</v>
      </c>
      <c r="K1921" s="198" t="s">
        <v>179</v>
      </c>
      <c r="L1921" s="66">
        <v>0.14000000000000001</v>
      </c>
      <c r="M1921" s="65">
        <v>0.16</v>
      </c>
      <c r="N1921" s="92"/>
      <c r="O1921" s="92"/>
      <c r="P1921" s="92"/>
      <c r="Q1921" s="92"/>
      <c r="R1921" s="92"/>
    </row>
    <row r="1922" spans="1:18" x14ac:dyDescent="0.25">
      <c r="A1922" s="198">
        <v>2720</v>
      </c>
      <c r="B1922" s="198" t="s">
        <v>4919</v>
      </c>
      <c r="C1922" s="198" t="s">
        <v>4194</v>
      </c>
      <c r="D1922" s="198" t="s">
        <v>4194</v>
      </c>
      <c r="E1922" s="198" t="s">
        <v>4394</v>
      </c>
      <c r="F1922" s="198" t="s">
        <v>4408</v>
      </c>
      <c r="G1922" s="198" t="s">
        <v>179</v>
      </c>
      <c r="H1922" s="198" t="s">
        <v>4197</v>
      </c>
      <c r="I1922" s="198" t="s">
        <v>4396</v>
      </c>
      <c r="J1922" s="198" t="s">
        <v>4409</v>
      </c>
      <c r="K1922" s="198" t="s">
        <v>179</v>
      </c>
      <c r="L1922" s="66">
        <v>0.14000000000000001</v>
      </c>
      <c r="M1922" s="65">
        <v>0.16</v>
      </c>
      <c r="N1922" s="92"/>
      <c r="O1922" s="92"/>
      <c r="P1922" s="92"/>
      <c r="Q1922" s="92"/>
      <c r="R1922" s="92"/>
    </row>
    <row r="1923" spans="1:18" x14ac:dyDescent="0.25">
      <c r="A1923" s="198">
        <v>2721</v>
      </c>
      <c r="B1923" s="198" t="s">
        <v>4919</v>
      </c>
      <c r="C1923" s="198" t="s">
        <v>4194</v>
      </c>
      <c r="D1923" s="198" t="s">
        <v>4194</v>
      </c>
      <c r="E1923" s="198" t="s">
        <v>4394</v>
      </c>
      <c r="F1923" s="198" t="s">
        <v>4410</v>
      </c>
      <c r="G1923" s="198" t="s">
        <v>179</v>
      </c>
      <c r="H1923" s="198" t="s">
        <v>4197</v>
      </c>
      <c r="I1923" s="198" t="s">
        <v>4396</v>
      </c>
      <c r="J1923" s="198" t="s">
        <v>4411</v>
      </c>
      <c r="K1923" s="198" t="s">
        <v>179</v>
      </c>
      <c r="L1923" s="66">
        <v>0.14000000000000001</v>
      </c>
      <c r="M1923" s="65">
        <v>0.16</v>
      </c>
      <c r="N1923" s="92"/>
      <c r="O1923" s="92"/>
      <c r="P1923" s="92"/>
      <c r="Q1923" s="92"/>
      <c r="R1923" s="92"/>
    </row>
    <row r="1924" spans="1:18" x14ac:dyDescent="0.25">
      <c r="A1924" s="198">
        <v>2722</v>
      </c>
      <c r="B1924" s="198" t="s">
        <v>4919</v>
      </c>
      <c r="C1924" s="198" t="s">
        <v>4194</v>
      </c>
      <c r="D1924" s="198" t="s">
        <v>4194</v>
      </c>
      <c r="E1924" s="198" t="s">
        <v>4394</v>
      </c>
      <c r="F1924" s="198" t="s">
        <v>4412</v>
      </c>
      <c r="G1924" s="198" t="s">
        <v>179</v>
      </c>
      <c r="H1924" s="198" t="s">
        <v>4197</v>
      </c>
      <c r="I1924" s="198" t="s">
        <v>4396</v>
      </c>
      <c r="J1924" s="198" t="s">
        <v>4413</v>
      </c>
      <c r="K1924" s="198" t="s">
        <v>179</v>
      </c>
      <c r="L1924" s="66">
        <v>0.14000000000000001</v>
      </c>
      <c r="M1924" s="65">
        <v>0.16</v>
      </c>
      <c r="N1924" s="92"/>
      <c r="O1924" s="92"/>
      <c r="P1924" s="92"/>
      <c r="Q1924" s="92"/>
      <c r="R1924" s="92"/>
    </row>
    <row r="1925" spans="1:18" x14ac:dyDescent="0.25">
      <c r="A1925" s="198">
        <v>2723</v>
      </c>
      <c r="B1925" s="198" t="s">
        <v>4919</v>
      </c>
      <c r="C1925" s="198" t="s">
        <v>4194</v>
      </c>
      <c r="D1925" s="198" t="s">
        <v>4194</v>
      </c>
      <c r="E1925" s="198" t="s">
        <v>4394</v>
      </c>
      <c r="F1925" s="198" t="s">
        <v>4414</v>
      </c>
      <c r="G1925" s="198" t="s">
        <v>179</v>
      </c>
      <c r="H1925" s="198" t="s">
        <v>4197</v>
      </c>
      <c r="I1925" s="198" t="s">
        <v>4396</v>
      </c>
      <c r="J1925" s="198" t="s">
        <v>4415</v>
      </c>
      <c r="K1925" s="198" t="s">
        <v>179</v>
      </c>
      <c r="L1925" s="66">
        <v>0.16</v>
      </c>
      <c r="M1925" s="65">
        <v>0.18</v>
      </c>
      <c r="N1925" s="92"/>
      <c r="O1925" s="92"/>
      <c r="P1925" s="92"/>
      <c r="Q1925" s="92"/>
      <c r="R1925" s="92"/>
    </row>
    <row r="1926" spans="1:18" x14ac:dyDescent="0.25">
      <c r="A1926" s="198">
        <v>2855</v>
      </c>
      <c r="B1926" s="198" t="s">
        <v>4919</v>
      </c>
      <c r="C1926" s="198" t="s">
        <v>4194</v>
      </c>
      <c r="D1926" s="198" t="s">
        <v>4194</v>
      </c>
      <c r="E1926" s="198" t="s">
        <v>4195</v>
      </c>
      <c r="F1926" s="198" t="s">
        <v>4202</v>
      </c>
      <c r="G1926" s="198" t="s">
        <v>179</v>
      </c>
      <c r="H1926" s="198" t="s">
        <v>4197</v>
      </c>
      <c r="I1926" s="198" t="s">
        <v>4198</v>
      </c>
      <c r="J1926" s="198" t="s">
        <v>4203</v>
      </c>
      <c r="K1926" s="198" t="s">
        <v>179</v>
      </c>
      <c r="L1926" s="66">
        <v>0.18</v>
      </c>
      <c r="M1926" s="65">
        <v>0.21</v>
      </c>
      <c r="N1926" s="92"/>
      <c r="O1926" s="92"/>
      <c r="P1926" s="92"/>
      <c r="Q1926" s="92"/>
      <c r="R1926" s="92"/>
    </row>
    <row r="1927" spans="1:18" x14ac:dyDescent="0.25">
      <c r="A1927" s="198">
        <v>2856</v>
      </c>
      <c r="B1927" s="198" t="s">
        <v>4919</v>
      </c>
      <c r="C1927" s="198" t="s">
        <v>4194</v>
      </c>
      <c r="D1927" s="198" t="s">
        <v>4194</v>
      </c>
      <c r="E1927" s="198" t="s">
        <v>4195</v>
      </c>
      <c r="F1927" s="198" t="s">
        <v>4204</v>
      </c>
      <c r="G1927" s="198" t="s">
        <v>179</v>
      </c>
      <c r="H1927" s="198" t="s">
        <v>4197</v>
      </c>
      <c r="I1927" s="198" t="s">
        <v>4198</v>
      </c>
      <c r="J1927" s="198" t="s">
        <v>4205</v>
      </c>
      <c r="K1927" s="198" t="s">
        <v>179</v>
      </c>
      <c r="L1927" s="66">
        <v>0.18</v>
      </c>
      <c r="M1927" s="65">
        <v>0.21</v>
      </c>
      <c r="N1927" s="92"/>
      <c r="O1927" s="92"/>
      <c r="P1927" s="92"/>
      <c r="Q1927" s="92"/>
      <c r="R1927" s="92"/>
    </row>
    <row r="1928" spans="1:18" x14ac:dyDescent="0.25">
      <c r="A1928" s="198">
        <v>2857</v>
      </c>
      <c r="B1928" s="198" t="s">
        <v>4919</v>
      </c>
      <c r="C1928" s="198" t="s">
        <v>4194</v>
      </c>
      <c r="D1928" s="198" t="s">
        <v>4194</v>
      </c>
      <c r="E1928" s="198" t="s">
        <v>4195</v>
      </c>
      <c r="F1928" s="198" t="s">
        <v>4206</v>
      </c>
      <c r="G1928" s="198" t="s">
        <v>179</v>
      </c>
      <c r="H1928" s="198" t="s">
        <v>4197</v>
      </c>
      <c r="I1928" s="198" t="s">
        <v>4198</v>
      </c>
      <c r="J1928" s="198" t="s">
        <v>4207</v>
      </c>
      <c r="K1928" s="198" t="s">
        <v>179</v>
      </c>
      <c r="L1928" s="66">
        <v>0.18</v>
      </c>
      <c r="M1928" s="65">
        <v>0.21</v>
      </c>
      <c r="N1928" s="92"/>
      <c r="O1928" s="92"/>
      <c r="P1928" s="92"/>
      <c r="Q1928" s="92"/>
      <c r="R1928" s="92"/>
    </row>
    <row r="1929" spans="1:18" x14ac:dyDescent="0.25">
      <c r="A1929" s="198">
        <v>2858</v>
      </c>
      <c r="B1929" s="198" t="s">
        <v>4919</v>
      </c>
      <c r="C1929" s="198" t="s">
        <v>4194</v>
      </c>
      <c r="D1929" s="198" t="s">
        <v>4194</v>
      </c>
      <c r="E1929" s="198" t="s">
        <v>4195</v>
      </c>
      <c r="F1929" s="198" t="s">
        <v>4208</v>
      </c>
      <c r="G1929" s="198" t="s">
        <v>179</v>
      </c>
      <c r="H1929" s="198" t="s">
        <v>4197</v>
      </c>
      <c r="I1929" s="198" t="s">
        <v>4198</v>
      </c>
      <c r="J1929" s="198" t="s">
        <v>4209</v>
      </c>
      <c r="K1929" s="198" t="s">
        <v>179</v>
      </c>
      <c r="L1929" s="66">
        <v>0.16</v>
      </c>
      <c r="M1929" s="65">
        <v>0.18</v>
      </c>
      <c r="N1929" s="92"/>
      <c r="O1929" s="92"/>
      <c r="P1929" s="92"/>
      <c r="Q1929" s="92"/>
      <c r="R1929" s="92"/>
    </row>
    <row r="1930" spans="1:18" x14ac:dyDescent="0.25">
      <c r="A1930" s="198">
        <v>2859</v>
      </c>
      <c r="B1930" s="198" t="s">
        <v>4919</v>
      </c>
      <c r="C1930" s="198" t="s">
        <v>4194</v>
      </c>
      <c r="D1930" s="198" t="s">
        <v>4194</v>
      </c>
      <c r="E1930" s="198" t="s">
        <v>4195</v>
      </c>
      <c r="F1930" s="198" t="s">
        <v>4210</v>
      </c>
      <c r="G1930" s="198" t="s">
        <v>179</v>
      </c>
      <c r="H1930" s="198" t="s">
        <v>4197</v>
      </c>
      <c r="I1930" s="198" t="s">
        <v>4198</v>
      </c>
      <c r="J1930" s="198" t="s">
        <v>4211</v>
      </c>
      <c r="K1930" s="198" t="s">
        <v>179</v>
      </c>
      <c r="L1930" s="66">
        <v>0.18</v>
      </c>
      <c r="M1930" s="65">
        <v>0.21</v>
      </c>
      <c r="N1930" s="92"/>
      <c r="O1930" s="92"/>
      <c r="P1930" s="92"/>
      <c r="Q1930" s="92"/>
      <c r="R1930" s="92"/>
    </row>
    <row r="1931" spans="1:18" x14ac:dyDescent="0.25">
      <c r="A1931" s="198">
        <v>2860</v>
      </c>
      <c r="B1931" s="198" t="s">
        <v>4919</v>
      </c>
      <c r="C1931" s="198" t="s">
        <v>4194</v>
      </c>
      <c r="D1931" s="198" t="s">
        <v>4194</v>
      </c>
      <c r="E1931" s="198" t="s">
        <v>4195</v>
      </c>
      <c r="F1931" s="198" t="s">
        <v>4212</v>
      </c>
      <c r="G1931" s="198" t="s">
        <v>179</v>
      </c>
      <c r="H1931" s="198" t="s">
        <v>4197</v>
      </c>
      <c r="I1931" s="198" t="s">
        <v>4198</v>
      </c>
      <c r="J1931" s="198" t="s">
        <v>4213</v>
      </c>
      <c r="K1931" s="198" t="s">
        <v>179</v>
      </c>
      <c r="L1931" s="66">
        <v>0.18</v>
      </c>
      <c r="M1931" s="65">
        <v>0.21</v>
      </c>
      <c r="N1931" s="92"/>
      <c r="O1931" s="92"/>
      <c r="P1931" s="92"/>
      <c r="Q1931" s="92"/>
      <c r="R1931" s="92"/>
    </row>
    <row r="1932" spans="1:18" x14ac:dyDescent="0.25">
      <c r="A1932" s="198">
        <v>2861</v>
      </c>
      <c r="B1932" s="198" t="s">
        <v>4919</v>
      </c>
      <c r="C1932" s="198" t="s">
        <v>4194</v>
      </c>
      <c r="D1932" s="198" t="s">
        <v>4194</v>
      </c>
      <c r="E1932" s="198" t="s">
        <v>4195</v>
      </c>
      <c r="F1932" s="198" t="s">
        <v>4214</v>
      </c>
      <c r="G1932" s="198" t="s">
        <v>179</v>
      </c>
      <c r="H1932" s="198" t="s">
        <v>4197</v>
      </c>
      <c r="I1932" s="198" t="s">
        <v>4198</v>
      </c>
      <c r="J1932" s="198" t="s">
        <v>4215</v>
      </c>
      <c r="K1932" s="198" t="s">
        <v>179</v>
      </c>
      <c r="L1932" s="66">
        <v>0.18</v>
      </c>
      <c r="M1932" s="65">
        <v>0.21</v>
      </c>
      <c r="N1932" s="92"/>
      <c r="O1932" s="92"/>
      <c r="P1932" s="92"/>
      <c r="Q1932" s="92"/>
      <c r="R1932" s="92"/>
    </row>
    <row r="1933" spans="1:18" x14ac:dyDescent="0.25">
      <c r="A1933" s="198">
        <v>2862</v>
      </c>
      <c r="B1933" s="198" t="s">
        <v>4919</v>
      </c>
      <c r="C1933" s="198" t="s">
        <v>4194</v>
      </c>
      <c r="D1933" s="198" t="s">
        <v>4194</v>
      </c>
      <c r="E1933" s="198" t="s">
        <v>4416</v>
      </c>
      <c r="F1933" s="198" t="s">
        <v>4417</v>
      </c>
      <c r="G1933" s="198" t="s">
        <v>179</v>
      </c>
      <c r="H1933" s="198" t="s">
        <v>4197</v>
      </c>
      <c r="I1933" s="198" t="s">
        <v>4418</v>
      </c>
      <c r="J1933" s="198" t="s">
        <v>4419</v>
      </c>
      <c r="K1933" s="198" t="s">
        <v>179</v>
      </c>
      <c r="L1933" s="66">
        <v>0.16</v>
      </c>
      <c r="M1933" s="65">
        <v>0.18</v>
      </c>
      <c r="N1933" s="92"/>
      <c r="O1933" s="92"/>
      <c r="P1933" s="92"/>
      <c r="Q1933" s="92"/>
      <c r="R1933" s="92"/>
    </row>
    <row r="1934" spans="1:18" x14ac:dyDescent="0.25">
      <c r="A1934" s="198">
        <v>2863</v>
      </c>
      <c r="B1934" s="198" t="s">
        <v>4919</v>
      </c>
      <c r="C1934" s="198" t="s">
        <v>4194</v>
      </c>
      <c r="D1934" s="198" t="s">
        <v>4194</v>
      </c>
      <c r="E1934" s="198" t="s">
        <v>4416</v>
      </c>
      <c r="F1934" s="198" t="s">
        <v>4430</v>
      </c>
      <c r="G1934" s="198" t="s">
        <v>179</v>
      </c>
      <c r="H1934" s="198" t="s">
        <v>4197</v>
      </c>
      <c r="I1934" s="198" t="s">
        <v>4418</v>
      </c>
      <c r="J1934" s="198" t="s">
        <v>4431</v>
      </c>
      <c r="K1934" s="198" t="s">
        <v>179</v>
      </c>
      <c r="L1934" s="66">
        <v>0.18</v>
      </c>
      <c r="M1934" s="65">
        <v>0.21</v>
      </c>
      <c r="N1934" s="92"/>
      <c r="O1934" s="92"/>
      <c r="P1934" s="92"/>
      <c r="Q1934" s="92"/>
      <c r="R1934" s="92"/>
    </row>
    <row r="1935" spans="1:18" x14ac:dyDescent="0.25">
      <c r="A1935" s="198">
        <v>2864</v>
      </c>
      <c r="B1935" s="198" t="s">
        <v>4919</v>
      </c>
      <c r="C1935" s="198" t="s">
        <v>4194</v>
      </c>
      <c r="D1935" s="198" t="s">
        <v>4194</v>
      </c>
      <c r="E1935" s="198" t="s">
        <v>4416</v>
      </c>
      <c r="F1935" s="198" t="s">
        <v>4432</v>
      </c>
      <c r="G1935" s="198" t="s">
        <v>179</v>
      </c>
      <c r="H1935" s="198" t="s">
        <v>4197</v>
      </c>
      <c r="I1935" s="198" t="s">
        <v>4418</v>
      </c>
      <c r="J1935" s="198" t="s">
        <v>4433</v>
      </c>
      <c r="K1935" s="198" t="s">
        <v>179</v>
      </c>
      <c r="L1935" s="66">
        <v>0.18</v>
      </c>
      <c r="M1935" s="65">
        <v>0.21</v>
      </c>
      <c r="N1935" s="92"/>
      <c r="O1935" s="92"/>
      <c r="P1935" s="92"/>
      <c r="Q1935" s="92"/>
      <c r="R1935" s="92"/>
    </row>
    <row r="1936" spans="1:18" x14ac:dyDescent="0.25">
      <c r="A1936" s="198">
        <v>2865</v>
      </c>
      <c r="B1936" s="198" t="s">
        <v>4919</v>
      </c>
      <c r="C1936" s="198" t="s">
        <v>4194</v>
      </c>
      <c r="D1936" s="198" t="s">
        <v>4194</v>
      </c>
      <c r="E1936" s="198" t="s">
        <v>4416</v>
      </c>
      <c r="F1936" s="198" t="s">
        <v>4434</v>
      </c>
      <c r="G1936" s="198" t="s">
        <v>179</v>
      </c>
      <c r="H1936" s="198" t="s">
        <v>4197</v>
      </c>
      <c r="I1936" s="198" t="s">
        <v>4418</v>
      </c>
      <c r="J1936" s="198" t="s">
        <v>4435</v>
      </c>
      <c r="K1936" s="198" t="s">
        <v>179</v>
      </c>
      <c r="L1936" s="66">
        <v>0.16</v>
      </c>
      <c r="M1936" s="65">
        <v>0.18</v>
      </c>
      <c r="N1936" s="92"/>
      <c r="O1936" s="92"/>
      <c r="P1936" s="92"/>
      <c r="Q1936" s="92"/>
      <c r="R1936" s="92"/>
    </row>
    <row r="1937" spans="1:18" x14ac:dyDescent="0.25">
      <c r="A1937" s="198">
        <v>2866</v>
      </c>
      <c r="B1937" s="198" t="s">
        <v>4919</v>
      </c>
      <c r="C1937" s="198" t="s">
        <v>4194</v>
      </c>
      <c r="D1937" s="198" t="s">
        <v>4194</v>
      </c>
      <c r="E1937" s="198" t="s">
        <v>4416</v>
      </c>
      <c r="F1937" s="198" t="s">
        <v>4436</v>
      </c>
      <c r="G1937" s="198" t="s">
        <v>179</v>
      </c>
      <c r="H1937" s="198" t="s">
        <v>4197</v>
      </c>
      <c r="I1937" s="198" t="s">
        <v>4418</v>
      </c>
      <c r="J1937" s="198" t="s">
        <v>4437</v>
      </c>
      <c r="K1937" s="198" t="s">
        <v>179</v>
      </c>
      <c r="L1937" s="66">
        <v>0.16</v>
      </c>
      <c r="M1937" s="65">
        <v>0.18</v>
      </c>
      <c r="N1937" s="92"/>
      <c r="O1937" s="92"/>
      <c r="P1937" s="92"/>
      <c r="Q1937" s="92"/>
      <c r="R1937" s="92"/>
    </row>
    <row r="1938" spans="1:18" x14ac:dyDescent="0.25">
      <c r="A1938" s="198">
        <v>2867</v>
      </c>
      <c r="B1938" s="198" t="s">
        <v>4919</v>
      </c>
      <c r="C1938" s="198" t="s">
        <v>4194</v>
      </c>
      <c r="D1938" s="198" t="s">
        <v>4194</v>
      </c>
      <c r="E1938" s="198" t="s">
        <v>4292</v>
      </c>
      <c r="F1938" s="198" t="s">
        <v>4299</v>
      </c>
      <c r="G1938" s="198" t="s">
        <v>179</v>
      </c>
      <c r="H1938" s="198" t="s">
        <v>4197</v>
      </c>
      <c r="I1938" s="198" t="s">
        <v>4294</v>
      </c>
      <c r="J1938" s="198" t="s">
        <v>4300</v>
      </c>
      <c r="K1938" s="198" t="s">
        <v>179</v>
      </c>
      <c r="L1938" s="66">
        <v>0.14000000000000001</v>
      </c>
      <c r="M1938" s="65">
        <v>0.16</v>
      </c>
      <c r="N1938" s="92"/>
      <c r="O1938" s="92"/>
      <c r="P1938" s="92"/>
      <c r="Q1938" s="92"/>
      <c r="R1938" s="92"/>
    </row>
    <row r="1939" spans="1:18" x14ac:dyDescent="0.25">
      <c r="A1939" s="198">
        <v>2868</v>
      </c>
      <c r="B1939" s="198" t="s">
        <v>4919</v>
      </c>
      <c r="C1939" s="198" t="s">
        <v>4194</v>
      </c>
      <c r="D1939" s="198" t="s">
        <v>4194</v>
      </c>
      <c r="E1939" s="198" t="s">
        <v>4195</v>
      </c>
      <c r="F1939" s="198" t="s">
        <v>4200</v>
      </c>
      <c r="G1939" s="198" t="s">
        <v>179</v>
      </c>
      <c r="H1939" s="198" t="s">
        <v>4197</v>
      </c>
      <c r="I1939" s="198" t="s">
        <v>4198</v>
      </c>
      <c r="J1939" s="198" t="s">
        <v>4201</v>
      </c>
      <c r="K1939" s="198" t="s">
        <v>179</v>
      </c>
      <c r="L1939" s="66">
        <v>0.16</v>
      </c>
      <c r="M1939" s="65">
        <v>0.18</v>
      </c>
      <c r="N1939" s="92"/>
      <c r="O1939" s="92"/>
      <c r="P1939" s="92"/>
      <c r="Q1939" s="92"/>
      <c r="R1939" s="92"/>
    </row>
    <row r="1940" spans="1:18" x14ac:dyDescent="0.25">
      <c r="A1940" s="198">
        <v>2871</v>
      </c>
      <c r="B1940" s="198" t="s">
        <v>4919</v>
      </c>
      <c r="C1940" s="198" t="s">
        <v>4194</v>
      </c>
      <c r="D1940" s="198" t="s">
        <v>4194</v>
      </c>
      <c r="E1940" s="198" t="s">
        <v>4332</v>
      </c>
      <c r="F1940" s="198" t="s">
        <v>2737</v>
      </c>
      <c r="G1940" s="198" t="s">
        <v>179</v>
      </c>
      <c r="H1940" s="198" t="s">
        <v>4197</v>
      </c>
      <c r="I1940" s="198" t="s">
        <v>4334</v>
      </c>
      <c r="J1940" s="198" t="s">
        <v>2738</v>
      </c>
      <c r="K1940" s="198" t="s">
        <v>179</v>
      </c>
      <c r="L1940" s="66">
        <v>0.16</v>
      </c>
      <c r="M1940" s="65">
        <v>0.18</v>
      </c>
      <c r="N1940" s="92"/>
      <c r="O1940" s="92"/>
      <c r="P1940" s="92"/>
      <c r="Q1940" s="92"/>
      <c r="R1940" s="92"/>
    </row>
    <row r="1941" spans="1:18" x14ac:dyDescent="0.25">
      <c r="A1941" s="198">
        <v>2872</v>
      </c>
      <c r="B1941" s="198" t="s">
        <v>4919</v>
      </c>
      <c r="C1941" s="198" t="s">
        <v>4194</v>
      </c>
      <c r="D1941" s="198" t="s">
        <v>4194</v>
      </c>
      <c r="E1941" s="198" t="s">
        <v>4332</v>
      </c>
      <c r="F1941" s="198" t="s">
        <v>4339</v>
      </c>
      <c r="G1941" s="198" t="s">
        <v>179</v>
      </c>
      <c r="H1941" s="198" t="s">
        <v>4197</v>
      </c>
      <c r="I1941" s="198" t="s">
        <v>4334</v>
      </c>
      <c r="J1941" s="198" t="s">
        <v>4340</v>
      </c>
      <c r="K1941" s="198" t="s">
        <v>179</v>
      </c>
      <c r="L1941" s="66">
        <v>0.16</v>
      </c>
      <c r="M1941" s="65">
        <v>0.18</v>
      </c>
      <c r="N1941" s="92"/>
      <c r="O1941" s="92"/>
      <c r="P1941" s="92"/>
      <c r="Q1941" s="92"/>
      <c r="R1941" s="92"/>
    </row>
    <row r="1942" spans="1:18" x14ac:dyDescent="0.25">
      <c r="A1942" s="198">
        <v>2873</v>
      </c>
      <c r="B1942" s="198" t="s">
        <v>4919</v>
      </c>
      <c r="C1942" s="198" t="s">
        <v>4194</v>
      </c>
      <c r="D1942" s="198" t="s">
        <v>4194</v>
      </c>
      <c r="E1942" s="198" t="s">
        <v>4332</v>
      </c>
      <c r="F1942" s="198" t="s">
        <v>4341</v>
      </c>
      <c r="G1942" s="198" t="s">
        <v>179</v>
      </c>
      <c r="H1942" s="198" t="s">
        <v>4197</v>
      </c>
      <c r="I1942" s="198" t="s">
        <v>4334</v>
      </c>
      <c r="J1942" s="198" t="s">
        <v>4342</v>
      </c>
      <c r="K1942" s="198" t="s">
        <v>179</v>
      </c>
      <c r="L1942" s="66">
        <v>0.16</v>
      </c>
      <c r="M1942" s="65">
        <v>0.18</v>
      </c>
      <c r="N1942" s="92"/>
      <c r="O1942" s="92"/>
      <c r="P1942" s="92"/>
      <c r="Q1942" s="92"/>
      <c r="R1942" s="92"/>
    </row>
    <row r="1943" spans="1:18" x14ac:dyDescent="0.25">
      <c r="A1943" s="198">
        <v>2874</v>
      </c>
      <c r="B1943" s="198" t="s">
        <v>4919</v>
      </c>
      <c r="C1943" s="198" t="s">
        <v>4194</v>
      </c>
      <c r="D1943" s="198" t="s">
        <v>4194</v>
      </c>
      <c r="E1943" s="198" t="s">
        <v>4332</v>
      </c>
      <c r="F1943" s="198" t="s">
        <v>4343</v>
      </c>
      <c r="G1943" s="198" t="s">
        <v>179</v>
      </c>
      <c r="H1943" s="198" t="s">
        <v>4197</v>
      </c>
      <c r="I1943" s="198" t="s">
        <v>4334</v>
      </c>
      <c r="J1943" s="198" t="s">
        <v>4344</v>
      </c>
      <c r="K1943" s="198" t="s">
        <v>179</v>
      </c>
      <c r="L1943" s="66">
        <v>0.16</v>
      </c>
      <c r="M1943" s="65">
        <v>0.18</v>
      </c>
      <c r="N1943" s="92"/>
      <c r="O1943" s="92"/>
      <c r="P1943" s="92"/>
      <c r="Q1943" s="92"/>
      <c r="R1943" s="92"/>
    </row>
    <row r="1944" spans="1:18" x14ac:dyDescent="0.25">
      <c r="A1944" s="198">
        <v>2875</v>
      </c>
      <c r="B1944" s="198" t="s">
        <v>4919</v>
      </c>
      <c r="C1944" s="198" t="s">
        <v>4194</v>
      </c>
      <c r="D1944" s="198" t="s">
        <v>4194</v>
      </c>
      <c r="E1944" s="198" t="s">
        <v>4444</v>
      </c>
      <c r="F1944" s="198" t="s">
        <v>4445</v>
      </c>
      <c r="G1944" s="198" t="s">
        <v>179</v>
      </c>
      <c r="H1944" s="198" t="s">
        <v>4197</v>
      </c>
      <c r="I1944" s="198" t="s">
        <v>4446</v>
      </c>
      <c r="J1944" s="198" t="s">
        <v>4447</v>
      </c>
      <c r="K1944" s="198" t="s">
        <v>179</v>
      </c>
      <c r="L1944" s="66">
        <v>0.16</v>
      </c>
      <c r="M1944" s="65">
        <v>0.18</v>
      </c>
      <c r="N1944" s="92"/>
      <c r="O1944" s="92"/>
      <c r="P1944" s="92"/>
      <c r="Q1944" s="92"/>
      <c r="R1944" s="92"/>
    </row>
    <row r="1945" spans="1:18" x14ac:dyDescent="0.25">
      <c r="A1945" s="198">
        <v>2876</v>
      </c>
      <c r="B1945" s="198" t="s">
        <v>4919</v>
      </c>
      <c r="C1945" s="198" t="s">
        <v>4194</v>
      </c>
      <c r="D1945" s="198" t="s">
        <v>4194</v>
      </c>
      <c r="E1945" s="198" t="s">
        <v>4444</v>
      </c>
      <c r="F1945" s="198" t="s">
        <v>4448</v>
      </c>
      <c r="G1945" s="198" t="s">
        <v>179</v>
      </c>
      <c r="H1945" s="198" t="s">
        <v>4197</v>
      </c>
      <c r="I1945" s="198" t="s">
        <v>4446</v>
      </c>
      <c r="J1945" s="198" t="s">
        <v>4449</v>
      </c>
      <c r="K1945" s="198" t="s">
        <v>179</v>
      </c>
      <c r="L1945" s="66">
        <v>0.16</v>
      </c>
      <c r="M1945" s="65">
        <v>0.18</v>
      </c>
      <c r="N1945" s="92"/>
      <c r="O1945" s="92"/>
      <c r="P1945" s="92"/>
      <c r="Q1945" s="92"/>
      <c r="R1945" s="92"/>
    </row>
    <row r="1946" spans="1:18" x14ac:dyDescent="0.25">
      <c r="A1946" s="198">
        <v>2877</v>
      </c>
      <c r="B1946" s="198" t="s">
        <v>4919</v>
      </c>
      <c r="C1946" s="198" t="s">
        <v>4194</v>
      </c>
      <c r="D1946" s="198" t="s">
        <v>4194</v>
      </c>
      <c r="E1946" s="198" t="s">
        <v>4444</v>
      </c>
      <c r="F1946" s="198" t="s">
        <v>4450</v>
      </c>
      <c r="G1946" s="198" t="s">
        <v>179</v>
      </c>
      <c r="H1946" s="198" t="s">
        <v>4197</v>
      </c>
      <c r="I1946" s="198" t="s">
        <v>4446</v>
      </c>
      <c r="J1946" s="198" t="s">
        <v>4451</v>
      </c>
      <c r="K1946" s="198" t="s">
        <v>179</v>
      </c>
      <c r="L1946" s="66">
        <v>0.16</v>
      </c>
      <c r="M1946" s="65">
        <v>0.18</v>
      </c>
      <c r="N1946" s="92"/>
      <c r="O1946" s="92"/>
      <c r="P1946" s="92"/>
      <c r="Q1946" s="92"/>
      <c r="R1946" s="92"/>
    </row>
    <row r="1947" spans="1:18" x14ac:dyDescent="0.25">
      <c r="A1947" s="198">
        <v>2878</v>
      </c>
      <c r="B1947" s="198" t="s">
        <v>4919</v>
      </c>
      <c r="C1947" s="198" t="s">
        <v>4194</v>
      </c>
      <c r="D1947" s="198" t="s">
        <v>4194</v>
      </c>
      <c r="E1947" s="198" t="s">
        <v>4444</v>
      </c>
      <c r="F1947" s="198" t="s">
        <v>4452</v>
      </c>
      <c r="G1947" s="198" t="s">
        <v>179</v>
      </c>
      <c r="H1947" s="198" t="s">
        <v>4197</v>
      </c>
      <c r="I1947" s="198" t="s">
        <v>4446</v>
      </c>
      <c r="J1947" s="198" t="s">
        <v>4453</v>
      </c>
      <c r="K1947" s="198" t="s">
        <v>179</v>
      </c>
      <c r="L1947" s="66">
        <v>0.16</v>
      </c>
      <c r="M1947" s="65">
        <v>0.18</v>
      </c>
      <c r="N1947" s="92"/>
      <c r="O1947" s="92"/>
      <c r="P1947" s="92"/>
      <c r="Q1947" s="92"/>
      <c r="R1947" s="92"/>
    </row>
    <row r="1948" spans="1:18" x14ac:dyDescent="0.25">
      <c r="A1948" s="198">
        <v>2879</v>
      </c>
      <c r="B1948" s="198" t="s">
        <v>4919</v>
      </c>
      <c r="C1948" s="198" t="s">
        <v>4194</v>
      </c>
      <c r="D1948" s="198" t="s">
        <v>4194</v>
      </c>
      <c r="E1948" s="198" t="s">
        <v>4444</v>
      </c>
      <c r="F1948" s="198" t="s">
        <v>4454</v>
      </c>
      <c r="G1948" s="198" t="s">
        <v>179</v>
      </c>
      <c r="H1948" s="198" t="s">
        <v>4197</v>
      </c>
      <c r="I1948" s="198" t="s">
        <v>4446</v>
      </c>
      <c r="J1948" s="198" t="s">
        <v>4455</v>
      </c>
      <c r="K1948" s="198" t="s">
        <v>179</v>
      </c>
      <c r="L1948" s="66">
        <v>0.16</v>
      </c>
      <c r="M1948" s="65">
        <v>0.18</v>
      </c>
      <c r="N1948" s="92"/>
      <c r="O1948" s="92"/>
      <c r="P1948" s="92"/>
      <c r="Q1948" s="92"/>
      <c r="R1948" s="92"/>
    </row>
    <row r="1949" spans="1:18" x14ac:dyDescent="0.25">
      <c r="A1949" s="198">
        <v>2880</v>
      </c>
      <c r="B1949" s="198" t="s">
        <v>4919</v>
      </c>
      <c r="C1949" s="198" t="s">
        <v>4194</v>
      </c>
      <c r="D1949" s="198" t="s">
        <v>4194</v>
      </c>
      <c r="E1949" s="198" t="s">
        <v>4444</v>
      </c>
      <c r="F1949" s="198" t="s">
        <v>4456</v>
      </c>
      <c r="G1949" s="198" t="s">
        <v>179</v>
      </c>
      <c r="H1949" s="198" t="s">
        <v>4197</v>
      </c>
      <c r="I1949" s="198" t="s">
        <v>4446</v>
      </c>
      <c r="J1949" s="198" t="s">
        <v>4457</v>
      </c>
      <c r="K1949" s="198" t="s">
        <v>179</v>
      </c>
      <c r="L1949" s="66">
        <v>0.18</v>
      </c>
      <c r="M1949" s="65">
        <v>0.21</v>
      </c>
      <c r="N1949" s="92"/>
      <c r="O1949" s="92"/>
      <c r="P1949" s="92"/>
      <c r="Q1949" s="92"/>
      <c r="R1949" s="92"/>
    </row>
    <row r="1950" spans="1:18" x14ac:dyDescent="0.25">
      <c r="A1950" s="198">
        <v>2882</v>
      </c>
      <c r="B1950" s="198" t="s">
        <v>4919</v>
      </c>
      <c r="C1950" s="198" t="s">
        <v>4194</v>
      </c>
      <c r="D1950" s="198" t="s">
        <v>4194</v>
      </c>
      <c r="E1950" s="198" t="s">
        <v>4316</v>
      </c>
      <c r="F1950" s="198" t="s">
        <v>4317</v>
      </c>
      <c r="G1950" s="198" t="s">
        <v>179</v>
      </c>
      <c r="H1950" s="198" t="s">
        <v>4197</v>
      </c>
      <c r="I1950" s="198" t="s">
        <v>4318</v>
      </c>
      <c r="J1950" s="198" t="s">
        <v>4319</v>
      </c>
      <c r="K1950" s="198" t="s">
        <v>179</v>
      </c>
      <c r="L1950" s="66">
        <v>0.14000000000000001</v>
      </c>
      <c r="M1950" s="65">
        <v>0.16</v>
      </c>
      <c r="N1950" s="92"/>
      <c r="O1950" s="92"/>
      <c r="P1950" s="92"/>
      <c r="Q1950" s="92"/>
      <c r="R1950" s="92"/>
    </row>
    <row r="1951" spans="1:18" x14ac:dyDescent="0.25">
      <c r="A1951" s="198">
        <v>2883</v>
      </c>
      <c r="B1951" s="198" t="s">
        <v>4919</v>
      </c>
      <c r="C1951" s="198" t="s">
        <v>4194</v>
      </c>
      <c r="D1951" s="198" t="s">
        <v>4194</v>
      </c>
      <c r="E1951" s="198" t="s">
        <v>4316</v>
      </c>
      <c r="F1951" s="198" t="s">
        <v>4320</v>
      </c>
      <c r="G1951" s="198" t="s">
        <v>179</v>
      </c>
      <c r="H1951" s="198" t="s">
        <v>4197</v>
      </c>
      <c r="I1951" s="198" t="s">
        <v>4318</v>
      </c>
      <c r="J1951" s="198" t="s">
        <v>4321</v>
      </c>
      <c r="K1951" s="198" t="s">
        <v>179</v>
      </c>
      <c r="L1951" s="66">
        <v>0.16</v>
      </c>
      <c r="M1951" s="65">
        <v>0.18</v>
      </c>
      <c r="N1951" s="92"/>
      <c r="O1951" s="92"/>
      <c r="P1951" s="92"/>
      <c r="Q1951" s="92"/>
      <c r="R1951" s="92"/>
    </row>
    <row r="1952" spans="1:18" x14ac:dyDescent="0.25">
      <c r="A1952" s="198">
        <v>2884</v>
      </c>
      <c r="B1952" s="198" t="s">
        <v>4919</v>
      </c>
      <c r="C1952" s="198" t="s">
        <v>4194</v>
      </c>
      <c r="D1952" s="198" t="s">
        <v>4194</v>
      </c>
      <c r="E1952" s="198" t="s">
        <v>4316</v>
      </c>
      <c r="F1952" s="198" t="s">
        <v>4322</v>
      </c>
      <c r="G1952" s="198" t="s">
        <v>179</v>
      </c>
      <c r="H1952" s="198" t="s">
        <v>4197</v>
      </c>
      <c r="I1952" s="198" t="s">
        <v>4318</v>
      </c>
      <c r="J1952" s="198" t="s">
        <v>4323</v>
      </c>
      <c r="K1952" s="198" t="s">
        <v>179</v>
      </c>
      <c r="L1952" s="66">
        <v>0.16</v>
      </c>
      <c r="M1952" s="65">
        <v>0.18</v>
      </c>
      <c r="N1952" s="92"/>
      <c r="O1952" s="92"/>
      <c r="P1952" s="92"/>
      <c r="Q1952" s="92"/>
      <c r="R1952" s="92"/>
    </row>
    <row r="1953" spans="1:18" x14ac:dyDescent="0.25">
      <c r="A1953" s="198">
        <v>2885</v>
      </c>
      <c r="B1953" s="198" t="s">
        <v>4919</v>
      </c>
      <c r="C1953" s="198" t="s">
        <v>4194</v>
      </c>
      <c r="D1953" s="198" t="s">
        <v>4194</v>
      </c>
      <c r="E1953" s="198" t="s">
        <v>4316</v>
      </c>
      <c r="F1953" s="198" t="s">
        <v>4324</v>
      </c>
      <c r="G1953" s="198" t="s">
        <v>179</v>
      </c>
      <c r="H1953" s="198" t="s">
        <v>4197</v>
      </c>
      <c r="I1953" s="198" t="s">
        <v>4318</v>
      </c>
      <c r="J1953" s="198" t="s">
        <v>4325</v>
      </c>
      <c r="K1953" s="198" t="s">
        <v>179</v>
      </c>
      <c r="L1953" s="66">
        <v>0.16</v>
      </c>
      <c r="M1953" s="65">
        <v>0.18</v>
      </c>
      <c r="N1953" s="92"/>
      <c r="O1953" s="92"/>
      <c r="P1953" s="92"/>
      <c r="Q1953" s="92"/>
      <c r="R1953" s="92"/>
    </row>
    <row r="1954" spans="1:18" x14ac:dyDescent="0.25">
      <c r="A1954" s="198">
        <v>2887</v>
      </c>
      <c r="B1954" s="198" t="s">
        <v>4919</v>
      </c>
      <c r="C1954" s="198" t="s">
        <v>4194</v>
      </c>
      <c r="D1954" s="198" t="s">
        <v>4194</v>
      </c>
      <c r="E1954" s="198" t="s">
        <v>4216</v>
      </c>
      <c r="F1954" s="198" t="s">
        <v>4220</v>
      </c>
      <c r="G1954" s="198" t="s">
        <v>179</v>
      </c>
      <c r="H1954" s="198" t="s">
        <v>4197</v>
      </c>
      <c r="I1954" s="198" t="s">
        <v>4218</v>
      </c>
      <c r="J1954" s="198" t="s">
        <v>4221</v>
      </c>
      <c r="K1954" s="198" t="s">
        <v>179</v>
      </c>
      <c r="L1954" s="66">
        <v>0.14000000000000001</v>
      </c>
      <c r="M1954" s="65">
        <v>0.16</v>
      </c>
      <c r="N1954" s="92"/>
      <c r="O1954" s="92"/>
      <c r="P1954" s="92"/>
      <c r="Q1954" s="92"/>
      <c r="R1954" s="92"/>
    </row>
    <row r="1955" spans="1:18" x14ac:dyDescent="0.25">
      <c r="A1955" s="198">
        <v>2888</v>
      </c>
      <c r="B1955" s="198" t="s">
        <v>4919</v>
      </c>
      <c r="C1955" s="198" t="s">
        <v>4194</v>
      </c>
      <c r="D1955" s="198" t="s">
        <v>4194</v>
      </c>
      <c r="E1955" s="198" t="s">
        <v>4216</v>
      </c>
      <c r="F1955" s="198" t="s">
        <v>4222</v>
      </c>
      <c r="G1955" s="198" t="s">
        <v>179</v>
      </c>
      <c r="H1955" s="198" t="s">
        <v>4197</v>
      </c>
      <c r="I1955" s="198" t="s">
        <v>4218</v>
      </c>
      <c r="J1955" s="198" t="s">
        <v>4223</v>
      </c>
      <c r="K1955" s="198" t="s">
        <v>179</v>
      </c>
      <c r="L1955" s="66">
        <v>0.14000000000000001</v>
      </c>
      <c r="M1955" s="65">
        <v>0.16</v>
      </c>
      <c r="N1955" s="92"/>
      <c r="O1955" s="92"/>
      <c r="P1955" s="92"/>
      <c r="Q1955" s="92"/>
      <c r="R1955" s="92"/>
    </row>
    <row r="1956" spans="1:18" x14ac:dyDescent="0.25">
      <c r="A1956" s="198">
        <v>2889</v>
      </c>
      <c r="B1956" s="198" t="s">
        <v>4919</v>
      </c>
      <c r="C1956" s="198" t="s">
        <v>4194</v>
      </c>
      <c r="D1956" s="198" t="s">
        <v>4194</v>
      </c>
      <c r="E1956" s="198" t="s">
        <v>4216</v>
      </c>
      <c r="F1956" s="198" t="s">
        <v>4224</v>
      </c>
      <c r="G1956" s="198" t="s">
        <v>179</v>
      </c>
      <c r="H1956" s="198" t="s">
        <v>4197</v>
      </c>
      <c r="I1956" s="198" t="s">
        <v>4218</v>
      </c>
      <c r="J1956" s="198" t="s">
        <v>4225</v>
      </c>
      <c r="K1956" s="198" t="s">
        <v>179</v>
      </c>
      <c r="L1956" s="66">
        <v>0.14000000000000001</v>
      </c>
      <c r="M1956" s="65">
        <v>0.16</v>
      </c>
      <c r="N1956" s="92"/>
      <c r="O1956" s="92"/>
      <c r="P1956" s="92"/>
      <c r="Q1956" s="92"/>
      <c r="R1956" s="92"/>
    </row>
    <row r="1957" spans="1:18" x14ac:dyDescent="0.25">
      <c r="A1957" s="198">
        <v>2890</v>
      </c>
      <c r="B1957" s="198" t="s">
        <v>4919</v>
      </c>
      <c r="C1957" s="198" t="s">
        <v>4194</v>
      </c>
      <c r="D1957" s="198" t="s">
        <v>4194</v>
      </c>
      <c r="E1957" s="198" t="s">
        <v>4216</v>
      </c>
      <c r="F1957" s="198" t="s">
        <v>4226</v>
      </c>
      <c r="G1957" s="198" t="s">
        <v>179</v>
      </c>
      <c r="H1957" s="198" t="s">
        <v>4197</v>
      </c>
      <c r="I1957" s="198" t="s">
        <v>4218</v>
      </c>
      <c r="J1957" s="198" t="s">
        <v>4226</v>
      </c>
      <c r="K1957" s="198" t="s">
        <v>179</v>
      </c>
      <c r="L1957" s="66">
        <v>0.14000000000000001</v>
      </c>
      <c r="M1957" s="65">
        <v>0.16</v>
      </c>
      <c r="N1957" s="92"/>
      <c r="O1957" s="92"/>
      <c r="P1957" s="92"/>
      <c r="Q1957" s="92"/>
      <c r="R1957" s="92"/>
    </row>
    <row r="1958" spans="1:18" x14ac:dyDescent="0.25">
      <c r="A1958" s="198">
        <v>2891</v>
      </c>
      <c r="B1958" s="198" t="s">
        <v>4919</v>
      </c>
      <c r="C1958" s="198" t="s">
        <v>4194</v>
      </c>
      <c r="D1958" s="198" t="s">
        <v>4194</v>
      </c>
      <c r="E1958" s="198" t="s">
        <v>4216</v>
      </c>
      <c r="F1958" s="198" t="s">
        <v>4227</v>
      </c>
      <c r="G1958" s="198" t="s">
        <v>179</v>
      </c>
      <c r="H1958" s="198" t="s">
        <v>4197</v>
      </c>
      <c r="I1958" s="198" t="s">
        <v>4218</v>
      </c>
      <c r="J1958" s="198" t="s">
        <v>4228</v>
      </c>
      <c r="K1958" s="198" t="s">
        <v>179</v>
      </c>
      <c r="L1958" s="66">
        <v>0.18</v>
      </c>
      <c r="M1958" s="65">
        <v>0.21</v>
      </c>
      <c r="N1958" s="92"/>
      <c r="O1958" s="92"/>
      <c r="P1958" s="92"/>
      <c r="Q1958" s="92"/>
      <c r="R1958" s="92"/>
    </row>
    <row r="1959" spans="1:18" x14ac:dyDescent="0.25">
      <c r="A1959" s="198">
        <v>2892</v>
      </c>
      <c r="B1959" s="198" t="s">
        <v>4919</v>
      </c>
      <c r="C1959" s="198" t="s">
        <v>4194</v>
      </c>
      <c r="D1959" s="198" t="s">
        <v>4194</v>
      </c>
      <c r="E1959" s="198" t="s">
        <v>4216</v>
      </c>
      <c r="F1959" s="198" t="s">
        <v>4229</v>
      </c>
      <c r="G1959" s="198" t="s">
        <v>179</v>
      </c>
      <c r="H1959" s="198" t="s">
        <v>4197</v>
      </c>
      <c r="I1959" s="198" t="s">
        <v>4218</v>
      </c>
      <c r="J1959" s="198" t="s">
        <v>4230</v>
      </c>
      <c r="K1959" s="198" t="s">
        <v>179</v>
      </c>
      <c r="L1959" s="66">
        <v>0.18</v>
      </c>
      <c r="M1959" s="65">
        <v>0.21</v>
      </c>
      <c r="N1959" s="92"/>
      <c r="O1959" s="92"/>
      <c r="P1959" s="92"/>
      <c r="Q1959" s="92"/>
      <c r="R1959" s="92"/>
    </row>
    <row r="1960" spans="1:18" x14ac:dyDescent="0.25">
      <c r="A1960" s="198">
        <v>2894</v>
      </c>
      <c r="B1960" s="198" t="s">
        <v>4919</v>
      </c>
      <c r="C1960" s="198" t="s">
        <v>4194</v>
      </c>
      <c r="D1960" s="198" t="s">
        <v>4194</v>
      </c>
      <c r="E1960" s="198" t="s">
        <v>4306</v>
      </c>
      <c r="F1960" s="198" t="s">
        <v>4307</v>
      </c>
      <c r="G1960" s="198" t="s">
        <v>179</v>
      </c>
      <c r="H1960" s="198" t="s">
        <v>4197</v>
      </c>
      <c r="I1960" s="198" t="s">
        <v>4308</v>
      </c>
      <c r="J1960" s="198" t="s">
        <v>4309</v>
      </c>
      <c r="K1960" s="198" t="s">
        <v>179</v>
      </c>
      <c r="L1960" s="66">
        <v>0.16</v>
      </c>
      <c r="M1960" s="65">
        <v>0.18</v>
      </c>
      <c r="N1960" s="92"/>
      <c r="O1960" s="92"/>
      <c r="P1960" s="92"/>
      <c r="Q1960" s="92"/>
      <c r="R1960" s="92"/>
    </row>
    <row r="1961" spans="1:18" x14ac:dyDescent="0.25">
      <c r="A1961" s="198">
        <v>2895</v>
      </c>
      <c r="B1961" s="198" t="s">
        <v>4919</v>
      </c>
      <c r="C1961" s="198" t="s">
        <v>4194</v>
      </c>
      <c r="D1961" s="198" t="s">
        <v>4194</v>
      </c>
      <c r="E1961" s="198" t="s">
        <v>4306</v>
      </c>
      <c r="F1961" s="198" t="s">
        <v>4310</v>
      </c>
      <c r="G1961" s="198" t="s">
        <v>179</v>
      </c>
      <c r="H1961" s="198" t="s">
        <v>4197</v>
      </c>
      <c r="I1961" s="198" t="s">
        <v>4308</v>
      </c>
      <c r="J1961" s="198" t="s">
        <v>4311</v>
      </c>
      <c r="K1961" s="198" t="s">
        <v>179</v>
      </c>
      <c r="L1961" s="66">
        <v>0.16</v>
      </c>
      <c r="M1961" s="65">
        <v>0.18</v>
      </c>
      <c r="N1961" s="92"/>
      <c r="O1961" s="92"/>
      <c r="P1961" s="92"/>
      <c r="Q1961" s="92"/>
      <c r="R1961" s="92"/>
    </row>
    <row r="1962" spans="1:18" x14ac:dyDescent="0.25">
      <c r="A1962" s="198">
        <v>2896</v>
      </c>
      <c r="B1962" s="198" t="s">
        <v>4919</v>
      </c>
      <c r="C1962" s="198" t="s">
        <v>4194</v>
      </c>
      <c r="D1962" s="198" t="s">
        <v>4194</v>
      </c>
      <c r="E1962" s="198" t="s">
        <v>4306</v>
      </c>
      <c r="F1962" s="198" t="s">
        <v>4312</v>
      </c>
      <c r="G1962" s="198" t="s">
        <v>179</v>
      </c>
      <c r="H1962" s="198" t="s">
        <v>4197</v>
      </c>
      <c r="I1962" s="198" t="s">
        <v>4308</v>
      </c>
      <c r="J1962" s="198" t="s">
        <v>4313</v>
      </c>
      <c r="K1962" s="198" t="s">
        <v>179</v>
      </c>
      <c r="L1962" s="66">
        <v>0.16</v>
      </c>
      <c r="M1962" s="65">
        <v>0.18</v>
      </c>
      <c r="N1962" s="92"/>
      <c r="O1962" s="92"/>
      <c r="P1962" s="92"/>
      <c r="Q1962" s="92"/>
      <c r="R1962" s="92"/>
    </row>
    <row r="1963" spans="1:18" x14ac:dyDescent="0.25">
      <c r="A1963" s="198">
        <v>2897</v>
      </c>
      <c r="B1963" s="198" t="s">
        <v>4919</v>
      </c>
      <c r="C1963" s="198" t="s">
        <v>4194</v>
      </c>
      <c r="D1963" s="198" t="s">
        <v>4194</v>
      </c>
      <c r="E1963" s="198" t="s">
        <v>4306</v>
      </c>
      <c r="F1963" s="198" t="s">
        <v>4314</v>
      </c>
      <c r="G1963" s="198" t="s">
        <v>179</v>
      </c>
      <c r="H1963" s="198" t="s">
        <v>4197</v>
      </c>
      <c r="I1963" s="198" t="s">
        <v>4308</v>
      </c>
      <c r="J1963" s="198" t="s">
        <v>4315</v>
      </c>
      <c r="K1963" s="198" t="s">
        <v>179</v>
      </c>
      <c r="L1963" s="66">
        <v>0.16</v>
      </c>
      <c r="M1963" s="65">
        <v>0.18</v>
      </c>
      <c r="N1963" s="92"/>
      <c r="O1963" s="92"/>
      <c r="P1963" s="92"/>
      <c r="Q1963" s="92"/>
      <c r="R1963" s="92"/>
    </row>
    <row r="1964" spans="1:18" x14ac:dyDescent="0.25">
      <c r="A1964" s="198">
        <v>2899</v>
      </c>
      <c r="B1964" s="198" t="s">
        <v>4919</v>
      </c>
      <c r="C1964" s="198" t="s">
        <v>4194</v>
      </c>
      <c r="D1964" s="198" t="s">
        <v>4194</v>
      </c>
      <c r="E1964" s="198" t="s">
        <v>4231</v>
      </c>
      <c r="F1964" s="198" t="s">
        <v>4232</v>
      </c>
      <c r="G1964" s="198" t="s">
        <v>179</v>
      </c>
      <c r="H1964" s="198" t="s">
        <v>4197</v>
      </c>
      <c r="I1964" s="198" t="s">
        <v>4233</v>
      </c>
      <c r="J1964" s="198" t="s">
        <v>4234</v>
      </c>
      <c r="K1964" s="198" t="s">
        <v>179</v>
      </c>
      <c r="L1964" s="66">
        <v>0.16</v>
      </c>
      <c r="M1964" s="65">
        <v>0.18</v>
      </c>
      <c r="N1964" s="92"/>
      <c r="O1964" s="92"/>
      <c r="P1964" s="92"/>
      <c r="Q1964" s="92"/>
      <c r="R1964" s="92"/>
    </row>
    <row r="1965" spans="1:18" x14ac:dyDescent="0.25">
      <c r="A1965" s="198">
        <v>2900</v>
      </c>
      <c r="B1965" s="198" t="s">
        <v>4919</v>
      </c>
      <c r="C1965" s="198" t="s">
        <v>4194</v>
      </c>
      <c r="D1965" s="198" t="s">
        <v>4194</v>
      </c>
      <c r="E1965" s="198" t="s">
        <v>4231</v>
      </c>
      <c r="F1965" s="198" t="s">
        <v>4235</v>
      </c>
      <c r="G1965" s="198" t="s">
        <v>179</v>
      </c>
      <c r="H1965" s="198" t="s">
        <v>4197</v>
      </c>
      <c r="I1965" s="198" t="s">
        <v>4233</v>
      </c>
      <c r="J1965" s="198" t="s">
        <v>4236</v>
      </c>
      <c r="K1965" s="198" t="s">
        <v>179</v>
      </c>
      <c r="L1965" s="66">
        <v>0.16</v>
      </c>
      <c r="M1965" s="65">
        <v>0.18</v>
      </c>
      <c r="N1965" s="92"/>
      <c r="O1965" s="92"/>
      <c r="P1965" s="92"/>
      <c r="Q1965" s="92"/>
      <c r="R1965" s="92"/>
    </row>
    <row r="1966" spans="1:18" x14ac:dyDescent="0.25">
      <c r="A1966" s="198">
        <v>2901</v>
      </c>
      <c r="B1966" s="198" t="s">
        <v>4919</v>
      </c>
      <c r="C1966" s="198" t="s">
        <v>4194</v>
      </c>
      <c r="D1966" s="198" t="s">
        <v>4194</v>
      </c>
      <c r="E1966" s="198" t="s">
        <v>4231</v>
      </c>
      <c r="F1966" s="198" t="s">
        <v>4237</v>
      </c>
      <c r="G1966" s="198" t="s">
        <v>179</v>
      </c>
      <c r="H1966" s="198" t="s">
        <v>4197</v>
      </c>
      <c r="I1966" s="198" t="s">
        <v>4233</v>
      </c>
      <c r="J1966" s="198" t="s">
        <v>4238</v>
      </c>
      <c r="K1966" s="198" t="s">
        <v>179</v>
      </c>
      <c r="L1966" s="66">
        <v>0.16</v>
      </c>
      <c r="M1966" s="65">
        <v>0.18</v>
      </c>
      <c r="N1966" s="92"/>
      <c r="O1966" s="92"/>
      <c r="P1966" s="92"/>
      <c r="Q1966" s="92"/>
      <c r="R1966" s="92"/>
    </row>
    <row r="1967" spans="1:18" x14ac:dyDescent="0.25">
      <c r="A1967" s="198">
        <v>2902</v>
      </c>
      <c r="B1967" s="198" t="s">
        <v>4919</v>
      </c>
      <c r="C1967" s="198" t="s">
        <v>4194</v>
      </c>
      <c r="D1967" s="198" t="s">
        <v>4194</v>
      </c>
      <c r="E1967" s="198" t="s">
        <v>4231</v>
      </c>
      <c r="F1967" s="198" t="s">
        <v>4239</v>
      </c>
      <c r="G1967" s="198" t="s">
        <v>179</v>
      </c>
      <c r="H1967" s="198" t="s">
        <v>4197</v>
      </c>
      <c r="I1967" s="198" t="s">
        <v>4233</v>
      </c>
      <c r="J1967" s="198" t="s">
        <v>4240</v>
      </c>
      <c r="K1967" s="198" t="s">
        <v>179</v>
      </c>
      <c r="L1967" s="66">
        <v>0.16</v>
      </c>
      <c r="M1967" s="65">
        <v>0.18</v>
      </c>
      <c r="N1967" s="92"/>
      <c r="O1967" s="92"/>
      <c r="P1967" s="92"/>
      <c r="Q1967" s="92"/>
      <c r="R1967" s="92"/>
    </row>
    <row r="1968" spans="1:18" x14ac:dyDescent="0.25">
      <c r="A1968" s="198">
        <v>2903</v>
      </c>
      <c r="B1968" s="198" t="s">
        <v>4919</v>
      </c>
      <c r="C1968" s="198" t="s">
        <v>4194</v>
      </c>
      <c r="D1968" s="198" t="s">
        <v>4194</v>
      </c>
      <c r="E1968" s="198" t="s">
        <v>4231</v>
      </c>
      <c r="F1968" s="198" t="s">
        <v>4241</v>
      </c>
      <c r="G1968" s="198" t="s">
        <v>179</v>
      </c>
      <c r="H1968" s="198" t="s">
        <v>4197</v>
      </c>
      <c r="I1968" s="198" t="s">
        <v>4233</v>
      </c>
      <c r="J1968" s="198" t="s">
        <v>4242</v>
      </c>
      <c r="K1968" s="198" t="s">
        <v>179</v>
      </c>
      <c r="L1968" s="66">
        <v>0.16</v>
      </c>
      <c r="M1968" s="65">
        <v>0.18</v>
      </c>
      <c r="N1968" s="92"/>
      <c r="O1968" s="92"/>
      <c r="P1968" s="92"/>
      <c r="Q1968" s="92"/>
      <c r="R1968" s="92"/>
    </row>
    <row r="1969" spans="1:18" x14ac:dyDescent="0.25">
      <c r="A1969" s="198">
        <v>2905</v>
      </c>
      <c r="B1969" s="198" t="s">
        <v>4919</v>
      </c>
      <c r="C1969" s="198" t="s">
        <v>4194</v>
      </c>
      <c r="D1969" s="198" t="s">
        <v>4194</v>
      </c>
      <c r="E1969" s="198" t="s">
        <v>4251</v>
      </c>
      <c r="F1969" s="198" t="s">
        <v>4252</v>
      </c>
      <c r="G1969" s="198" t="s">
        <v>179</v>
      </c>
      <c r="H1969" s="198" t="s">
        <v>4197</v>
      </c>
      <c r="I1969" s="198" t="s">
        <v>4253</v>
      </c>
      <c r="J1969" s="198" t="s">
        <v>4254</v>
      </c>
      <c r="K1969" s="198" t="s">
        <v>179</v>
      </c>
      <c r="L1969" s="66">
        <v>0.18</v>
      </c>
      <c r="M1969" s="65">
        <v>0.21</v>
      </c>
      <c r="N1969" s="92"/>
      <c r="O1969" s="92"/>
      <c r="P1969" s="92"/>
      <c r="Q1969" s="92"/>
      <c r="R1969" s="92"/>
    </row>
    <row r="1970" spans="1:18" x14ac:dyDescent="0.25">
      <c r="A1970" s="198">
        <v>2906</v>
      </c>
      <c r="B1970" s="198" t="s">
        <v>4919</v>
      </c>
      <c r="C1970" s="198" t="s">
        <v>4194</v>
      </c>
      <c r="D1970" s="198" t="s">
        <v>4194</v>
      </c>
      <c r="E1970" s="198" t="s">
        <v>4251</v>
      </c>
      <c r="F1970" s="198" t="s">
        <v>4255</v>
      </c>
      <c r="G1970" s="198" t="s">
        <v>179</v>
      </c>
      <c r="H1970" s="198" t="s">
        <v>4197</v>
      </c>
      <c r="I1970" s="198" t="s">
        <v>4253</v>
      </c>
      <c r="J1970" s="198" t="s">
        <v>4256</v>
      </c>
      <c r="K1970" s="198" t="s">
        <v>179</v>
      </c>
      <c r="L1970" s="66">
        <v>0.18</v>
      </c>
      <c r="M1970" s="65">
        <v>0.21</v>
      </c>
      <c r="N1970" s="92"/>
      <c r="O1970" s="92"/>
      <c r="P1970" s="92"/>
      <c r="Q1970" s="92"/>
      <c r="R1970" s="92"/>
    </row>
    <row r="1971" spans="1:18" x14ac:dyDescent="0.25">
      <c r="A1971" s="198">
        <v>2907</v>
      </c>
      <c r="B1971" s="198" t="s">
        <v>4919</v>
      </c>
      <c r="C1971" s="198" t="s">
        <v>4194</v>
      </c>
      <c r="D1971" s="198" t="s">
        <v>4194</v>
      </c>
      <c r="E1971" s="198" t="s">
        <v>4251</v>
      </c>
      <c r="F1971" s="198" t="s">
        <v>4257</v>
      </c>
      <c r="G1971" s="198" t="s">
        <v>179</v>
      </c>
      <c r="H1971" s="198" t="s">
        <v>4197</v>
      </c>
      <c r="I1971" s="198" t="s">
        <v>4253</v>
      </c>
      <c r="J1971" s="198" t="s">
        <v>4258</v>
      </c>
      <c r="K1971" s="198" t="s">
        <v>179</v>
      </c>
      <c r="L1971" s="66">
        <v>0.18</v>
      </c>
      <c r="M1971" s="65">
        <v>0.21</v>
      </c>
      <c r="N1971" s="92"/>
      <c r="O1971" s="92"/>
      <c r="P1971" s="92"/>
      <c r="Q1971" s="92"/>
      <c r="R1971" s="92"/>
    </row>
    <row r="1972" spans="1:18" x14ac:dyDescent="0.25">
      <c r="A1972" s="198">
        <v>2908</v>
      </c>
      <c r="B1972" s="198" t="s">
        <v>4919</v>
      </c>
      <c r="C1972" s="198" t="s">
        <v>4194</v>
      </c>
      <c r="D1972" s="198" t="s">
        <v>4194</v>
      </c>
      <c r="E1972" s="198" t="s">
        <v>4251</v>
      </c>
      <c r="F1972" s="198" t="s">
        <v>4259</v>
      </c>
      <c r="G1972" s="198" t="s">
        <v>179</v>
      </c>
      <c r="H1972" s="198" t="s">
        <v>4197</v>
      </c>
      <c r="I1972" s="198" t="s">
        <v>4253</v>
      </c>
      <c r="J1972" s="198" t="s">
        <v>4260</v>
      </c>
      <c r="K1972" s="198" t="s">
        <v>179</v>
      </c>
      <c r="L1972" s="66">
        <v>0.18</v>
      </c>
      <c r="M1972" s="65">
        <v>0.21</v>
      </c>
      <c r="N1972" s="92"/>
      <c r="O1972" s="92"/>
      <c r="P1972" s="92"/>
      <c r="Q1972" s="92"/>
      <c r="R1972" s="92"/>
    </row>
    <row r="1973" spans="1:18" x14ac:dyDescent="0.25">
      <c r="A1973" s="198">
        <v>2909</v>
      </c>
      <c r="B1973" s="198" t="s">
        <v>4919</v>
      </c>
      <c r="C1973" s="198" t="s">
        <v>4194</v>
      </c>
      <c r="D1973" s="198" t="s">
        <v>4194</v>
      </c>
      <c r="E1973" s="198" t="s">
        <v>4251</v>
      </c>
      <c r="F1973" s="198" t="s">
        <v>4261</v>
      </c>
      <c r="G1973" s="198" t="s">
        <v>179</v>
      </c>
      <c r="H1973" s="198" t="s">
        <v>4197</v>
      </c>
      <c r="I1973" s="198" t="s">
        <v>4253</v>
      </c>
      <c r="J1973" s="198" t="s">
        <v>4262</v>
      </c>
      <c r="K1973" s="198" t="s">
        <v>179</v>
      </c>
      <c r="L1973" s="66">
        <v>0.18</v>
      </c>
      <c r="M1973" s="65">
        <v>0.21</v>
      </c>
      <c r="N1973" s="92"/>
      <c r="O1973" s="92"/>
      <c r="P1973" s="92"/>
      <c r="Q1973" s="92"/>
      <c r="R1973" s="92"/>
    </row>
    <row r="1974" spans="1:18" x14ac:dyDescent="0.25">
      <c r="A1974" s="198">
        <v>2910</v>
      </c>
      <c r="B1974" s="198" t="s">
        <v>4919</v>
      </c>
      <c r="C1974" s="198" t="s">
        <v>4194</v>
      </c>
      <c r="D1974" s="198" t="s">
        <v>4194</v>
      </c>
      <c r="E1974" s="198" t="s">
        <v>4251</v>
      </c>
      <c r="F1974" s="198" t="s">
        <v>4263</v>
      </c>
      <c r="G1974" s="198" t="s">
        <v>179</v>
      </c>
      <c r="H1974" s="198" t="s">
        <v>4197</v>
      </c>
      <c r="I1974" s="198" t="s">
        <v>4253</v>
      </c>
      <c r="J1974" s="198" t="s">
        <v>4264</v>
      </c>
      <c r="K1974" s="198" t="s">
        <v>179</v>
      </c>
      <c r="L1974" s="66">
        <v>0.18</v>
      </c>
      <c r="M1974" s="65">
        <v>0.21</v>
      </c>
      <c r="N1974" s="92"/>
      <c r="O1974" s="92"/>
      <c r="P1974" s="92"/>
      <c r="Q1974" s="92"/>
      <c r="R1974" s="92"/>
    </row>
    <row r="1975" spans="1:18" x14ac:dyDescent="0.25">
      <c r="A1975" s="198">
        <v>2911</v>
      </c>
      <c r="B1975" s="198" t="s">
        <v>4919</v>
      </c>
      <c r="C1975" s="198" t="s">
        <v>4194</v>
      </c>
      <c r="D1975" s="198" t="s">
        <v>4194</v>
      </c>
      <c r="E1975" s="198" t="s">
        <v>4251</v>
      </c>
      <c r="F1975" s="198" t="s">
        <v>4265</v>
      </c>
      <c r="G1975" s="198" t="s">
        <v>179</v>
      </c>
      <c r="H1975" s="198" t="s">
        <v>4197</v>
      </c>
      <c r="I1975" s="198" t="s">
        <v>4253</v>
      </c>
      <c r="J1975" s="198" t="s">
        <v>4266</v>
      </c>
      <c r="K1975" s="198" t="s">
        <v>179</v>
      </c>
      <c r="L1975" s="66">
        <v>0.18</v>
      </c>
      <c r="M1975" s="65">
        <v>0.21</v>
      </c>
      <c r="N1975" s="92"/>
      <c r="O1975" s="92"/>
      <c r="P1975" s="92"/>
      <c r="Q1975" s="92"/>
      <c r="R1975" s="92"/>
    </row>
    <row r="1976" spans="1:18" x14ac:dyDescent="0.25">
      <c r="A1976" s="198">
        <v>2912</v>
      </c>
      <c r="B1976" s="198" t="s">
        <v>4919</v>
      </c>
      <c r="C1976" s="198" t="s">
        <v>4194</v>
      </c>
      <c r="D1976" s="198" t="s">
        <v>4194</v>
      </c>
      <c r="E1976" s="198" t="s">
        <v>4251</v>
      </c>
      <c r="F1976" s="198" t="s">
        <v>4267</v>
      </c>
      <c r="G1976" s="198" t="s">
        <v>179</v>
      </c>
      <c r="H1976" s="198" t="s">
        <v>4197</v>
      </c>
      <c r="I1976" s="198" t="s">
        <v>4253</v>
      </c>
      <c r="J1976" s="198" t="s">
        <v>4268</v>
      </c>
      <c r="K1976" s="198" t="s">
        <v>179</v>
      </c>
      <c r="L1976" s="66">
        <v>0.18</v>
      </c>
      <c r="M1976" s="65">
        <v>0.21</v>
      </c>
      <c r="N1976" s="92"/>
      <c r="O1976" s="92"/>
      <c r="P1976" s="92"/>
      <c r="Q1976" s="92"/>
      <c r="R1976" s="92"/>
    </row>
    <row r="1977" spans="1:18" x14ac:dyDescent="0.25">
      <c r="A1977" s="198">
        <v>2913</v>
      </c>
      <c r="B1977" s="198" t="s">
        <v>4919</v>
      </c>
      <c r="C1977" s="198" t="s">
        <v>4194</v>
      </c>
      <c r="D1977" s="198" t="s">
        <v>4194</v>
      </c>
      <c r="E1977" s="198" t="s">
        <v>4251</v>
      </c>
      <c r="F1977" s="198" t="s">
        <v>4269</v>
      </c>
      <c r="G1977" s="198" t="s">
        <v>179</v>
      </c>
      <c r="H1977" s="198" t="s">
        <v>4197</v>
      </c>
      <c r="I1977" s="198" t="s">
        <v>4253</v>
      </c>
      <c r="J1977" s="198" t="s">
        <v>4270</v>
      </c>
      <c r="K1977" s="198" t="s">
        <v>179</v>
      </c>
      <c r="L1977" s="66">
        <v>0.18</v>
      </c>
      <c r="M1977" s="65">
        <v>0.21</v>
      </c>
      <c r="N1977" s="92"/>
      <c r="O1977" s="92"/>
      <c r="P1977" s="92"/>
      <c r="Q1977" s="92"/>
      <c r="R1977" s="92"/>
    </row>
    <row r="1978" spans="1:18" x14ac:dyDescent="0.25">
      <c r="A1978" s="198">
        <v>2914</v>
      </c>
      <c r="B1978" s="198" t="s">
        <v>4919</v>
      </c>
      <c r="C1978" s="198" t="s">
        <v>4194</v>
      </c>
      <c r="D1978" s="198" t="s">
        <v>4194</v>
      </c>
      <c r="E1978" s="198" t="s">
        <v>4251</v>
      </c>
      <c r="F1978" s="198" t="s">
        <v>4271</v>
      </c>
      <c r="G1978" s="198" t="s">
        <v>179</v>
      </c>
      <c r="H1978" s="198" t="s">
        <v>4197</v>
      </c>
      <c r="I1978" s="198" t="s">
        <v>4253</v>
      </c>
      <c r="J1978" s="198" t="s">
        <v>4272</v>
      </c>
      <c r="K1978" s="198" t="s">
        <v>179</v>
      </c>
      <c r="L1978" s="66">
        <v>0.18</v>
      </c>
      <c r="M1978" s="65">
        <v>0.21</v>
      </c>
      <c r="N1978" s="92"/>
      <c r="O1978" s="92"/>
      <c r="P1978" s="92"/>
      <c r="Q1978" s="92"/>
      <c r="R1978" s="92"/>
    </row>
    <row r="1979" spans="1:18" x14ac:dyDescent="0.25">
      <c r="A1979" s="198">
        <v>2915</v>
      </c>
      <c r="B1979" s="198" t="s">
        <v>4919</v>
      </c>
      <c r="C1979" s="198" t="s">
        <v>4194</v>
      </c>
      <c r="D1979" s="198" t="s">
        <v>4194</v>
      </c>
      <c r="E1979" s="198" t="s">
        <v>4251</v>
      </c>
      <c r="F1979" s="198" t="s">
        <v>4273</v>
      </c>
      <c r="G1979" s="198" t="s">
        <v>179</v>
      </c>
      <c r="H1979" s="198" t="s">
        <v>4197</v>
      </c>
      <c r="I1979" s="198" t="s">
        <v>4253</v>
      </c>
      <c r="J1979" s="198" t="s">
        <v>4274</v>
      </c>
      <c r="K1979" s="198" t="s">
        <v>179</v>
      </c>
      <c r="L1979" s="66">
        <v>0.18</v>
      </c>
      <c r="M1979" s="65">
        <v>0.21</v>
      </c>
      <c r="N1979" s="92"/>
      <c r="O1979" s="92"/>
      <c r="P1979" s="92"/>
      <c r="Q1979" s="92"/>
      <c r="R1979" s="92"/>
    </row>
    <row r="1980" spans="1:18" x14ac:dyDescent="0.25">
      <c r="A1980" s="198">
        <v>2954</v>
      </c>
      <c r="B1980" s="198" t="s">
        <v>4919</v>
      </c>
      <c r="C1980" s="198" t="s">
        <v>4194</v>
      </c>
      <c r="D1980" s="198" t="s">
        <v>4194</v>
      </c>
      <c r="E1980" s="198" t="s">
        <v>4292</v>
      </c>
      <c r="F1980" s="198" t="s">
        <v>4301</v>
      </c>
      <c r="G1980" s="198" t="s">
        <v>179</v>
      </c>
      <c r="H1980" s="198" t="s">
        <v>4197</v>
      </c>
      <c r="I1980" s="198" t="s">
        <v>4294</v>
      </c>
      <c r="J1980" s="198" t="s">
        <v>4302</v>
      </c>
      <c r="K1980" s="198" t="s">
        <v>179</v>
      </c>
      <c r="L1980" s="66">
        <v>0.16</v>
      </c>
      <c r="M1980" s="65">
        <v>0.18</v>
      </c>
      <c r="N1980" s="92"/>
      <c r="O1980" s="92"/>
      <c r="P1980" s="92"/>
      <c r="Q1980" s="92"/>
      <c r="R1980" s="92"/>
    </row>
    <row r="1981" spans="1:18" x14ac:dyDescent="0.25">
      <c r="A1981" s="198">
        <v>2955</v>
      </c>
      <c r="B1981" s="198" t="s">
        <v>4919</v>
      </c>
      <c r="C1981" s="198" t="s">
        <v>4194</v>
      </c>
      <c r="D1981" s="198" t="s">
        <v>4194</v>
      </c>
      <c r="E1981" s="198" t="s">
        <v>4332</v>
      </c>
      <c r="F1981" s="198" t="s">
        <v>4353</v>
      </c>
      <c r="G1981" s="198" t="s">
        <v>179</v>
      </c>
      <c r="H1981" s="198" t="s">
        <v>4197</v>
      </c>
      <c r="I1981" s="198" t="s">
        <v>4334</v>
      </c>
      <c r="J1981" s="198" t="s">
        <v>4354</v>
      </c>
      <c r="K1981" s="198" t="s">
        <v>179</v>
      </c>
      <c r="L1981" s="66">
        <v>0.18</v>
      </c>
      <c r="M1981" s="65">
        <v>0.21</v>
      </c>
      <c r="N1981" s="92"/>
      <c r="O1981" s="92"/>
      <c r="P1981" s="92"/>
      <c r="Q1981" s="92"/>
      <c r="R1981" s="92"/>
    </row>
    <row r="1982" spans="1:18" x14ac:dyDescent="0.25">
      <c r="A1982" s="198">
        <v>2956</v>
      </c>
      <c r="B1982" s="198" t="s">
        <v>4919</v>
      </c>
      <c r="C1982" s="198" t="s">
        <v>4194</v>
      </c>
      <c r="D1982" s="198" t="s">
        <v>4194</v>
      </c>
      <c r="E1982" s="198" t="s">
        <v>4332</v>
      </c>
      <c r="F1982" s="198" t="s">
        <v>4355</v>
      </c>
      <c r="G1982" s="198" t="s">
        <v>179</v>
      </c>
      <c r="H1982" s="198" t="s">
        <v>4197</v>
      </c>
      <c r="I1982" s="198" t="s">
        <v>4334</v>
      </c>
      <c r="J1982" s="198" t="s">
        <v>4356</v>
      </c>
      <c r="K1982" s="198" t="s">
        <v>179</v>
      </c>
      <c r="L1982" s="66">
        <v>0.18</v>
      </c>
      <c r="M1982" s="65">
        <v>0.21</v>
      </c>
      <c r="N1982" s="92"/>
      <c r="O1982" s="92"/>
      <c r="P1982" s="92"/>
      <c r="Q1982" s="92"/>
      <c r="R1982" s="92"/>
    </row>
    <row r="1983" spans="1:18" x14ac:dyDescent="0.25">
      <c r="A1983" s="198">
        <v>2957</v>
      </c>
      <c r="B1983" s="198" t="s">
        <v>4919</v>
      </c>
      <c r="C1983" s="198" t="s">
        <v>4194</v>
      </c>
      <c r="D1983" s="198" t="s">
        <v>4194</v>
      </c>
      <c r="E1983" s="198" t="s">
        <v>4332</v>
      </c>
      <c r="F1983" s="198" t="s">
        <v>4357</v>
      </c>
      <c r="G1983" s="198" t="s">
        <v>179</v>
      </c>
      <c r="H1983" s="198" t="s">
        <v>4197</v>
      </c>
      <c r="I1983" s="198" t="s">
        <v>4334</v>
      </c>
      <c r="J1983" s="198" t="s">
        <v>4358</v>
      </c>
      <c r="K1983" s="198" t="s">
        <v>179</v>
      </c>
      <c r="L1983" s="66">
        <v>0.18</v>
      </c>
      <c r="M1983" s="65">
        <v>0.21</v>
      </c>
      <c r="N1983" s="92"/>
      <c r="O1983" s="92"/>
      <c r="P1983" s="92"/>
      <c r="Q1983" s="92"/>
      <c r="R1983" s="92"/>
    </row>
    <row r="1984" spans="1:18" x14ac:dyDescent="0.25">
      <c r="A1984" s="198">
        <v>2958</v>
      </c>
      <c r="B1984" s="198" t="s">
        <v>4919</v>
      </c>
      <c r="C1984" s="198" t="s">
        <v>4194</v>
      </c>
      <c r="D1984" s="198" t="s">
        <v>4194</v>
      </c>
      <c r="E1984" s="198" t="s">
        <v>4332</v>
      </c>
      <c r="F1984" s="198" t="s">
        <v>4359</v>
      </c>
      <c r="G1984" s="198" t="s">
        <v>179</v>
      </c>
      <c r="H1984" s="198" t="s">
        <v>4197</v>
      </c>
      <c r="I1984" s="198" t="s">
        <v>4334</v>
      </c>
      <c r="J1984" s="198" t="s">
        <v>4360</v>
      </c>
      <c r="K1984" s="198" t="s">
        <v>179</v>
      </c>
      <c r="L1984" s="66">
        <v>0.2</v>
      </c>
      <c r="M1984" s="65">
        <v>0.23</v>
      </c>
      <c r="N1984" s="92"/>
      <c r="O1984" s="92"/>
      <c r="P1984" s="92"/>
      <c r="Q1984" s="92"/>
      <c r="R1984" s="92"/>
    </row>
    <row r="1985" spans="1:18" x14ac:dyDescent="0.25">
      <c r="A1985" s="198">
        <v>2966</v>
      </c>
      <c r="B1985" s="198" t="s">
        <v>4919</v>
      </c>
      <c r="C1985" s="198" t="s">
        <v>4194</v>
      </c>
      <c r="D1985" s="198" t="s">
        <v>4194</v>
      </c>
      <c r="E1985" s="198" t="s">
        <v>4195</v>
      </c>
      <c r="F1985" s="198" t="s">
        <v>4196</v>
      </c>
      <c r="G1985" s="198" t="s">
        <v>179</v>
      </c>
      <c r="H1985" s="198" t="s">
        <v>4197</v>
      </c>
      <c r="I1985" s="198" t="s">
        <v>4198</v>
      </c>
      <c r="J1985" s="198" t="s">
        <v>4199</v>
      </c>
      <c r="K1985" s="198" t="s">
        <v>179</v>
      </c>
      <c r="L1985" s="66">
        <v>0.18</v>
      </c>
      <c r="M1985" s="65">
        <v>0.21</v>
      </c>
      <c r="N1985" s="92"/>
      <c r="O1985" s="92"/>
      <c r="P1985" s="92"/>
      <c r="Q1985" s="92"/>
      <c r="R1985" s="92"/>
    </row>
    <row r="1986" spans="1:18" x14ac:dyDescent="0.25">
      <c r="A1986" s="198">
        <v>2968</v>
      </c>
      <c r="B1986" s="198" t="s">
        <v>4919</v>
      </c>
      <c r="C1986" s="198" t="s">
        <v>4194</v>
      </c>
      <c r="D1986" s="198" t="s">
        <v>4194</v>
      </c>
      <c r="E1986" s="198" t="s">
        <v>4332</v>
      </c>
      <c r="F1986" s="198" t="s">
        <v>4347</v>
      </c>
      <c r="G1986" s="198" t="s">
        <v>179</v>
      </c>
      <c r="H1986" s="198" t="s">
        <v>4197</v>
      </c>
      <c r="I1986" s="198" t="s">
        <v>4334</v>
      </c>
      <c r="J1986" s="198" t="s">
        <v>4348</v>
      </c>
      <c r="K1986" s="198" t="s">
        <v>179</v>
      </c>
      <c r="L1986" s="66">
        <v>0.18</v>
      </c>
      <c r="M1986" s="65">
        <v>0.21</v>
      </c>
      <c r="N1986" s="92"/>
      <c r="O1986" s="92"/>
      <c r="P1986" s="92"/>
      <c r="Q1986" s="92"/>
      <c r="R1986" s="92"/>
    </row>
    <row r="1987" spans="1:18" x14ac:dyDescent="0.25">
      <c r="A1987" s="198">
        <v>2969</v>
      </c>
      <c r="B1987" s="198" t="s">
        <v>4919</v>
      </c>
      <c r="C1987" s="198" t="s">
        <v>4194</v>
      </c>
      <c r="D1987" s="198" t="s">
        <v>4194</v>
      </c>
      <c r="E1987" s="198" t="s">
        <v>4332</v>
      </c>
      <c r="F1987" s="198" t="s">
        <v>4349</v>
      </c>
      <c r="G1987" s="198" t="s">
        <v>179</v>
      </c>
      <c r="H1987" s="198" t="s">
        <v>4197</v>
      </c>
      <c r="I1987" s="198" t="s">
        <v>4334</v>
      </c>
      <c r="J1987" s="198" t="s">
        <v>4350</v>
      </c>
      <c r="K1987" s="198" t="s">
        <v>179</v>
      </c>
      <c r="L1987" s="66">
        <v>0.18</v>
      </c>
      <c r="M1987" s="65">
        <v>0.21</v>
      </c>
      <c r="N1987" s="92"/>
      <c r="O1987" s="92"/>
      <c r="P1987" s="92"/>
      <c r="Q1987" s="92"/>
      <c r="R1987" s="92"/>
    </row>
    <row r="1988" spans="1:18" x14ac:dyDescent="0.25">
      <c r="A1988" s="198">
        <v>2971</v>
      </c>
      <c r="B1988" s="198" t="s">
        <v>4919</v>
      </c>
      <c r="C1988" s="198" t="s">
        <v>4194</v>
      </c>
      <c r="D1988" s="198" t="s">
        <v>4194</v>
      </c>
      <c r="E1988" s="198" t="s">
        <v>4332</v>
      </c>
      <c r="F1988" s="198" t="s">
        <v>4351</v>
      </c>
      <c r="G1988" s="198" t="s">
        <v>179</v>
      </c>
      <c r="H1988" s="198" t="s">
        <v>4197</v>
      </c>
      <c r="I1988" s="198" t="s">
        <v>4334</v>
      </c>
      <c r="J1988" s="198" t="s">
        <v>4352</v>
      </c>
      <c r="K1988" s="198" t="s">
        <v>179</v>
      </c>
      <c r="L1988" s="66">
        <v>0.16</v>
      </c>
      <c r="M1988" s="65">
        <v>0.18</v>
      </c>
      <c r="N1988" s="92"/>
      <c r="O1988" s="92"/>
      <c r="P1988" s="92"/>
      <c r="Q1988" s="92"/>
      <c r="R1988" s="92"/>
    </row>
  </sheetData>
  <sheetProtection algorithmName="SHA-512" hashValue="xCpGxnSwOukL34+HLDBlWetD3UEEfYgB/1X26QfhYy9cpWSob0hbrNLrOdfkdWHlsEKgNNqS0eI6RHF5X0Gu6A==" saltValue="WuCYoT1TjxRmPUWHWv7KUw==" spinCount="100000" sheet="1" formatCells="0" formatColumns="0" formatRows="0" sort="0" autoFilter="0" pivotTables="0"/>
  <autoFilter ref="A1:R1988" xr:uid="{B370231C-BBA9-4545-85EE-F095F35653E9}"/>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D2:O40"/>
  <sheetViews>
    <sheetView showGridLines="0" showRowColHeaders="0" workbookViewId="0">
      <selection activeCell="I19" sqref="I19"/>
    </sheetView>
  </sheetViews>
  <sheetFormatPr defaultColWidth="9.140625" defaultRowHeight="15" x14ac:dyDescent="0.25"/>
  <cols>
    <col min="1" max="3" width="1.5703125" style="1" customWidth="1"/>
    <col min="4" max="4" width="12.5703125" style="1" customWidth="1"/>
    <col min="5" max="5" width="16.5703125" style="1" customWidth="1"/>
    <col min="6" max="6" width="1.5703125" style="1" customWidth="1"/>
    <col min="7" max="7" width="12.5703125" style="1" customWidth="1"/>
    <col min="8" max="8" width="1.5703125" style="1" customWidth="1"/>
    <col min="9" max="9" width="12.5703125" style="1" customWidth="1"/>
    <col min="10" max="10" width="1.5703125" style="1" customWidth="1"/>
    <col min="11" max="11" width="12.5703125" style="1" customWidth="1"/>
    <col min="12" max="12" width="1.5703125" style="1" customWidth="1"/>
    <col min="13" max="13" width="12.5703125" style="1" customWidth="1"/>
    <col min="14" max="14" width="1.5703125" style="1" customWidth="1"/>
    <col min="15" max="15" width="12.5703125" style="1" customWidth="1"/>
    <col min="16" max="16384" width="9.140625" style="1"/>
  </cols>
  <sheetData>
    <row r="2" spans="4:15" x14ac:dyDescent="0.25">
      <c r="D2" s="2" t="s">
        <v>0</v>
      </c>
      <c r="E2" s="2" t="s">
        <v>1</v>
      </c>
      <c r="G2" s="20" t="s">
        <v>0</v>
      </c>
      <c r="I2" s="20" t="s">
        <v>2</v>
      </c>
      <c r="K2" s="20" t="s">
        <v>3</v>
      </c>
      <c r="M2" s="20" t="s">
        <v>4</v>
      </c>
      <c r="O2" s="20" t="s">
        <v>5</v>
      </c>
    </row>
    <row r="3" spans="4:15" x14ac:dyDescent="0.25">
      <c r="D3" s="5">
        <v>4620</v>
      </c>
      <c r="E3" s="4" t="s">
        <v>6</v>
      </c>
      <c r="G3" s="26">
        <v>4620</v>
      </c>
      <c r="I3" s="26">
        <v>1860</v>
      </c>
      <c r="K3" s="26">
        <v>800</v>
      </c>
      <c r="M3" s="26">
        <v>800</v>
      </c>
      <c r="O3" s="26">
        <v>90000</v>
      </c>
    </row>
    <row r="4" spans="4:15" x14ac:dyDescent="0.25">
      <c r="D4" s="5">
        <v>4400</v>
      </c>
      <c r="E4" s="4" t="s">
        <v>7</v>
      </c>
      <c r="G4" s="26">
        <v>4400</v>
      </c>
      <c r="I4" s="26">
        <v>1200</v>
      </c>
      <c r="K4" s="26">
        <v>750</v>
      </c>
      <c r="M4" s="26">
        <v>630</v>
      </c>
      <c r="O4" s="26">
        <v>85000</v>
      </c>
    </row>
    <row r="5" spans="4:15" x14ac:dyDescent="0.25">
      <c r="D5" s="5">
        <v>3600</v>
      </c>
      <c r="E5" s="4" t="s">
        <v>8</v>
      </c>
      <c r="G5" s="26">
        <v>3600</v>
      </c>
      <c r="I5" s="26">
        <v>610</v>
      </c>
      <c r="K5" s="26">
        <v>600</v>
      </c>
      <c r="M5" s="26">
        <v>600</v>
      </c>
      <c r="O5" s="26">
        <v>80000</v>
      </c>
    </row>
    <row r="6" spans="4:15" x14ac:dyDescent="0.25">
      <c r="D6" s="5">
        <v>2450</v>
      </c>
      <c r="E6" s="4" t="s">
        <v>9</v>
      </c>
      <c r="G6" s="26">
        <v>2450</v>
      </c>
      <c r="I6" s="26">
        <v>450</v>
      </c>
      <c r="K6" s="26">
        <v>460</v>
      </c>
      <c r="M6" s="26">
        <v>460</v>
      </c>
      <c r="O6" s="26">
        <v>75000</v>
      </c>
    </row>
    <row r="7" spans="4:15" x14ac:dyDescent="0.25">
      <c r="D7" s="5">
        <v>1650</v>
      </c>
      <c r="E7" s="4" t="s">
        <v>10</v>
      </c>
      <c r="G7" s="26">
        <v>1650</v>
      </c>
      <c r="I7" s="26">
        <v>340</v>
      </c>
      <c r="K7" s="26">
        <v>340</v>
      </c>
      <c r="M7" s="26">
        <v>260</v>
      </c>
      <c r="O7" s="26">
        <v>70000</v>
      </c>
    </row>
    <row r="8" spans="4:15" x14ac:dyDescent="0.25">
      <c r="D8" s="5">
        <v>920</v>
      </c>
      <c r="E8" s="4" t="s">
        <v>11</v>
      </c>
      <c r="G8" s="26">
        <v>920</v>
      </c>
      <c r="I8" s="26">
        <v>330</v>
      </c>
      <c r="K8" s="26">
        <v>230</v>
      </c>
      <c r="M8" s="26">
        <v>120</v>
      </c>
      <c r="O8" s="26">
        <v>65000</v>
      </c>
    </row>
    <row r="9" spans="4:15" x14ac:dyDescent="0.25">
      <c r="D9" s="5">
        <v>890</v>
      </c>
      <c r="E9" s="4" t="s">
        <v>12</v>
      </c>
      <c r="G9" s="26">
        <v>890</v>
      </c>
      <c r="I9" s="26">
        <v>200</v>
      </c>
      <c r="K9" s="26">
        <v>170</v>
      </c>
      <c r="M9" s="26">
        <v>50</v>
      </c>
      <c r="O9" s="26">
        <v>60000</v>
      </c>
    </row>
    <row r="10" spans="4:15" x14ac:dyDescent="0.25">
      <c r="D10" s="5">
        <v>840</v>
      </c>
      <c r="E10" s="4" t="s">
        <v>13</v>
      </c>
      <c r="G10" s="26">
        <v>840</v>
      </c>
      <c r="I10" s="26"/>
      <c r="K10" s="26">
        <v>150</v>
      </c>
      <c r="M10" s="26">
        <v>25</v>
      </c>
      <c r="O10" s="26">
        <v>55000</v>
      </c>
    </row>
    <row r="11" spans="4:15" x14ac:dyDescent="0.25">
      <c r="D11" s="5">
        <v>520</v>
      </c>
      <c r="E11" s="4" t="s">
        <v>14</v>
      </c>
      <c r="G11" s="26">
        <v>520</v>
      </c>
      <c r="I11" s="26"/>
      <c r="K11" s="26"/>
      <c r="M11" s="26">
        <v>10</v>
      </c>
      <c r="O11" s="26">
        <v>50000</v>
      </c>
    </row>
    <row r="12" spans="4:15" x14ac:dyDescent="0.25">
      <c r="G12" s="26"/>
      <c r="I12" s="26"/>
      <c r="K12" s="26"/>
      <c r="M12" s="26"/>
      <c r="O12" s="26">
        <v>45000</v>
      </c>
    </row>
    <row r="13" spans="4:15" x14ac:dyDescent="0.25">
      <c r="G13" s="26"/>
      <c r="I13" s="26"/>
      <c r="K13" s="26"/>
      <c r="M13" s="26"/>
      <c r="O13" s="26">
        <v>40000</v>
      </c>
    </row>
    <row r="14" spans="4:15" x14ac:dyDescent="0.25">
      <c r="G14" s="26"/>
      <c r="I14" s="26"/>
      <c r="K14" s="26"/>
      <c r="M14" s="26"/>
      <c r="O14" s="26">
        <v>38000</v>
      </c>
    </row>
    <row r="15" spans="4:15" x14ac:dyDescent="0.25">
      <c r="G15" s="26"/>
      <c r="I15" s="26"/>
      <c r="K15" s="26"/>
      <c r="M15" s="26"/>
      <c r="O15" s="26">
        <v>35000</v>
      </c>
    </row>
    <row r="16" spans="4:15" x14ac:dyDescent="0.25">
      <c r="G16" s="26"/>
      <c r="I16" s="26"/>
      <c r="K16" s="26"/>
      <c r="M16" s="26"/>
      <c r="O16" s="26">
        <v>30000</v>
      </c>
    </row>
    <row r="17" spans="7:15" x14ac:dyDescent="0.25">
      <c r="G17" s="26"/>
      <c r="I17" s="26"/>
      <c r="K17" s="26"/>
      <c r="M17" s="26"/>
      <c r="O17" s="26">
        <v>25000</v>
      </c>
    </row>
    <row r="18" spans="7:15" x14ac:dyDescent="0.25">
      <c r="G18" s="26"/>
      <c r="I18" s="26"/>
      <c r="K18" s="26"/>
      <c r="M18" s="26"/>
      <c r="O18" s="26">
        <v>20000</v>
      </c>
    </row>
    <row r="19" spans="7:15" x14ac:dyDescent="0.25">
      <c r="G19" s="26"/>
      <c r="I19" s="26"/>
      <c r="K19" s="26"/>
      <c r="M19" s="26"/>
      <c r="O19" s="26">
        <v>15000</v>
      </c>
    </row>
    <row r="20" spans="7:15" x14ac:dyDescent="0.25">
      <c r="G20" s="26"/>
      <c r="I20" s="26"/>
      <c r="K20" s="26"/>
      <c r="M20" s="26"/>
      <c r="O20" s="26">
        <v>12000</v>
      </c>
    </row>
    <row r="21" spans="7:15" x14ac:dyDescent="0.25">
      <c r="G21" s="26"/>
      <c r="I21" s="26"/>
      <c r="K21" s="26"/>
      <c r="M21" s="26"/>
      <c r="O21" s="26">
        <v>11000</v>
      </c>
    </row>
    <row r="22" spans="7:15" x14ac:dyDescent="0.25">
      <c r="G22" s="26"/>
      <c r="I22" s="26"/>
      <c r="K22" s="26"/>
      <c r="M22" s="26"/>
      <c r="O22" s="26">
        <v>10000</v>
      </c>
    </row>
    <row r="23" spans="7:15" x14ac:dyDescent="0.25">
      <c r="G23" s="26"/>
      <c r="I23" s="26"/>
      <c r="K23" s="26"/>
      <c r="M23" s="26"/>
      <c r="O23" s="26">
        <v>9000</v>
      </c>
    </row>
    <row r="24" spans="7:15" x14ac:dyDescent="0.25">
      <c r="G24" s="26"/>
      <c r="I24" s="26"/>
      <c r="K24" s="26"/>
      <c r="M24" s="26"/>
      <c r="O24" s="26">
        <v>8000</v>
      </c>
    </row>
    <row r="25" spans="7:15" x14ac:dyDescent="0.25">
      <c r="G25" s="26"/>
      <c r="I25" s="26"/>
      <c r="K25" s="26"/>
      <c r="M25" s="26"/>
      <c r="O25" s="26">
        <v>7000</v>
      </c>
    </row>
    <row r="26" spans="7:15" x14ac:dyDescent="0.25">
      <c r="G26" s="26"/>
      <c r="I26" s="26"/>
      <c r="K26" s="26"/>
      <c r="M26" s="26"/>
      <c r="O26" s="26">
        <v>6000</v>
      </c>
    </row>
    <row r="27" spans="7:15" x14ac:dyDescent="0.25">
      <c r="G27" s="26"/>
      <c r="I27" s="26"/>
      <c r="K27" s="26"/>
      <c r="M27" s="26"/>
      <c r="O27" s="26">
        <v>5000</v>
      </c>
    </row>
    <row r="28" spans="7:15" x14ac:dyDescent="0.25">
      <c r="G28" s="26"/>
      <c r="I28" s="26"/>
      <c r="K28" s="26"/>
      <c r="M28" s="26"/>
      <c r="O28" s="26">
        <v>4000</v>
      </c>
    </row>
    <row r="29" spans="7:15" x14ac:dyDescent="0.25">
      <c r="G29" s="26"/>
      <c r="I29" s="26"/>
      <c r="K29" s="26"/>
      <c r="M29" s="26"/>
      <c r="O29" s="26">
        <v>3000</v>
      </c>
    </row>
    <row r="30" spans="7:15" x14ac:dyDescent="0.25">
      <c r="G30" s="26"/>
      <c r="I30" s="26"/>
      <c r="K30" s="26"/>
      <c r="M30" s="26"/>
      <c r="O30" s="26">
        <v>2000</v>
      </c>
    </row>
    <row r="31" spans="7:15" x14ac:dyDescent="0.25">
      <c r="G31" s="26"/>
      <c r="I31" s="26"/>
      <c r="K31" s="26"/>
      <c r="M31" s="26"/>
      <c r="O31" s="26">
        <v>1750</v>
      </c>
    </row>
    <row r="32" spans="7:15" x14ac:dyDescent="0.25">
      <c r="G32" s="26"/>
      <c r="I32" s="26"/>
      <c r="K32" s="26"/>
      <c r="M32" s="26"/>
      <c r="O32" s="26">
        <v>1500</v>
      </c>
    </row>
    <row r="33" spans="7:15" x14ac:dyDescent="0.25">
      <c r="G33" s="26"/>
      <c r="I33" s="26"/>
      <c r="K33" s="26"/>
      <c r="M33" s="26"/>
      <c r="O33" s="26">
        <v>1250</v>
      </c>
    </row>
    <row r="34" spans="7:15" x14ac:dyDescent="0.25">
      <c r="G34" s="26"/>
      <c r="I34" s="26"/>
      <c r="K34" s="26"/>
      <c r="M34" s="26"/>
      <c r="O34" s="26">
        <v>1000</v>
      </c>
    </row>
    <row r="35" spans="7:15" x14ac:dyDescent="0.25">
      <c r="G35" s="26"/>
      <c r="I35" s="26"/>
      <c r="K35" s="26"/>
      <c r="M35" s="26"/>
      <c r="O35" s="26">
        <v>500</v>
      </c>
    </row>
    <row r="36" spans="7:15" x14ac:dyDescent="0.25">
      <c r="G36" s="26"/>
      <c r="I36" s="26"/>
      <c r="K36" s="26"/>
      <c r="M36" s="26"/>
      <c r="O36" s="26">
        <v>250</v>
      </c>
    </row>
    <row r="37" spans="7:15" x14ac:dyDescent="0.25">
      <c r="G37" s="26"/>
      <c r="I37" s="26"/>
      <c r="K37" s="26"/>
      <c r="M37" s="26"/>
      <c r="O37" s="26">
        <v>100</v>
      </c>
    </row>
    <row r="38" spans="7:15" x14ac:dyDescent="0.25">
      <c r="G38" s="26"/>
      <c r="I38" s="26"/>
      <c r="K38" s="26"/>
      <c r="M38" s="26"/>
      <c r="O38" s="26"/>
    </row>
    <row r="39" spans="7:15" x14ac:dyDescent="0.25">
      <c r="G39" s="26"/>
      <c r="I39" s="26"/>
      <c r="K39" s="26"/>
      <c r="M39" s="26"/>
      <c r="O39" s="26"/>
    </row>
    <row r="40" spans="7:15" x14ac:dyDescent="0.25">
      <c r="G40" s="26"/>
      <c r="I40" s="26"/>
      <c r="K40" s="26"/>
      <c r="M40" s="26"/>
      <c r="O40" s="26"/>
    </row>
  </sheetData>
  <sheetProtection algorithmName="SHA-512" hashValue="i5NjslsvpwQrE5wMil4BjB1EbWrQuN3mkq/7A5Wpl+CU5K78IQhsquv3qFOJRPnWSbPtL+0xW2AFhoeli6oO9g==" saltValue="SmEOPbqG1+AjnkCctyX8xg==" spinCount="100000" sheet="1" objects="1" scenarios="1"/>
  <pageMargins left="0.7" right="0.7" top="0.75" bottom="0.75" header="0.3" footer="0.3"/>
  <tableParts count="6">
    <tablePart r:id="rId1"/>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AC0F7-86BB-4294-AEC9-9CE2330703D3}">
  <sheetPr codeName="Sheet6">
    <outlinePr summaryBelow="0" summaryRight="0"/>
  </sheetPr>
  <dimension ref="C1:AS119"/>
  <sheetViews>
    <sheetView showGridLines="0" showRowColHeaders="0" tabSelected="1" zoomScale="75" zoomScaleNormal="75" workbookViewId="0">
      <pane ySplit="18" topLeftCell="A19" activePane="bottomLeft" state="frozen"/>
      <selection pane="bottomLeft" activeCell="M8" sqref="M8"/>
    </sheetView>
  </sheetViews>
  <sheetFormatPr defaultColWidth="9.140625" defaultRowHeight="15" outlineLevelCol="1" x14ac:dyDescent="0.25"/>
  <cols>
    <col min="1" max="2" width="0.85546875" style="1" customWidth="1"/>
    <col min="3" max="3" width="3.5703125" style="1" customWidth="1" collapsed="1"/>
    <col min="4" max="5" width="24.5703125" style="16" hidden="1" customWidth="1" outlineLevel="1"/>
    <col min="6" max="6" width="37" style="16" customWidth="1" collapsed="1"/>
    <col min="7" max="8" width="12.5703125" style="16" customWidth="1"/>
    <col min="9" max="9" width="6.5703125" style="16" customWidth="1"/>
    <col min="10" max="10" width="10.5703125" style="16" customWidth="1"/>
    <col min="11" max="11" width="9.5703125" style="16" customWidth="1"/>
    <col min="12" max="12" width="10.5703125" style="16" customWidth="1"/>
    <col min="13" max="13" width="11.85546875" style="16" customWidth="1"/>
    <col min="14" max="14" width="11.42578125" style="16" customWidth="1"/>
    <col min="15" max="15" width="10.85546875" style="16" customWidth="1"/>
    <col min="16" max="19" width="10.85546875" style="1" hidden="1" customWidth="1"/>
    <col min="20" max="22" width="13.5703125" style="1" hidden="1" customWidth="1"/>
    <col min="23" max="23" width="44.5703125" style="1" customWidth="1" collapsed="1"/>
    <col min="24" max="24" width="44.5703125" style="1" hidden="1" customWidth="1" outlineLevel="1"/>
    <col min="25" max="27" width="10.5703125" style="1" hidden="1" customWidth="1" outlineLevel="1"/>
    <col min="28" max="28" width="12.5703125" style="1" hidden="1" customWidth="1" outlineLevel="1"/>
    <col min="29" max="29" width="12.5703125" style="1" customWidth="1"/>
    <col min="30" max="30" width="12.5703125" style="1" customWidth="1" collapsed="1"/>
    <col min="31" max="33" width="12.5703125" style="1" hidden="1" customWidth="1" outlineLevel="1"/>
    <col min="34" max="43" width="12.5703125" style="1" customWidth="1"/>
    <col min="44" max="16384" width="9.140625" style="1"/>
  </cols>
  <sheetData>
    <row r="1" spans="4:45" x14ac:dyDescent="0.25">
      <c r="D1" s="1"/>
      <c r="E1" s="1"/>
      <c r="F1" s="1"/>
      <c r="G1" s="1"/>
      <c r="H1" s="1"/>
      <c r="I1" s="1"/>
      <c r="J1" s="1"/>
      <c r="K1" s="1"/>
      <c r="L1" s="1"/>
      <c r="M1" s="1"/>
      <c r="N1" s="1"/>
      <c r="O1" s="1"/>
    </row>
    <row r="2" spans="4:45" hidden="1" x14ac:dyDescent="0.25">
      <c r="D2" s="1"/>
      <c r="E2" s="1"/>
      <c r="F2" s="1"/>
      <c r="G2" s="1"/>
      <c r="H2" s="1"/>
      <c r="I2" s="1"/>
      <c r="J2" s="1"/>
      <c r="K2" s="1"/>
      <c r="L2" s="1"/>
      <c r="M2" s="1"/>
      <c r="N2" s="1"/>
      <c r="O2" s="1"/>
    </row>
    <row r="3" spans="4:45" hidden="1" x14ac:dyDescent="0.25">
      <c r="D3" s="1"/>
      <c r="E3" s="1"/>
      <c r="F3" s="1"/>
      <c r="G3" s="1"/>
      <c r="H3" s="1"/>
      <c r="I3" s="1"/>
      <c r="J3" s="1"/>
      <c r="K3" s="1"/>
      <c r="L3" s="1"/>
      <c r="M3" s="1"/>
      <c r="N3" s="1"/>
      <c r="O3" s="1"/>
    </row>
    <row r="4" spans="4:45" hidden="1" x14ac:dyDescent="0.25">
      <c r="D4" s="1"/>
      <c r="E4" s="1"/>
      <c r="F4" s="1"/>
      <c r="G4" s="1"/>
      <c r="H4" s="1"/>
      <c r="I4" s="1"/>
      <c r="J4" s="1"/>
      <c r="K4" s="1"/>
      <c r="L4" s="1"/>
      <c r="M4" s="1"/>
      <c r="N4" s="1"/>
      <c r="O4" s="1"/>
    </row>
    <row r="5" spans="4:45" hidden="1" x14ac:dyDescent="0.25">
      <c r="D5" s="1"/>
      <c r="E5" s="1"/>
      <c r="F5" s="1"/>
      <c r="G5" s="1"/>
      <c r="H5" s="1"/>
      <c r="I5" s="1"/>
      <c r="J5" s="1"/>
      <c r="K5" s="1"/>
      <c r="L5" s="1"/>
      <c r="M5" s="1"/>
      <c r="N5" s="1"/>
      <c r="O5" s="1"/>
    </row>
    <row r="6" spans="4:45" ht="36" x14ac:dyDescent="0.25">
      <c r="D6" s="201" t="s">
        <v>4580</v>
      </c>
      <c r="E6" s="201"/>
      <c r="F6" s="201"/>
      <c r="G6" s="201"/>
      <c r="H6" s="201"/>
      <c r="I6" s="201"/>
      <c r="J6" s="201"/>
      <c r="K6" s="201"/>
      <c r="L6" s="201"/>
      <c r="M6" s="201"/>
      <c r="N6" s="201"/>
      <c r="O6" s="201"/>
      <c r="P6" s="201"/>
      <c r="Q6" s="201"/>
      <c r="R6" s="201"/>
      <c r="S6" s="201"/>
      <c r="T6" s="201"/>
      <c r="U6" s="201"/>
      <c r="V6" s="201"/>
      <c r="W6" s="201"/>
      <c r="X6" s="201"/>
      <c r="Y6" s="201"/>
      <c r="Z6" s="201"/>
      <c r="AA6" s="201"/>
    </row>
    <row r="7" spans="4:45" ht="5.0999999999999996" customHeight="1" x14ac:dyDescent="0.25">
      <c r="D7" s="1"/>
      <c r="E7" s="1"/>
      <c r="F7" s="1"/>
      <c r="G7" s="1"/>
      <c r="H7" s="1"/>
      <c r="I7" s="1"/>
      <c r="J7" s="1"/>
      <c r="K7" s="1"/>
      <c r="L7" s="1"/>
      <c r="M7" s="1"/>
      <c r="N7" s="1"/>
      <c r="O7" s="1"/>
    </row>
    <row r="8" spans="4:45" ht="30" customHeight="1" x14ac:dyDescent="0.25">
      <c r="D8" s="1"/>
      <c r="E8" s="1"/>
      <c r="F8" s="75" t="s">
        <v>4493</v>
      </c>
      <c r="G8" s="205" t="s">
        <v>4571</v>
      </c>
      <c r="H8" s="205"/>
      <c r="I8" s="205"/>
      <c r="J8" s="1"/>
      <c r="K8" s="206" t="s">
        <v>104</v>
      </c>
      <c r="L8" s="207"/>
      <c r="M8" s="53" t="s">
        <v>85</v>
      </c>
      <c r="N8" s="6" t="str">
        <f>IFERROR(VLOOKUP($M$8,XChange!$I:$K,2,0),"Romanian Leu")</f>
        <v>Romanian Leu</v>
      </c>
      <c r="O8" s="6"/>
      <c r="AD8" s="211" t="s">
        <v>85</v>
      </c>
      <c r="AE8" s="211"/>
      <c r="AF8" s="211"/>
      <c r="AG8" s="211"/>
      <c r="AH8" s="204" t="s">
        <v>4470</v>
      </c>
      <c r="AI8" s="204"/>
      <c r="AJ8" s="204"/>
      <c r="AK8" s="204"/>
      <c r="AL8" s="204"/>
      <c r="AM8" s="204"/>
      <c r="AN8" s="204"/>
      <c r="AO8" s="204"/>
      <c r="AP8" s="204"/>
      <c r="AQ8" s="204"/>
      <c r="AR8" s="203" t="s">
        <v>4469</v>
      </c>
      <c r="AS8" s="203"/>
    </row>
    <row r="9" spans="4:45" ht="30" customHeight="1" x14ac:dyDescent="0.25">
      <c r="D9" s="1"/>
      <c r="E9" s="1"/>
      <c r="F9" s="75" t="s">
        <v>4492</v>
      </c>
      <c r="G9" s="209" t="s">
        <v>4570</v>
      </c>
      <c r="H9" s="209"/>
      <c r="I9" s="209"/>
      <c r="J9" s="1"/>
      <c r="K9" s="208" t="s">
        <v>4491</v>
      </c>
      <c r="L9" s="208"/>
      <c r="M9" s="7">
        <f>IFERROR(IF($M$8="RON",1,VLOOKUP($M$8,XChange!$I:$K,3,0)),1)</f>
        <v>1</v>
      </c>
      <c r="N9" s="8"/>
      <c r="O9" s="8"/>
      <c r="AD9" s="212" t="s">
        <v>4495</v>
      </c>
      <c r="AE9" s="212" t="s">
        <v>4496</v>
      </c>
      <c r="AF9" s="212" t="s">
        <v>4497</v>
      </c>
      <c r="AG9" s="212" t="s">
        <v>4498</v>
      </c>
      <c r="AH9" s="217" t="s">
        <v>4499</v>
      </c>
      <c r="AI9" s="217" t="s">
        <v>4500</v>
      </c>
      <c r="AJ9" s="217" t="s">
        <v>4501</v>
      </c>
      <c r="AK9" s="217" t="s">
        <v>4502</v>
      </c>
      <c r="AL9" s="217" t="s">
        <v>4503</v>
      </c>
      <c r="AM9" s="217" t="s">
        <v>4504</v>
      </c>
      <c r="AN9" s="217" t="s">
        <v>4485</v>
      </c>
      <c r="AO9" s="219" t="s">
        <v>4471</v>
      </c>
      <c r="AP9" s="217" t="s">
        <v>4486</v>
      </c>
      <c r="AQ9" s="219" t="s">
        <v>4484</v>
      </c>
      <c r="AR9" s="214" t="s">
        <v>4487</v>
      </c>
      <c r="AS9" s="214" t="s">
        <v>4488</v>
      </c>
    </row>
    <row r="10" spans="4:45" ht="30" customHeight="1" x14ac:dyDescent="0.25">
      <c r="D10" s="1"/>
      <c r="E10" s="1"/>
      <c r="F10" s="11" t="s">
        <v>105</v>
      </c>
      <c r="G10" s="199" t="s">
        <v>4593</v>
      </c>
      <c r="H10" s="200"/>
      <c r="I10" s="71"/>
      <c r="J10" s="1"/>
      <c r="K10" s="210" t="s">
        <v>4494</v>
      </c>
      <c r="L10" s="210"/>
      <c r="M10" s="48">
        <v>15</v>
      </c>
      <c r="N10" s="52" t="s">
        <v>4467</v>
      </c>
      <c r="O10" s="52"/>
      <c r="AD10" s="213"/>
      <c r="AE10" s="213"/>
      <c r="AF10" s="213"/>
      <c r="AG10" s="213"/>
      <c r="AH10" s="218"/>
      <c r="AI10" s="218"/>
      <c r="AJ10" s="218"/>
      <c r="AK10" s="218"/>
      <c r="AL10" s="218"/>
      <c r="AM10" s="218"/>
      <c r="AN10" s="218"/>
      <c r="AO10" s="220"/>
      <c r="AP10" s="218"/>
      <c r="AQ10" s="220"/>
      <c r="AR10" s="215"/>
      <c r="AS10" s="215"/>
    </row>
    <row r="11" spans="4:45" ht="24.95" customHeight="1" x14ac:dyDescent="0.25">
      <c r="D11" s="1"/>
      <c r="E11" s="1"/>
      <c r="F11" s="72" t="s">
        <v>4490</v>
      </c>
      <c r="G11" s="1"/>
      <c r="H11" s="1"/>
      <c r="I11" s="1"/>
      <c r="J11" s="1"/>
      <c r="K11" s="1"/>
      <c r="L11" s="1"/>
      <c r="M11" s="9"/>
      <c r="N11" s="9"/>
      <c r="O11" s="9"/>
      <c r="P11" s="9"/>
      <c r="Q11" s="9"/>
      <c r="R11" s="9"/>
      <c r="S11" s="9"/>
      <c r="T11" s="9"/>
      <c r="U11" s="9"/>
      <c r="V11" s="9"/>
      <c r="W11" s="216" t="s">
        <v>120</v>
      </c>
      <c r="X11" s="216"/>
      <c r="Y11" s="61">
        <f>SUM(t_PLC_FBE11[[#All],[Net Girth]])</f>
        <v>2982</v>
      </c>
      <c r="Z11" s="61">
        <f>SUM(t_PLC_FBE11[[#All],[Girth ©]])</f>
        <v>3300</v>
      </c>
      <c r="AA11" s="21" t="s">
        <v>121</v>
      </c>
      <c r="AB11" s="22">
        <f>SUM(t_PLC_FBE11[[#All],[Volume ( m³)]])</f>
        <v>5.5039200000000003E-2</v>
      </c>
      <c r="AC11" s="39">
        <f>IFERROR((SUMPRODUCT(t_PLC_FBE11[Quantity],t_PLC_FBE11[Commission %]))/SUM(t_PLC_FBE11[Quantity]),"-")</f>
        <v>0.23</v>
      </c>
      <c r="AD11" s="67">
        <f>IFERROR((SUMPRODUCT(t_PLC_FBE11[Quantity],t_PLC_FBE11[Price w VAT per unit (RON)]))/SUM(t_PLC_FBE11[Quantity]),"-")</f>
        <v>96</v>
      </c>
      <c r="AE11" s="67">
        <f>IFERROR((SUMPRODUCT(t_PLC_FBE11[Quantity],t_PLC_FBE11[Price wo VAT per unit (RON)]))/SUM(t_PLC_FBE11[Quantity]),"-")</f>
        <v>80</v>
      </c>
      <c r="AF11" s="67">
        <f>IFERROR(AC11*AE11,"-")</f>
        <v>18.400000000000002</v>
      </c>
      <c r="AG11" s="67">
        <f>SUM(t_PLC_FBE11[GMV (RON)])</f>
        <v>192</v>
      </c>
      <c r="AH11" s="68">
        <f>SUM(t_PLC_FBE11[GMV (*cc)])</f>
        <v>192</v>
      </c>
      <c r="AI11" s="68">
        <f>SUM(t_PLC_FBE11[Commission Invoice (*cc)])</f>
        <v>36.800000000000004</v>
      </c>
      <c r="AJ11" s="68">
        <f>SUM(t_PLC_FBE11[Order Fee (*cc)])</f>
        <v>36</v>
      </c>
      <c r="AK11" s="69">
        <f>SUM(t_PLC_FBE11[Storage fees *cc (m³ / day)])</f>
        <v>0</v>
      </c>
      <c r="AL11" s="68">
        <f>SUM(t_PLC_FBE11[FBE Fee (*cc) for avg storage])</f>
        <v>36</v>
      </c>
      <c r="AM11" s="68">
        <f>SUM(t_PLC_FBE11[TOTAL Cost (*cc)])</f>
        <v>72.800000000000011</v>
      </c>
      <c r="AN11" s="68">
        <f>SUM(t_PLC_FBE11[Seller Income (*cc)])</f>
        <v>119.19999999999999</v>
      </c>
      <c r="AO11" s="70">
        <f>AN11/AH11</f>
        <v>0.62083333333333324</v>
      </c>
      <c r="AP11" s="68">
        <f>SUM(t_PLC_FBE11[Net Seller Income (*cc)])</f>
        <v>87.199999999999989</v>
      </c>
      <c r="AQ11" s="70">
        <f>SUM(t_PLC_FBE11[Net Seller Income (*cc)])/(SUMPRODUCT(t_PLC_FBE11[Price wo VAT per unit (RON)],t_PLC_FBE11[Quantity])/$M$9)</f>
        <v>0.54499999999999993</v>
      </c>
      <c r="AR11" s="76">
        <f>SUM(t_PLC_FBE11[[#All],[Removal Fee (*cc)]])</f>
        <v>2</v>
      </c>
      <c r="AS11" s="76">
        <f>SUM(t_PLC_FBE11[[#All],[Disposal Fee (*cc)]])</f>
        <v>22.7</v>
      </c>
    </row>
    <row r="12" spans="4:45" ht="5.0999999999999996" customHeight="1" x14ac:dyDescent="0.25">
      <c r="D12" s="1"/>
      <c r="E12" s="1"/>
      <c r="F12" s="1"/>
      <c r="G12" s="1"/>
      <c r="H12" s="1"/>
      <c r="I12" s="1"/>
      <c r="J12" s="1"/>
      <c r="K12" s="1"/>
      <c r="L12" s="1"/>
      <c r="M12" s="1"/>
      <c r="N12" s="1"/>
      <c r="O12" s="1"/>
      <c r="P12" s="9"/>
      <c r="Q12" s="9"/>
      <c r="R12" s="9"/>
      <c r="S12" s="9"/>
      <c r="T12" s="9"/>
      <c r="U12" s="9"/>
      <c r="V12" s="9"/>
    </row>
    <row r="13" spans="4:45" s="51" customFormat="1" ht="5.0999999999999996" customHeight="1" x14ac:dyDescent="0.25">
      <c r="P13" s="50"/>
      <c r="Q13" s="50"/>
      <c r="R13" s="50"/>
      <c r="S13" s="50"/>
      <c r="T13" s="50"/>
      <c r="U13" s="50"/>
      <c r="V13" s="50"/>
      <c r="W13" s="1"/>
      <c r="X13" s="1"/>
      <c r="Y13" s="1"/>
      <c r="Z13" s="1"/>
      <c r="AA13" s="1"/>
      <c r="AB13" s="1"/>
      <c r="AC13" s="1"/>
    </row>
    <row r="14" spans="4:45" ht="5.0999999999999996" customHeight="1" x14ac:dyDescent="0.25">
      <c r="D14" s="1"/>
      <c r="E14" s="1"/>
      <c r="F14" s="1"/>
      <c r="G14" s="1"/>
      <c r="H14" s="1"/>
      <c r="I14" s="1"/>
      <c r="J14" s="1"/>
      <c r="K14" s="1"/>
      <c r="L14" s="1"/>
      <c r="M14" s="1"/>
      <c r="N14" s="1"/>
      <c r="O14" s="51"/>
      <c r="P14" s="50"/>
      <c r="Q14" s="50"/>
      <c r="R14" s="50"/>
      <c r="S14" s="50"/>
      <c r="T14" s="50"/>
      <c r="U14" s="50"/>
      <c r="V14" s="50"/>
    </row>
    <row r="15" spans="4:45" ht="5.0999999999999996" customHeight="1" x14ac:dyDescent="0.25">
      <c r="D15" s="1"/>
      <c r="E15" s="1"/>
      <c r="F15" s="1"/>
      <c r="G15" s="1"/>
      <c r="H15" s="1"/>
      <c r="I15" s="1"/>
      <c r="J15" s="1"/>
      <c r="K15" s="1"/>
      <c r="L15" s="1"/>
      <c r="M15" s="1"/>
      <c r="N15" s="1"/>
      <c r="O15" s="51"/>
      <c r="P15" s="50"/>
      <c r="Q15" s="50"/>
      <c r="R15" s="50"/>
      <c r="S15" s="50"/>
      <c r="T15" s="50"/>
      <c r="U15" s="50"/>
      <c r="V15" s="50"/>
    </row>
    <row r="16" spans="4:45" ht="5.0999999999999996" customHeight="1" x14ac:dyDescent="0.25">
      <c r="D16" s="74"/>
      <c r="E16" s="74"/>
      <c r="G16" s="72"/>
      <c r="H16" s="72"/>
      <c r="I16" s="72"/>
      <c r="J16" s="72"/>
      <c r="K16" s="72"/>
      <c r="L16" s="72"/>
      <c r="M16" s="72"/>
      <c r="N16" s="72"/>
      <c r="P16" s="144"/>
      <c r="Q16" s="144"/>
      <c r="R16" s="144"/>
      <c r="S16" s="144"/>
      <c r="T16" s="144"/>
      <c r="U16" s="144"/>
      <c r="V16" s="144"/>
      <c r="W16" s="144"/>
      <c r="X16" s="144"/>
    </row>
    <row r="17" spans="4:45" ht="45" x14ac:dyDescent="0.25">
      <c r="D17" s="202" t="s">
        <v>162</v>
      </c>
      <c r="E17" s="202"/>
      <c r="F17" s="202"/>
      <c r="G17" s="202"/>
      <c r="H17" s="202"/>
      <c r="I17" s="202"/>
      <c r="J17" s="202"/>
      <c r="K17" s="202"/>
      <c r="L17" s="136" t="s">
        <v>106</v>
      </c>
      <c r="M17" s="136" t="s">
        <v>107</v>
      </c>
      <c r="N17" s="136" t="s">
        <v>107</v>
      </c>
      <c r="O17" s="142" t="s">
        <v>107</v>
      </c>
      <c r="P17" s="143"/>
      <c r="Q17" s="143"/>
      <c r="R17" s="143"/>
      <c r="S17" s="143"/>
      <c r="T17" s="143"/>
      <c r="U17" s="143"/>
      <c r="V17" s="143"/>
      <c r="W17" s="143"/>
      <c r="Y17" s="5"/>
      <c r="Z17" s="12"/>
      <c r="AI17" s="59" t="s">
        <v>4479</v>
      </c>
      <c r="AJ17" s="59" t="s">
        <v>4480</v>
      </c>
      <c r="AK17" s="59" t="s">
        <v>4481</v>
      </c>
      <c r="AL17" s="60" t="s">
        <v>4482</v>
      </c>
      <c r="AM17" s="60" t="s">
        <v>4483</v>
      </c>
    </row>
    <row r="18" spans="4:45" s="4" customFormat="1" ht="52.5" customHeight="1" x14ac:dyDescent="0.25">
      <c r="D18" s="15" t="s">
        <v>110</v>
      </c>
      <c r="E18" s="15" t="s">
        <v>109</v>
      </c>
      <c r="F18" s="15" t="s">
        <v>108</v>
      </c>
      <c r="G18" s="15" t="s">
        <v>4461</v>
      </c>
      <c r="H18" s="15" t="s">
        <v>4462</v>
      </c>
      <c r="I18" s="15" t="s">
        <v>4474</v>
      </c>
      <c r="J18" s="18" t="s">
        <v>122</v>
      </c>
      <c r="K18" s="15" t="s">
        <v>111</v>
      </c>
      <c r="L18" s="13" t="s">
        <v>5</v>
      </c>
      <c r="M18" s="14" t="s">
        <v>2</v>
      </c>
      <c r="N18" s="14" t="s">
        <v>3</v>
      </c>
      <c r="O18" s="14" t="s">
        <v>4</v>
      </c>
      <c r="P18" s="31" t="s">
        <v>112</v>
      </c>
      <c r="Q18" s="31" t="s">
        <v>113</v>
      </c>
      <c r="R18" s="31" t="s">
        <v>114</v>
      </c>
      <c r="S18" s="31" t="s">
        <v>115</v>
      </c>
      <c r="T18" s="31" t="s">
        <v>15</v>
      </c>
      <c r="U18" s="31" t="s">
        <v>4550</v>
      </c>
      <c r="V18" s="31" t="s">
        <v>4551</v>
      </c>
      <c r="W18" s="37" t="s">
        <v>123</v>
      </c>
      <c r="X18" s="15" t="s">
        <v>170</v>
      </c>
      <c r="Y18" s="18" t="s">
        <v>116</v>
      </c>
      <c r="Z18" s="18" t="s">
        <v>117</v>
      </c>
      <c r="AA18" s="18" t="s">
        <v>118</v>
      </c>
      <c r="AB18" s="18" t="s">
        <v>119</v>
      </c>
      <c r="AC18" s="15" t="s">
        <v>4472</v>
      </c>
      <c r="AD18" s="41" t="s">
        <v>4475</v>
      </c>
      <c r="AE18" s="41" t="s">
        <v>4476</v>
      </c>
      <c r="AF18" s="41" t="s">
        <v>4477</v>
      </c>
      <c r="AG18" s="41" t="s">
        <v>4478</v>
      </c>
      <c r="AH18" s="42" t="s">
        <v>4473</v>
      </c>
      <c r="AI18" s="42" t="s">
        <v>4463</v>
      </c>
      <c r="AJ18" s="43" t="s">
        <v>4464</v>
      </c>
      <c r="AK18" s="43" t="s">
        <v>4465</v>
      </c>
      <c r="AL18" s="42" t="s">
        <v>4468</v>
      </c>
      <c r="AM18" s="42" t="s">
        <v>4466</v>
      </c>
      <c r="AN18" s="42" t="s">
        <v>4485</v>
      </c>
      <c r="AO18" s="62" t="s">
        <v>4471</v>
      </c>
      <c r="AP18" s="42" t="s">
        <v>4486</v>
      </c>
      <c r="AQ18" s="62" t="s">
        <v>4484</v>
      </c>
      <c r="AR18" s="44" t="s">
        <v>4487</v>
      </c>
      <c r="AS18" s="44" t="s">
        <v>4488</v>
      </c>
    </row>
    <row r="19" spans="4:45" ht="20.100000000000001" customHeight="1" x14ac:dyDescent="0.25">
      <c r="D19" s="45"/>
      <c r="E19" s="45"/>
      <c r="F19" s="63" t="s">
        <v>4568</v>
      </c>
      <c r="G19" s="46"/>
      <c r="H19" s="46">
        <v>80</v>
      </c>
      <c r="I19" s="58">
        <v>0.2</v>
      </c>
      <c r="J19" s="47">
        <v>1789</v>
      </c>
      <c r="K19" s="17">
        <v>1</v>
      </c>
      <c r="L19" s="27">
        <v>9800</v>
      </c>
      <c r="M19" s="27">
        <v>355</v>
      </c>
      <c r="N19" s="27">
        <v>340</v>
      </c>
      <c r="O19" s="27">
        <v>228</v>
      </c>
      <c r="P19" s="28">
        <f>IF(AND($L19&gt;0,$M19&gt;0,$N19&gt;0,$O19&gt;0),IFERROR(INDEX(T_Weight[Weight],MATCH(L19,T_Weight[Weight],-1)),"check data"),"-")</f>
        <v>10000</v>
      </c>
      <c r="Q19" s="28">
        <f>IF(AND($L19&gt;0,$M19&gt;0,$N19&gt;0,$O19&gt;0),IFERROR(INDEX(T_Length[Length],MATCH((MAX($M19:$O19)),T_Length[Length],-1)),"check data"),"-")</f>
        <v>450</v>
      </c>
      <c r="R19" s="28">
        <f>IF(AND($L19&gt;0,$M19&gt;0,$N19&gt;0,$O19&gt;0),IFERROR(INDEX(T_Width[Width],MATCH((MEDIAN($M19:$O19)),T_Width[Width],-1)),"check data"),"-")</f>
        <v>340</v>
      </c>
      <c r="S19" s="28">
        <f>IF(AND($L19&gt;0,$M19&gt;0,$N19&gt;0,$O19&gt;0),IFERROR(INDEX(T_Height[Height],MATCH(MIN($M19:$O19),T_Height[Height],-1)),"check data"),"-")</f>
        <v>260</v>
      </c>
      <c r="T19" s="1" t="str">
        <f>IF(AND($L19&gt;0,$M19&gt;0,$N19&gt;0,$O19&gt;0),IF(LEFT(AA19,3)="PLC",AA19&amp;P19,"check data"),"-")</f>
        <v>PLC-510000</v>
      </c>
      <c r="U19" s="1" t="str">
        <f>IF(t_PLC_FBE11[[#This Row],[Category ID]]&lt;&gt;"",$G$8,"-")</f>
        <v>&lt; insert your name here &gt;</v>
      </c>
      <c r="V19" s="135" t="str">
        <f>IF(t_PLC_FBE11[[#This Row],[Category ID]]&lt;&gt;"",$G$9,"-")</f>
        <v>&lt; insert date as: MM / DD / YY &gt;</v>
      </c>
      <c r="W19" s="38" t="str">
        <f>IF(t_PLC_FBE11[[#This Row],[Category ID]]&lt;&gt;"",IFERROR(VLOOKUP(t_PLC_FBE11[[#This Row],[Category ID]],GRID!$A:$M,5,0),"seek guidance"),"-")</f>
        <v>Activities and personal development courses</v>
      </c>
      <c r="X19" s="23" t="str">
        <f>IF(t_PLC_FBE11[[#This Row],[Category ID]]&lt;&gt;"",IFERROR(VLOOKUP(t_PLC_FBE11[[#This Row],[Category ID]],GRID!$A:$M,9,0),"seek guidance"),"-")</f>
        <v>Activitati si cursuri dezvoltare personala</v>
      </c>
      <c r="Y19" s="32">
        <f>IF(AND($L19&gt;0,$M19&gt;0,$N19&gt;0,$O19&gt;0),IFERROR(2*((MIN($M19:$O19)+MEDIAN($M19:$O19)))+MAX($M19:$O19),"check data"),"-")</f>
        <v>1491</v>
      </c>
      <c r="Z19" s="32">
        <f>IF(AND($L19&gt;0,$M19&gt;0,$N19&gt;0,$O19&gt;0),IFERROR(INDEX(T_Girth2PLC[Girth],MATCH(t_PLC_FBE11[[#This Row],[Net Girth]],T_Girth2PLC[Girth],-1)),"check data"),"-")</f>
        <v>1650</v>
      </c>
      <c r="AA19" s="33" t="str">
        <f>IF(AND($L19&gt;0,$M19&gt;0,$N19&gt;0,$O19&gt;0),IFERROR(VLOOKUP($Z19,Classes!$D:$E,2,0),"check data"),"-")</f>
        <v>PLC-5</v>
      </c>
      <c r="AB19" s="34">
        <f>IF(AND($L19&gt;0,$M19&gt;0,$N19&gt;0,$O19&gt;0),IFERROR(IF($K19&gt;1,(M19*N19*O19)/1000000000*$K19,(M19*N19*O19)/1000000000),"check data"),"-")</f>
        <v>2.7519600000000002E-2</v>
      </c>
      <c r="AC19" s="35">
        <f>IF(t_PLC_FBE11[[#This Row],[Category ID]]&lt;&gt;"",IFERROR(IF(ISNUMBER(SEARCH("*",$F$11)),VLOOKUP(t_PLC_FBE11[[#This Row],[Category ID]],GRID!$A:$M,13,0),VLOOKUP(t_PLC_FBE11[[#This Row],[Category ID]],GRID!$A:$M,12,0)),"seek guidance"),"-")</f>
        <v>0.23</v>
      </c>
      <c r="AD19" s="40">
        <f>IF(t_PLC_FBE11[[#This Row],[Net Price wo VAT (desired)]]&lt;&gt;"",(t_PLC_FBE11[[#This Row],[Net Price wo VAT (desired)]]*IF(t_PLC_FBE11[[#This Row],[VAT]]&lt;&gt;"",1+t_PLC_FBE11[[#This Row],[VAT]],1.19))*$M$9,t_PLC_FBE11[[#This Row],[Price with VAT (desired)]]*$M$9)</f>
        <v>96</v>
      </c>
      <c r="AE19" s="40">
        <f>t_PLC_FBE11[[#This Row],[Price w VAT per unit (RON)]]/(IF(t_PLC_FBE11[[#This Row],[VAT]]&lt;&gt;"",1+t_PLC_FBE11[[#This Row],[VAT]],1.19))</f>
        <v>80</v>
      </c>
      <c r="AF19" s="40">
        <f>IF(AND(t_PLC_FBE11[[#This Row],[Commission %]]&lt;&gt;"-",t_PLC_FBE11[[#This Row],[Price wo VAT per unit (RON)]]&lt;&gt;"-"),t_PLC_FBE11[[#This Row],[Price wo VAT per unit (RON)]]*t_PLC_FBE11[[#This Row],[Commission %]],"-")</f>
        <v>18.400000000000002</v>
      </c>
      <c r="AG19" s="40">
        <f>t_PLC_FBE11[[#This Row],[Price w VAT per unit (RON)]]*(IF(t_PLC_FBE11[[#This Row],[Quantity]]&lt;&gt;"",t_PLC_FBE11[[#This Row],[Quantity]],1))</f>
        <v>96</v>
      </c>
      <c r="AH19" s="40">
        <f>t_PLC_FBE11[[#This Row],[GMV (RON)]]/$M$9</f>
        <v>96</v>
      </c>
      <c r="AI19" s="40">
        <f>IF(t_PLC_FBE11[[#This Row],[Commission Invoice per unit (RON)]]&lt;&gt;"-",(t_PLC_FBE11[[#This Row],[Commission Invoice per unit (RON)]]/$M$9)*(IF(t_PLC_FBE11[[#This Row],[Quantity]]&lt;&gt;"",t_PLC_FBE11[[#This Row],[Quantity]],1)),"-")</f>
        <v>18.400000000000002</v>
      </c>
      <c r="AJ19" s="19">
        <f>IFERROR((VLOOKUP(t_PLC_FBE11[[#This Row],[Look4]],'FBE Fees'!$D:$M,8,0)/$M$9)*(IF(t_PLC_FBE11[[#This Row],[Quantity]]&lt;&gt;"",t_PLC_FBE11[[#This Row],[Quantity]],1)),"-")</f>
        <v>18</v>
      </c>
      <c r="AK19" s="34">
        <f>IF(t_PLC_FBE11[[#This Row],[Volume ( m³)]]&lt;&gt;"-",IFERROR(VLOOKUP($G$10,Storage!$E:$F,2,0),Storage!$F$4)/$M$9*t_PLC_FBE11[[#This Row],[Volume ( m³)]],"-")</f>
        <v>0</v>
      </c>
      <c r="AL19" s="40">
        <f>IF(OR(t_PLC_FBE11[[#This Row],[Order Fee (*cc)]]&lt;&gt;"-",t_PLC_FBE11[[#This Row],[Storage fees *cc (m³ / day)]]&lt;&gt;"-"),SUM(t_PLC_FBE11[[#This Row],[Order Fee (*cc)]],(t_PLC_FBE11[[#This Row],[Storage fees *cc (m³ / day)]]*$M$10)),"-")</f>
        <v>18</v>
      </c>
      <c r="AM19" s="40">
        <f>IF(AND(t_PLC_FBE11[[#This Row],[Commission Invoice (*cc)]]&lt;&gt;"-",t_PLC_FBE11[[#This Row],[FBE Fee (*cc) for avg storage]]&lt;&gt;"-"),t_PLC_FBE11[[#This Row],[Commission Invoice (*cc)]]+t_PLC_FBE11[[#This Row],[FBE Fee (*cc) for avg storage]],"-")</f>
        <v>36.400000000000006</v>
      </c>
      <c r="AN19" s="40">
        <f>IF(AND(t_PLC_FBE11[[#This Row],[GMV (*cc)]]&lt;&gt;"-",t_PLC_FBE11[[#This Row],[TOTAL Cost (*cc)]]&lt;&gt;"-"),t_PLC_FBE11[[#This Row],[GMV (*cc)]]-t_PLC_FBE11[[#This Row],[TOTAL Cost (*cc)]],"-")</f>
        <v>59.599999999999994</v>
      </c>
      <c r="AO19" s="35">
        <f>IF(AND(t_PLC_FBE11[[#This Row],[GMV (*cc)]]&lt;&gt;"-",t_PLC_FBE11[[#This Row],[Seller Income (*cc)]]&lt;&gt;"-"),t_PLC_FBE11[[#This Row],[Seller Income (*cc)]]/t_PLC_FBE11[[#This Row],[GMV (*cc)]],"-")</f>
        <v>0.62083333333333324</v>
      </c>
      <c r="AP19" s="40">
        <f>IF(AND(t_PLC_FBE11[[#This Row],[Price wo VAT per unit (RON)]]&lt;&gt;"-",t_PLC_FBE11[[#This Row],[TOTAL Cost (*cc)]]&lt;&gt;"-"),(t_PLC_FBE11[[#This Row],[Price wo VAT per unit (RON)]]/$M$9*(IF(t_PLC_FBE11[[#This Row],[Quantity]]&lt;&gt;"",t_PLC_FBE11[[#This Row],[Quantity]],1)))-t_PLC_FBE11[[#This Row],[TOTAL Cost (*cc)]],"-")</f>
        <v>43.599999999999994</v>
      </c>
      <c r="AQ19" s="35">
        <f>IF(AND(t_PLC_FBE11[[#This Row],[Net Seller Income (*cc)]]&lt;&gt;"-",t_PLC_FBE11[[#This Row],[Price wo VAT per unit (RON)]]&lt;&gt;"-"),t_PLC_FBE11[[#This Row],[Net Seller Income (*cc)]]/(t_PLC_FBE11[[#This Row],[Price wo VAT per unit (RON)]]/$M$9*(IF(t_PLC_FBE11[[#This Row],[Quantity]]&lt;&gt;"",t_PLC_FBE11[[#This Row],[Quantity]],1))),"-")</f>
        <v>0.54499999999999993</v>
      </c>
      <c r="AR19" s="49">
        <f>IF(AND($L19&gt;0,$M19&gt;0,$N19&gt;0,$O19&gt;0),IFERROR(IF($K19&gt;1,VLOOKUP($T19,'FBE Fees'!$D:$M,9,0)/$M$9*$K19,VLOOKUP($T19,'FBE Fees'!$D:$M,9,0)/$M$9),"check data"),"-")</f>
        <v>1</v>
      </c>
      <c r="AS19" s="49">
        <f>IF(AND($L19&gt;0,$M19&gt;0,$N19&gt;0,$O19&gt;0),IFERROR(IF($K19&gt;1,VLOOKUP($T19,'FBE Fees'!$D:$M,10,0)/$M$9*$K19,VLOOKUP($T19,'FBE Fees'!$D:$M,10,0)/$M$9),"check data"),"-")</f>
        <v>11.35</v>
      </c>
    </row>
    <row r="20" spans="4:45" ht="20.100000000000001" customHeight="1" x14ac:dyDescent="0.25">
      <c r="D20" s="45"/>
      <c r="E20" s="45"/>
      <c r="F20" s="63" t="s">
        <v>4569</v>
      </c>
      <c r="G20" s="46">
        <v>96</v>
      </c>
      <c r="H20" s="46"/>
      <c r="I20" s="58">
        <v>0.2</v>
      </c>
      <c r="J20" s="47">
        <v>1789</v>
      </c>
      <c r="K20" s="17">
        <v>1</v>
      </c>
      <c r="L20" s="27">
        <v>9800</v>
      </c>
      <c r="M20" s="27">
        <v>355</v>
      </c>
      <c r="N20" s="27">
        <v>340</v>
      </c>
      <c r="O20" s="27">
        <v>228</v>
      </c>
      <c r="P20" s="28">
        <f>IF(AND($L20&gt;0,$M20&gt;0,$N20&gt;0,$O20&gt;0),IFERROR(INDEX(T_Weight[Weight],MATCH(L20,T_Weight[Weight],-1)),"check data"),"-")</f>
        <v>10000</v>
      </c>
      <c r="Q20" s="28">
        <f>IF(AND($L20&gt;0,$M20&gt;0,$N20&gt;0,$O20&gt;0),IFERROR(INDEX(T_Length[Length],MATCH((MAX($M20:$O20)),T_Length[Length],-1)),"check data"),"-")</f>
        <v>450</v>
      </c>
      <c r="R20" s="28">
        <f>IF(AND($L20&gt;0,$M20&gt;0,$N20&gt;0,$O20&gt;0),IFERROR(INDEX(T_Width[Width],MATCH((MEDIAN($M20:$O20)),T_Width[Width],-1)),"check data"),"-")</f>
        <v>340</v>
      </c>
      <c r="S20" s="28">
        <f>IF(AND($L20&gt;0,$M20&gt;0,$N20&gt;0,$O20&gt;0),IFERROR(INDEX(T_Height[Height],MATCH(MIN($M20:$O20),T_Height[Height],-1)),"check data"),"-")</f>
        <v>260</v>
      </c>
      <c r="T20" s="1" t="str">
        <f t="shared" ref="T20:T118" si="0">IF(AND($L20&gt;0,$M20&gt;0,$N20&gt;0,$O20&gt;0),IF(LEFT(AA20,3)="PLC",AA20&amp;P20,"check data"),"-")</f>
        <v>PLC-510000</v>
      </c>
      <c r="U20" s="1" t="str">
        <f>IF(t_PLC_FBE11[[#This Row],[Category ID]]&lt;&gt;"",$G$8,"-")</f>
        <v>&lt; insert your name here &gt;</v>
      </c>
      <c r="V20" s="135" t="str">
        <f>IF(t_PLC_FBE11[[#This Row],[Category ID]]&lt;&gt;"",$G$9,"-")</f>
        <v>&lt; insert date as: MM / DD / YY &gt;</v>
      </c>
      <c r="W20" s="38" t="str">
        <f>IF(t_PLC_FBE11[[#This Row],[Category ID]]&lt;&gt;"",IFERROR(VLOOKUP(t_PLC_FBE11[[#This Row],[Category ID]],GRID!$A:$M,5,0),"seek guidance"),"-")</f>
        <v>Activities and personal development courses</v>
      </c>
      <c r="X20" s="10" t="str">
        <f>IF(t_PLC_FBE11[[#This Row],[Category ID]]&lt;&gt;"",IFERROR(VLOOKUP(t_PLC_FBE11[[#This Row],[Category ID]],GRID!$A:$M,9,0),"seek guidance"),"-")</f>
        <v>Activitati si cursuri dezvoltare personala</v>
      </c>
      <c r="Y20" s="32">
        <f>IF(AND($L20&gt;0,$M20&gt;0,$N20&gt;0,$O20&gt;0),IFERROR(2*((MIN($M20:$O20)+MEDIAN($M20:$O20)))+MAX($M20:$O20),"check data"),"-")</f>
        <v>1491</v>
      </c>
      <c r="Z20" s="32">
        <f>IF(AND($L20&gt;0,$M20&gt;0,$N20&gt;0,$O20&gt;0),IFERROR(INDEX(T_Girth2PLC[Girth],MATCH(t_PLC_FBE11[[#This Row],[Net Girth]],T_Girth2PLC[Girth],-1)),"check data"),"-")</f>
        <v>1650</v>
      </c>
      <c r="AA20" s="33" t="str">
        <f>IF(AND($L20&gt;0,$M20&gt;0,$N20&gt;0,$O20&gt;0),IFERROR(VLOOKUP($Z20,Classes!$D:$E,2,0),"check data"),"-")</f>
        <v>PLC-5</v>
      </c>
      <c r="AB20" s="34">
        <f t="shared" ref="AB20:AB118" si="1">IF(AND($L20&gt;0,$M20&gt;0,$N20&gt;0,$O20&gt;0),IFERROR(IF($K20&gt;1,(M20*N20*O20)/1000000000*$K20,(M20*N20*O20)/1000000000),"check data"),"-")</f>
        <v>2.7519600000000002E-2</v>
      </c>
      <c r="AC20" s="73">
        <f>IF(t_PLC_FBE11[[#This Row],[Category ID]]&lt;&gt;"",IFERROR(IF(ISNUMBER(SEARCH("*",$F$11)),VLOOKUP(t_PLC_FBE11[[#This Row],[Category ID]],GRID!$A:$M,13,0),VLOOKUP(t_PLC_FBE11[[#This Row],[Category ID]],GRID!$A:$M,12,0)),"seek guidance"),"-")</f>
        <v>0.23</v>
      </c>
      <c r="AD20" s="40">
        <f>IF(t_PLC_FBE11[[#This Row],[Net Price wo VAT (desired)]]&lt;&gt;"",(t_PLC_FBE11[[#This Row],[Net Price wo VAT (desired)]]*IF(t_PLC_FBE11[[#This Row],[VAT]]&lt;&gt;"",1+t_PLC_FBE11[[#This Row],[VAT]],1.19))*$M$9,t_PLC_FBE11[[#This Row],[Price with VAT (desired)]]*$M$9)</f>
        <v>96</v>
      </c>
      <c r="AE20" s="40">
        <f>t_PLC_FBE11[[#This Row],[Price w VAT per unit (RON)]]/(IF(t_PLC_FBE11[[#This Row],[VAT]]&lt;&gt;"",1+t_PLC_FBE11[[#This Row],[VAT]],1.19))</f>
        <v>80</v>
      </c>
      <c r="AF20" s="40">
        <f>IF(AND(t_PLC_FBE11[[#This Row],[Commission %]]&lt;&gt;"-",t_PLC_FBE11[[#This Row],[Price wo VAT per unit (RON)]]&lt;&gt;"-"),t_PLC_FBE11[[#This Row],[Price wo VAT per unit (RON)]]*t_PLC_FBE11[[#This Row],[Commission %]],"-")</f>
        <v>18.400000000000002</v>
      </c>
      <c r="AG20" s="40">
        <f>t_PLC_FBE11[[#This Row],[Price w VAT per unit (RON)]]*(IF(t_PLC_FBE11[[#This Row],[Quantity]]&lt;&gt;"",t_PLC_FBE11[[#This Row],[Quantity]],1))</f>
        <v>96</v>
      </c>
      <c r="AH20" s="40">
        <f>t_PLC_FBE11[[#This Row],[GMV (RON)]]/$M$9</f>
        <v>96</v>
      </c>
      <c r="AI20" s="40">
        <f>IF(t_PLC_FBE11[[#This Row],[Commission Invoice per unit (RON)]]&lt;&gt;"-",(t_PLC_FBE11[[#This Row],[Commission Invoice per unit (RON)]]/$M$9)*(IF(t_PLC_FBE11[[#This Row],[Quantity]]&lt;&gt;"",t_PLC_FBE11[[#This Row],[Quantity]],1)),"-")</f>
        <v>18.400000000000002</v>
      </c>
      <c r="AJ20" s="19">
        <f>IFERROR((VLOOKUP(t_PLC_FBE11[[#This Row],[Look4]],'FBE Fees'!$D:$M,8,0)/$M$9)*(IF(t_PLC_FBE11[[#This Row],[Quantity]]&lt;&gt;"",t_PLC_FBE11[[#This Row],[Quantity]],1)),"-")</f>
        <v>18</v>
      </c>
      <c r="AK20" s="34">
        <f>IF(t_PLC_FBE11[[#This Row],[Volume ( m³)]]&lt;&gt;"-",IFERROR(VLOOKUP($G$10,Storage!$E:$F,2,0),Storage!$F$4)/$M$9*t_PLC_FBE11[[#This Row],[Volume ( m³)]],"-")</f>
        <v>0</v>
      </c>
      <c r="AL20" s="40">
        <f>IF(OR(t_PLC_FBE11[[#This Row],[Order Fee (*cc)]]&lt;&gt;"-",t_PLC_FBE11[[#This Row],[Storage fees *cc (m³ / day)]]&lt;&gt;"-"),SUM(t_PLC_FBE11[[#This Row],[Order Fee (*cc)]],(t_PLC_FBE11[[#This Row],[Storage fees *cc (m³ / day)]]*$M$10)),"-")</f>
        <v>18</v>
      </c>
      <c r="AM20" s="40">
        <f>IF(AND(t_PLC_FBE11[[#This Row],[Commission Invoice (*cc)]]&lt;&gt;"-",t_PLC_FBE11[[#This Row],[FBE Fee (*cc) for avg storage]]&lt;&gt;"-"),t_PLC_FBE11[[#This Row],[Commission Invoice (*cc)]]+t_PLC_FBE11[[#This Row],[FBE Fee (*cc) for avg storage]],"-")</f>
        <v>36.400000000000006</v>
      </c>
      <c r="AN20" s="40">
        <f>IF(AND(t_PLC_FBE11[[#This Row],[GMV (*cc)]]&lt;&gt;"-",t_PLC_FBE11[[#This Row],[TOTAL Cost (*cc)]]&lt;&gt;"-"),t_PLC_FBE11[[#This Row],[GMV (*cc)]]-t_PLC_FBE11[[#This Row],[TOTAL Cost (*cc)]],"-")</f>
        <v>59.599999999999994</v>
      </c>
      <c r="AO20" s="35">
        <f>IF(AND(t_PLC_FBE11[[#This Row],[GMV (*cc)]]&lt;&gt;"-",t_PLC_FBE11[[#This Row],[Seller Income (*cc)]]&lt;&gt;"-"),t_PLC_FBE11[[#This Row],[Seller Income (*cc)]]/t_PLC_FBE11[[#This Row],[GMV (*cc)]],"-")</f>
        <v>0.62083333333333324</v>
      </c>
      <c r="AP20" s="40">
        <f>IF(AND(t_PLC_FBE11[[#This Row],[Price wo VAT per unit (RON)]]&lt;&gt;"-",t_PLC_FBE11[[#This Row],[TOTAL Cost (*cc)]]&lt;&gt;"-"),(t_PLC_FBE11[[#This Row],[Price wo VAT per unit (RON)]]/$M$9*(IF(t_PLC_FBE11[[#This Row],[Quantity]]&lt;&gt;"",t_PLC_FBE11[[#This Row],[Quantity]],1)))-t_PLC_FBE11[[#This Row],[TOTAL Cost (*cc)]],"-")</f>
        <v>43.599999999999994</v>
      </c>
      <c r="AQ20" s="35">
        <f>IF(AND(t_PLC_FBE11[[#This Row],[Net Seller Income (*cc)]]&lt;&gt;"-",t_PLC_FBE11[[#This Row],[Price wo VAT per unit (RON)]]&lt;&gt;"-"),t_PLC_FBE11[[#This Row],[Net Seller Income (*cc)]]/(t_PLC_FBE11[[#This Row],[Price wo VAT per unit (RON)]]/$M$9*(IF(t_PLC_FBE11[[#This Row],[Quantity]]&lt;&gt;"",t_PLC_FBE11[[#This Row],[Quantity]],1))),"-")</f>
        <v>0.54499999999999993</v>
      </c>
      <c r="AR20" s="49">
        <f>IF(AND($L20&gt;0,$M20&gt;0,$N20&gt;0,$O20&gt;0),IFERROR(IF($K20&gt;1,VLOOKUP($T20,'FBE Fees'!$D:$M,9,0)/$M$9*$K20,VLOOKUP($T20,'FBE Fees'!$D:$M,9,0)/$M$9),"check data"),"-")</f>
        <v>1</v>
      </c>
      <c r="AS20" s="49">
        <f>IF(AND($L20&gt;0,$M20&gt;0,$N20&gt;0,$O20&gt;0),IFERROR(IF($K20&gt;1,VLOOKUP($T20,'FBE Fees'!$D:$M,10,0)/$M$9*$K20,VLOOKUP($T20,'FBE Fees'!$D:$M,10,0)/$M$9),"check data"),"-")</f>
        <v>11.35</v>
      </c>
    </row>
    <row r="21" spans="4:45" ht="20.100000000000001" customHeight="1" x14ac:dyDescent="0.25">
      <c r="D21" s="45"/>
      <c r="E21" s="45"/>
      <c r="F21" s="63"/>
      <c r="G21" s="46"/>
      <c r="H21" s="46"/>
      <c r="I21" s="58"/>
      <c r="J21" s="47"/>
      <c r="K21" s="17"/>
      <c r="L21" s="27"/>
      <c r="M21" s="27"/>
      <c r="N21" s="27"/>
      <c r="O21" s="27"/>
      <c r="P21" s="28" t="str">
        <f>IF(AND($L21&gt;0,$M21&gt;0,$N21&gt;0,$O21&gt;0),IFERROR(INDEX(T_Weight[Weight],MATCH(L21,T_Weight[Weight],-1)),"check data"),"-")</f>
        <v>-</v>
      </c>
      <c r="Q21" s="28" t="str">
        <f>IF(AND($L21&gt;0,$M21&gt;0,$N21&gt;0,$O21&gt;0),IFERROR(INDEX(T_Length[Length],MATCH((MAX($M21:$O21)),T_Length[Length],-1)),"check data"),"-")</f>
        <v>-</v>
      </c>
      <c r="R21" s="28" t="str">
        <f>IF(AND($L21&gt;0,$M21&gt;0,$N21&gt;0,$O21&gt;0),IFERROR(INDEX(T_Width[Width],MATCH((MEDIAN($M21:$O21)),T_Width[Width],-1)),"check data"),"-")</f>
        <v>-</v>
      </c>
      <c r="S21" s="28" t="str">
        <f>IF(AND($L21&gt;0,$M21&gt;0,$N21&gt;0,$O21&gt;0),IFERROR(INDEX(T_Height[Height],MATCH(MIN($M21:$O21),T_Height[Height],-1)),"check data"),"-")</f>
        <v>-</v>
      </c>
      <c r="T21" s="28" t="str">
        <f t="shared" ref="T21:T46" si="2">IF(AND($L21&gt;0,$M21&gt;0,$N21&gt;0,$O21&gt;0),IF(LEFT(AA21,3)="PLC",AA21&amp;P21,"check data"),"-")</f>
        <v>-</v>
      </c>
      <c r="U21" s="184" t="str">
        <f>IF(t_PLC_FBE11[[#This Row],[Category ID]]&lt;&gt;"",$G$8,"-")</f>
        <v>-</v>
      </c>
      <c r="V21" s="135" t="str">
        <f>IF(t_PLC_FBE11[[#This Row],[Category ID]]&lt;&gt;"",$G$9,"-")</f>
        <v>-</v>
      </c>
      <c r="W21" s="185" t="str">
        <f>IF(t_PLC_FBE11[[#This Row],[Category ID]]&lt;&gt;"",IFERROR(VLOOKUP(t_PLC_FBE11[[#This Row],[Category ID]],GRID!$A:$M,5,0),"seek guidance"),"-")</f>
        <v>-</v>
      </c>
      <c r="X21" s="186" t="str">
        <f>IF(t_PLC_FBE11[[#This Row],[Category ID]]&lt;&gt;"",IFERROR(VLOOKUP(t_PLC_FBE11[[#This Row],[Category ID]],GRID!$A:$M,9,0),"seek guidance"),"-")</f>
        <v>-</v>
      </c>
      <c r="Y21" s="32" t="str">
        <f t="shared" ref="Y21:Y46" si="3">IF(AND($L21&gt;0,$M21&gt;0,$N21&gt;0,$O21&gt;0),IFERROR(2*((MIN($M21:$O21)+MEDIAN($M21:$O21)))+MAX($M21:$O21),"check data"),"-")</f>
        <v>-</v>
      </c>
      <c r="Z21" s="187" t="str">
        <f>IF(AND($L21&gt;0,$M21&gt;0,$N21&gt;0,$O21&gt;0),IFERROR(INDEX(T_Girth2PLC[Girth],MATCH(t_PLC_FBE11[[#This Row],[Net Girth]],T_Girth2PLC[Girth],-1)),"check data"),"-")</f>
        <v>-</v>
      </c>
      <c r="AA21" s="33" t="str">
        <f>IF(AND($L21&gt;0,$M21&gt;0,$N21&gt;0,$O21&gt;0),IFERROR(VLOOKUP($Z21,Classes!$D:$E,2,0),"check data"),"-")</f>
        <v>-</v>
      </c>
      <c r="AB21" s="34" t="str">
        <f t="shared" ref="AB21:AB46" si="4">IF(AND($L21&gt;0,$M21&gt;0,$N21&gt;0,$O21&gt;0),IFERROR(IF($K21&gt;1,(M21*N21*O21)/1000000000*$K21,(M21*N21*O21)/1000000000),"check data"),"-")</f>
        <v>-</v>
      </c>
      <c r="AC21" s="73" t="str">
        <f>IF(t_PLC_FBE11[[#This Row],[Category ID]]&lt;&gt;"",IFERROR(IF(ISNUMBER(SEARCH("*",$F$11)),VLOOKUP(t_PLC_FBE11[[#This Row],[Category ID]],GRID!$A:$M,13,0),VLOOKUP(t_PLC_FBE11[[#This Row],[Category ID]],GRID!$A:$M,12,0)),"seek guidance"),"-")</f>
        <v>-</v>
      </c>
      <c r="AD21" s="40">
        <f>IF(t_PLC_FBE11[[#This Row],[Net Price wo VAT (desired)]]&lt;&gt;"",(t_PLC_FBE11[[#This Row],[Net Price wo VAT (desired)]]*IF(t_PLC_FBE11[[#This Row],[VAT]]&lt;&gt;"",1+t_PLC_FBE11[[#This Row],[VAT]],1.19))*$M$9,t_PLC_FBE11[[#This Row],[Price with VAT (desired)]]*$M$9)</f>
        <v>0</v>
      </c>
      <c r="AE21" s="188">
        <f>t_PLC_FBE11[[#This Row],[Price w VAT per unit (RON)]]/(IF(t_PLC_FBE11[[#This Row],[VAT]]&lt;&gt;"",1+t_PLC_FBE11[[#This Row],[VAT]],1.19))</f>
        <v>0</v>
      </c>
      <c r="AF21" s="40" t="str">
        <f>IF(AND(t_PLC_FBE11[[#This Row],[Commission %]]&lt;&gt;"-",t_PLC_FBE11[[#This Row],[Price wo VAT per unit (RON)]]&lt;&gt;"-"),t_PLC_FBE11[[#This Row],[Price wo VAT per unit (RON)]]*t_PLC_FBE11[[#This Row],[Commission %]],"-")</f>
        <v>-</v>
      </c>
      <c r="AG21" s="188">
        <f>t_PLC_FBE11[[#This Row],[Price w VAT per unit (RON)]]*(IF(t_PLC_FBE11[[#This Row],[Quantity]]&lt;&gt;"",t_PLC_FBE11[[#This Row],[Quantity]],1))</f>
        <v>0</v>
      </c>
      <c r="AH21" s="188">
        <f>t_PLC_FBE11[[#This Row],[GMV (RON)]]/$M$9</f>
        <v>0</v>
      </c>
      <c r="AI21" s="188" t="str">
        <f>IF(t_PLC_FBE11[[#This Row],[Commission Invoice per unit (RON)]]&lt;&gt;"-",(t_PLC_FBE11[[#This Row],[Commission Invoice per unit (RON)]]/$M$9)*(IF(t_PLC_FBE11[[#This Row],[Quantity]]&lt;&gt;"",t_PLC_FBE11[[#This Row],[Quantity]],1)),"-")</f>
        <v>-</v>
      </c>
      <c r="AJ21" s="19" t="str">
        <f>IFERROR((VLOOKUP(t_PLC_FBE11[[#This Row],[Look4]],'FBE Fees'!$D:$M,8,0)/$M$9)*(IF(t_PLC_FBE11[[#This Row],[Quantity]]&lt;&gt;"",t_PLC_FBE11[[#This Row],[Quantity]],1)),"-")</f>
        <v>-</v>
      </c>
      <c r="AK21" s="34" t="str">
        <f>IF(t_PLC_FBE11[[#This Row],[Volume ( m³)]]&lt;&gt;"-",IFERROR(VLOOKUP($G$10,Storage!$E:$F,2,0),Storage!$F$4)/$M$9*t_PLC_FBE11[[#This Row],[Volume ( m³)]],"-")</f>
        <v>-</v>
      </c>
      <c r="AL21" s="40" t="str">
        <f>IF(OR(t_PLC_FBE11[[#This Row],[Order Fee (*cc)]]&lt;&gt;"-",t_PLC_FBE11[[#This Row],[Storage fees *cc (m³ / day)]]&lt;&gt;"-"),SUM(t_PLC_FBE11[[#This Row],[Order Fee (*cc)]],(t_PLC_FBE11[[#This Row],[Storage fees *cc (m³ / day)]]*$M$10)),"-")</f>
        <v>-</v>
      </c>
      <c r="AM21" s="188" t="str">
        <f>IF(AND(t_PLC_FBE11[[#This Row],[Commission Invoice (*cc)]]&lt;&gt;"-",t_PLC_FBE11[[#This Row],[FBE Fee (*cc) for avg storage]]&lt;&gt;"-"),t_PLC_FBE11[[#This Row],[Commission Invoice (*cc)]]+t_PLC_FBE11[[#This Row],[FBE Fee (*cc) for avg storage]],"-")</f>
        <v>-</v>
      </c>
      <c r="AN21" s="188" t="str">
        <f>IF(AND(t_PLC_FBE11[[#This Row],[GMV (*cc)]]&lt;&gt;"-",t_PLC_FBE11[[#This Row],[TOTAL Cost (*cc)]]&lt;&gt;"-"),t_PLC_FBE11[[#This Row],[GMV (*cc)]]-t_PLC_FBE11[[#This Row],[TOTAL Cost (*cc)]],"-")</f>
        <v>-</v>
      </c>
      <c r="AO21" s="35" t="str">
        <f>IF(AND(t_PLC_FBE11[[#This Row],[GMV (*cc)]]&lt;&gt;"-",t_PLC_FBE11[[#This Row],[Seller Income (*cc)]]&lt;&gt;"-"),t_PLC_FBE11[[#This Row],[Seller Income (*cc)]]/t_PLC_FBE11[[#This Row],[GMV (*cc)]],"-")</f>
        <v>-</v>
      </c>
      <c r="AP21" s="188" t="str">
        <f>IF(AND(t_PLC_FBE11[[#This Row],[Price wo VAT per unit (RON)]]&lt;&gt;"-",t_PLC_FBE11[[#This Row],[TOTAL Cost (*cc)]]&lt;&gt;"-"),(t_PLC_FBE11[[#This Row],[Price wo VAT per unit (RON)]]/$M$9*(IF(t_PLC_FBE11[[#This Row],[Quantity]]&lt;&gt;"",t_PLC_FBE11[[#This Row],[Quantity]],1)))-t_PLC_FBE11[[#This Row],[TOTAL Cost (*cc)]],"-")</f>
        <v>-</v>
      </c>
      <c r="AQ21" s="35" t="str">
        <f>IF(AND(t_PLC_FBE11[[#This Row],[Net Seller Income (*cc)]]&lt;&gt;"-",t_PLC_FBE11[[#This Row],[Price wo VAT per unit (RON)]]&lt;&gt;"-"),t_PLC_FBE11[[#This Row],[Net Seller Income (*cc)]]/(t_PLC_FBE11[[#This Row],[Price wo VAT per unit (RON)]]/$M$9*(IF(t_PLC_FBE11[[#This Row],[Quantity]]&lt;&gt;"",t_PLC_FBE11[[#This Row],[Quantity]],1))),"-")</f>
        <v>-</v>
      </c>
      <c r="AR21" s="49" t="str">
        <f>IF(AND($L21&gt;0,$M21&gt;0,$N21&gt;0,$O21&gt;0),IFERROR(IF($K21&gt;1,VLOOKUP($T21,'FBE Fees'!$D:$M,9,0)/$M$9*$K21,VLOOKUP($T21,'FBE Fees'!$D:$M,9,0)/$M$9),"check data"),"-")</f>
        <v>-</v>
      </c>
      <c r="AS21" s="49" t="str">
        <f>IF(AND($L21&gt;0,$M21&gt;0,$N21&gt;0,$O21&gt;0),IFERROR(IF($K21&gt;1,VLOOKUP($T21,'FBE Fees'!$D:$M,10,0)/$M$9*$K21,VLOOKUP($T21,'FBE Fees'!$D:$M,10,0)/$M$9),"check data"),"-")</f>
        <v>-</v>
      </c>
    </row>
    <row r="22" spans="4:45" ht="20.100000000000001" customHeight="1" x14ac:dyDescent="0.25">
      <c r="D22" s="45"/>
      <c r="E22" s="45"/>
      <c r="F22" s="63"/>
      <c r="G22" s="46"/>
      <c r="H22" s="46"/>
      <c r="I22" s="58"/>
      <c r="J22" s="47"/>
      <c r="K22" s="17"/>
      <c r="L22" s="27"/>
      <c r="M22" s="27"/>
      <c r="N22" s="27"/>
      <c r="O22" s="27"/>
      <c r="P22" s="28" t="str">
        <f>IF(AND($L22&gt;0,$M22&gt;0,$N22&gt;0,$O22&gt;0),IFERROR(INDEX(T_Weight[Weight],MATCH(L22,T_Weight[Weight],-1)),"check data"),"-")</f>
        <v>-</v>
      </c>
      <c r="Q22" s="28" t="str">
        <f>IF(AND($L22&gt;0,$M22&gt;0,$N22&gt;0,$O22&gt;0),IFERROR(INDEX(T_Length[Length],MATCH((MAX($M22:$O22)),T_Length[Length],-1)),"check data"),"-")</f>
        <v>-</v>
      </c>
      <c r="R22" s="28" t="str">
        <f>IF(AND($L22&gt;0,$M22&gt;0,$N22&gt;0,$O22&gt;0),IFERROR(INDEX(T_Width[Width],MATCH((MEDIAN($M22:$O22)),T_Width[Width],-1)),"check data"),"-")</f>
        <v>-</v>
      </c>
      <c r="S22" s="28" t="str">
        <f>IF(AND($L22&gt;0,$M22&gt;0,$N22&gt;0,$O22&gt;0),IFERROR(INDEX(T_Height[Height],MATCH(MIN($M22:$O22),T_Height[Height],-1)),"check data"),"-")</f>
        <v>-</v>
      </c>
      <c r="T22" s="28" t="str">
        <f t="shared" si="2"/>
        <v>-</v>
      </c>
      <c r="U22" s="184" t="str">
        <f>IF(t_PLC_FBE11[[#This Row],[Category ID]]&lt;&gt;"",$G$8,"-")</f>
        <v>-</v>
      </c>
      <c r="V22" s="135" t="str">
        <f>IF(t_PLC_FBE11[[#This Row],[Category ID]]&lt;&gt;"",$G$9,"-")</f>
        <v>-</v>
      </c>
      <c r="W22" s="185" t="str">
        <f>IF(t_PLC_FBE11[[#This Row],[Category ID]]&lt;&gt;"",IFERROR(VLOOKUP(t_PLC_FBE11[[#This Row],[Category ID]],GRID!$A:$M,5,0),"seek guidance"),"-")</f>
        <v>-</v>
      </c>
      <c r="X22" s="186" t="str">
        <f>IF(t_PLC_FBE11[[#This Row],[Category ID]]&lt;&gt;"",IFERROR(VLOOKUP(t_PLC_FBE11[[#This Row],[Category ID]],GRID!$A:$M,9,0),"seek guidance"),"-")</f>
        <v>-</v>
      </c>
      <c r="Y22" s="32" t="str">
        <f t="shared" si="3"/>
        <v>-</v>
      </c>
      <c r="Z22" s="187" t="str">
        <f>IF(AND($L22&gt;0,$M22&gt;0,$N22&gt;0,$O22&gt;0),IFERROR(INDEX(T_Girth2PLC[Girth],MATCH(t_PLC_FBE11[[#This Row],[Net Girth]],T_Girth2PLC[Girth],-1)),"check data"),"-")</f>
        <v>-</v>
      </c>
      <c r="AA22" s="33" t="str">
        <f>IF(AND($L22&gt;0,$M22&gt;0,$N22&gt;0,$O22&gt;0),IFERROR(VLOOKUP($Z22,Classes!$D:$E,2,0),"check data"),"-")</f>
        <v>-</v>
      </c>
      <c r="AB22" s="34" t="str">
        <f t="shared" si="4"/>
        <v>-</v>
      </c>
      <c r="AC22" s="73" t="str">
        <f>IF(t_PLC_FBE11[[#This Row],[Category ID]]&lt;&gt;"",IFERROR(IF(ISNUMBER(SEARCH("*",$F$11)),VLOOKUP(t_PLC_FBE11[[#This Row],[Category ID]],GRID!$A:$M,13,0),VLOOKUP(t_PLC_FBE11[[#This Row],[Category ID]],GRID!$A:$M,12,0)),"seek guidance"),"-")</f>
        <v>-</v>
      </c>
      <c r="AD22" s="40">
        <f>IF(t_PLC_FBE11[[#This Row],[Net Price wo VAT (desired)]]&lt;&gt;"",(t_PLC_FBE11[[#This Row],[Net Price wo VAT (desired)]]*IF(t_PLC_FBE11[[#This Row],[VAT]]&lt;&gt;"",1+t_PLC_FBE11[[#This Row],[VAT]],1.19))*$M$9,t_PLC_FBE11[[#This Row],[Price with VAT (desired)]]*$M$9)</f>
        <v>0</v>
      </c>
      <c r="AE22" s="188">
        <f>t_PLC_FBE11[[#This Row],[Price w VAT per unit (RON)]]/(IF(t_PLC_FBE11[[#This Row],[VAT]]&lt;&gt;"",1+t_PLC_FBE11[[#This Row],[VAT]],1.19))</f>
        <v>0</v>
      </c>
      <c r="AF22" s="40" t="str">
        <f>IF(AND(t_PLC_FBE11[[#This Row],[Commission %]]&lt;&gt;"-",t_PLC_FBE11[[#This Row],[Price wo VAT per unit (RON)]]&lt;&gt;"-"),t_PLC_FBE11[[#This Row],[Price wo VAT per unit (RON)]]*t_PLC_FBE11[[#This Row],[Commission %]],"-")</f>
        <v>-</v>
      </c>
      <c r="AG22" s="188">
        <f>t_PLC_FBE11[[#This Row],[Price w VAT per unit (RON)]]*(IF(t_PLC_FBE11[[#This Row],[Quantity]]&lt;&gt;"",t_PLC_FBE11[[#This Row],[Quantity]],1))</f>
        <v>0</v>
      </c>
      <c r="AH22" s="188">
        <f>t_PLC_FBE11[[#This Row],[GMV (RON)]]/$M$9</f>
        <v>0</v>
      </c>
      <c r="AI22" s="188" t="str">
        <f>IF(t_PLC_FBE11[[#This Row],[Commission Invoice per unit (RON)]]&lt;&gt;"-",(t_PLC_FBE11[[#This Row],[Commission Invoice per unit (RON)]]/$M$9)*(IF(t_PLC_FBE11[[#This Row],[Quantity]]&lt;&gt;"",t_PLC_FBE11[[#This Row],[Quantity]],1)),"-")</f>
        <v>-</v>
      </c>
      <c r="AJ22" s="19" t="str">
        <f>IFERROR((VLOOKUP(t_PLC_FBE11[[#This Row],[Look4]],'FBE Fees'!$D:$M,8,0)/$M$9)*(IF(t_PLC_FBE11[[#This Row],[Quantity]]&lt;&gt;"",t_PLC_FBE11[[#This Row],[Quantity]],1)),"-")</f>
        <v>-</v>
      </c>
      <c r="AK22" s="34" t="str">
        <f>IF(t_PLC_FBE11[[#This Row],[Volume ( m³)]]&lt;&gt;"-",IFERROR(VLOOKUP($G$10,Storage!$E:$F,2,0),Storage!$F$4)/$M$9*t_PLC_FBE11[[#This Row],[Volume ( m³)]],"-")</f>
        <v>-</v>
      </c>
      <c r="AL22" s="40" t="str">
        <f>IF(OR(t_PLC_FBE11[[#This Row],[Order Fee (*cc)]]&lt;&gt;"-",t_PLC_FBE11[[#This Row],[Storage fees *cc (m³ / day)]]&lt;&gt;"-"),SUM(t_PLC_FBE11[[#This Row],[Order Fee (*cc)]],(t_PLC_FBE11[[#This Row],[Storage fees *cc (m³ / day)]]*$M$10)),"-")</f>
        <v>-</v>
      </c>
      <c r="AM22" s="188" t="str">
        <f>IF(AND(t_PLC_FBE11[[#This Row],[Commission Invoice (*cc)]]&lt;&gt;"-",t_PLC_FBE11[[#This Row],[FBE Fee (*cc) for avg storage]]&lt;&gt;"-"),t_PLC_FBE11[[#This Row],[Commission Invoice (*cc)]]+t_PLC_FBE11[[#This Row],[FBE Fee (*cc) for avg storage]],"-")</f>
        <v>-</v>
      </c>
      <c r="AN22" s="188" t="str">
        <f>IF(AND(t_PLC_FBE11[[#This Row],[GMV (*cc)]]&lt;&gt;"-",t_PLC_FBE11[[#This Row],[TOTAL Cost (*cc)]]&lt;&gt;"-"),t_PLC_FBE11[[#This Row],[GMV (*cc)]]-t_PLC_FBE11[[#This Row],[TOTAL Cost (*cc)]],"-")</f>
        <v>-</v>
      </c>
      <c r="AO22" s="35" t="str">
        <f>IF(AND(t_PLC_FBE11[[#This Row],[GMV (*cc)]]&lt;&gt;"-",t_PLC_FBE11[[#This Row],[Seller Income (*cc)]]&lt;&gt;"-"),t_PLC_FBE11[[#This Row],[Seller Income (*cc)]]/t_PLC_FBE11[[#This Row],[GMV (*cc)]],"-")</f>
        <v>-</v>
      </c>
      <c r="AP22" s="188" t="str">
        <f>IF(AND(t_PLC_FBE11[[#This Row],[Price wo VAT per unit (RON)]]&lt;&gt;"-",t_PLC_FBE11[[#This Row],[TOTAL Cost (*cc)]]&lt;&gt;"-"),(t_PLC_FBE11[[#This Row],[Price wo VAT per unit (RON)]]/$M$9*(IF(t_PLC_FBE11[[#This Row],[Quantity]]&lt;&gt;"",t_PLC_FBE11[[#This Row],[Quantity]],1)))-t_PLC_FBE11[[#This Row],[TOTAL Cost (*cc)]],"-")</f>
        <v>-</v>
      </c>
      <c r="AQ22" s="35" t="str">
        <f>IF(AND(t_PLC_FBE11[[#This Row],[Net Seller Income (*cc)]]&lt;&gt;"-",t_PLC_FBE11[[#This Row],[Price wo VAT per unit (RON)]]&lt;&gt;"-"),t_PLC_FBE11[[#This Row],[Net Seller Income (*cc)]]/(t_PLC_FBE11[[#This Row],[Price wo VAT per unit (RON)]]/$M$9*(IF(t_PLC_FBE11[[#This Row],[Quantity]]&lt;&gt;"",t_PLC_FBE11[[#This Row],[Quantity]],1))),"-")</f>
        <v>-</v>
      </c>
      <c r="AR22" s="49" t="str">
        <f>IF(AND($L22&gt;0,$M22&gt;0,$N22&gt;0,$O22&gt;0),IFERROR(IF($K22&gt;1,VLOOKUP($T22,'FBE Fees'!$D:$M,9,0)/$M$9*$K22,VLOOKUP($T22,'FBE Fees'!$D:$M,9,0)/$M$9),"check data"),"-")</f>
        <v>-</v>
      </c>
      <c r="AS22" s="49" t="str">
        <f>IF(AND($L22&gt;0,$M22&gt;0,$N22&gt;0,$O22&gt;0),IFERROR(IF($K22&gt;1,VLOOKUP($T22,'FBE Fees'!$D:$M,10,0)/$M$9*$K22,VLOOKUP($T22,'FBE Fees'!$D:$M,10,0)/$M$9),"check data"),"-")</f>
        <v>-</v>
      </c>
    </row>
    <row r="23" spans="4:45" ht="20.100000000000001" customHeight="1" x14ac:dyDescent="0.25">
      <c r="D23" s="45"/>
      <c r="E23" s="45"/>
      <c r="F23" s="63"/>
      <c r="G23" s="46"/>
      <c r="H23" s="46"/>
      <c r="I23" s="58"/>
      <c r="J23" s="47"/>
      <c r="K23" s="17"/>
      <c r="L23" s="27"/>
      <c r="M23" s="27"/>
      <c r="N23" s="27"/>
      <c r="O23" s="27"/>
      <c r="P23" s="28" t="str">
        <f>IF(AND($L23&gt;0,$M23&gt;0,$N23&gt;0,$O23&gt;0),IFERROR(INDEX(T_Weight[Weight],MATCH(L23,T_Weight[Weight],-1)),"check data"),"-")</f>
        <v>-</v>
      </c>
      <c r="Q23" s="28" t="str">
        <f>IF(AND($L23&gt;0,$M23&gt;0,$N23&gt;0,$O23&gt;0),IFERROR(INDEX(T_Length[Length],MATCH((MAX($M23:$O23)),T_Length[Length],-1)),"check data"),"-")</f>
        <v>-</v>
      </c>
      <c r="R23" s="28" t="str">
        <f>IF(AND($L23&gt;0,$M23&gt;0,$N23&gt;0,$O23&gt;0),IFERROR(INDEX(T_Width[Width],MATCH((MEDIAN($M23:$O23)),T_Width[Width],-1)),"check data"),"-")</f>
        <v>-</v>
      </c>
      <c r="S23" s="28" t="str">
        <f>IF(AND($L23&gt;0,$M23&gt;0,$N23&gt;0,$O23&gt;0),IFERROR(INDEX(T_Height[Height],MATCH(MIN($M23:$O23),T_Height[Height],-1)),"check data"),"-")</f>
        <v>-</v>
      </c>
      <c r="T23" s="28" t="str">
        <f t="shared" si="2"/>
        <v>-</v>
      </c>
      <c r="U23" s="184" t="str">
        <f>IF(t_PLC_FBE11[[#This Row],[Category ID]]&lt;&gt;"",$G$8,"-")</f>
        <v>-</v>
      </c>
      <c r="V23" s="135" t="str">
        <f>IF(t_PLC_FBE11[[#This Row],[Category ID]]&lt;&gt;"",$G$9,"-")</f>
        <v>-</v>
      </c>
      <c r="W23" s="185" t="str">
        <f>IF(t_PLC_FBE11[[#This Row],[Category ID]]&lt;&gt;"",IFERROR(VLOOKUP(t_PLC_FBE11[[#This Row],[Category ID]],GRID!$A:$M,5,0),"seek guidance"),"-")</f>
        <v>-</v>
      </c>
      <c r="X23" s="186" t="str">
        <f>IF(t_PLC_FBE11[[#This Row],[Category ID]]&lt;&gt;"",IFERROR(VLOOKUP(t_PLC_FBE11[[#This Row],[Category ID]],GRID!$A:$M,9,0),"seek guidance"),"-")</f>
        <v>-</v>
      </c>
      <c r="Y23" s="32" t="str">
        <f t="shared" si="3"/>
        <v>-</v>
      </c>
      <c r="Z23" s="187" t="str">
        <f>IF(AND($L23&gt;0,$M23&gt;0,$N23&gt;0,$O23&gt;0),IFERROR(INDEX(T_Girth2PLC[Girth],MATCH(t_PLC_FBE11[[#This Row],[Net Girth]],T_Girth2PLC[Girth],-1)),"check data"),"-")</f>
        <v>-</v>
      </c>
      <c r="AA23" s="33" t="str">
        <f>IF(AND($L23&gt;0,$M23&gt;0,$N23&gt;0,$O23&gt;0),IFERROR(VLOOKUP($Z23,Classes!$D:$E,2,0),"check data"),"-")</f>
        <v>-</v>
      </c>
      <c r="AB23" s="34" t="str">
        <f t="shared" si="4"/>
        <v>-</v>
      </c>
      <c r="AC23" s="73" t="str">
        <f>IF(t_PLC_FBE11[[#This Row],[Category ID]]&lt;&gt;"",IFERROR(IF(ISNUMBER(SEARCH("*",$F$11)),VLOOKUP(t_PLC_FBE11[[#This Row],[Category ID]],GRID!$A:$M,13,0),VLOOKUP(t_PLC_FBE11[[#This Row],[Category ID]],GRID!$A:$M,12,0)),"seek guidance"),"-")</f>
        <v>-</v>
      </c>
      <c r="AD23" s="40">
        <f>IF(t_PLC_FBE11[[#This Row],[Net Price wo VAT (desired)]]&lt;&gt;"",(t_PLC_FBE11[[#This Row],[Net Price wo VAT (desired)]]*IF(t_PLC_FBE11[[#This Row],[VAT]]&lt;&gt;"",1+t_PLC_FBE11[[#This Row],[VAT]],1.19))*$M$9,t_PLC_FBE11[[#This Row],[Price with VAT (desired)]]*$M$9)</f>
        <v>0</v>
      </c>
      <c r="AE23" s="188">
        <f>t_PLC_FBE11[[#This Row],[Price w VAT per unit (RON)]]/(IF(t_PLC_FBE11[[#This Row],[VAT]]&lt;&gt;"",1+t_PLC_FBE11[[#This Row],[VAT]],1.19))</f>
        <v>0</v>
      </c>
      <c r="AF23" s="40" t="str">
        <f>IF(AND(t_PLC_FBE11[[#This Row],[Commission %]]&lt;&gt;"-",t_PLC_FBE11[[#This Row],[Price wo VAT per unit (RON)]]&lt;&gt;"-"),t_PLC_FBE11[[#This Row],[Price wo VAT per unit (RON)]]*t_PLC_FBE11[[#This Row],[Commission %]],"-")</f>
        <v>-</v>
      </c>
      <c r="AG23" s="188">
        <f>t_PLC_FBE11[[#This Row],[Price w VAT per unit (RON)]]*(IF(t_PLC_FBE11[[#This Row],[Quantity]]&lt;&gt;"",t_PLC_FBE11[[#This Row],[Quantity]],1))</f>
        <v>0</v>
      </c>
      <c r="AH23" s="188">
        <f>t_PLC_FBE11[[#This Row],[GMV (RON)]]/$M$9</f>
        <v>0</v>
      </c>
      <c r="AI23" s="188" t="str">
        <f>IF(t_PLC_FBE11[[#This Row],[Commission Invoice per unit (RON)]]&lt;&gt;"-",(t_PLC_FBE11[[#This Row],[Commission Invoice per unit (RON)]]/$M$9)*(IF(t_PLC_FBE11[[#This Row],[Quantity]]&lt;&gt;"",t_PLC_FBE11[[#This Row],[Quantity]],1)),"-")</f>
        <v>-</v>
      </c>
      <c r="AJ23" s="19" t="str">
        <f>IFERROR((VLOOKUP(t_PLC_FBE11[[#This Row],[Look4]],'FBE Fees'!$D:$M,8,0)/$M$9)*(IF(t_PLC_FBE11[[#This Row],[Quantity]]&lt;&gt;"",t_PLC_FBE11[[#This Row],[Quantity]],1)),"-")</f>
        <v>-</v>
      </c>
      <c r="AK23" s="34" t="str">
        <f>IF(t_PLC_FBE11[[#This Row],[Volume ( m³)]]&lt;&gt;"-",IFERROR(VLOOKUP($G$10,Storage!$E:$F,2,0),Storage!$F$4)/$M$9*t_PLC_FBE11[[#This Row],[Volume ( m³)]],"-")</f>
        <v>-</v>
      </c>
      <c r="AL23" s="40" t="str">
        <f>IF(OR(t_PLC_FBE11[[#This Row],[Order Fee (*cc)]]&lt;&gt;"-",t_PLC_FBE11[[#This Row],[Storage fees *cc (m³ / day)]]&lt;&gt;"-"),SUM(t_PLC_FBE11[[#This Row],[Order Fee (*cc)]],(t_PLC_FBE11[[#This Row],[Storage fees *cc (m³ / day)]]*$M$10)),"-")</f>
        <v>-</v>
      </c>
      <c r="AM23" s="188" t="str">
        <f>IF(AND(t_PLC_FBE11[[#This Row],[Commission Invoice (*cc)]]&lt;&gt;"-",t_PLC_FBE11[[#This Row],[FBE Fee (*cc) for avg storage]]&lt;&gt;"-"),t_PLC_FBE11[[#This Row],[Commission Invoice (*cc)]]+t_PLC_FBE11[[#This Row],[FBE Fee (*cc) for avg storage]],"-")</f>
        <v>-</v>
      </c>
      <c r="AN23" s="188" t="str">
        <f>IF(AND(t_PLC_FBE11[[#This Row],[GMV (*cc)]]&lt;&gt;"-",t_PLC_FBE11[[#This Row],[TOTAL Cost (*cc)]]&lt;&gt;"-"),t_PLC_FBE11[[#This Row],[GMV (*cc)]]-t_PLC_FBE11[[#This Row],[TOTAL Cost (*cc)]],"-")</f>
        <v>-</v>
      </c>
      <c r="AO23" s="35" t="str">
        <f>IF(AND(t_PLC_FBE11[[#This Row],[GMV (*cc)]]&lt;&gt;"-",t_PLC_FBE11[[#This Row],[Seller Income (*cc)]]&lt;&gt;"-"),t_PLC_FBE11[[#This Row],[Seller Income (*cc)]]/t_PLC_FBE11[[#This Row],[GMV (*cc)]],"-")</f>
        <v>-</v>
      </c>
      <c r="AP23" s="188" t="str">
        <f>IF(AND(t_PLC_FBE11[[#This Row],[Price wo VAT per unit (RON)]]&lt;&gt;"-",t_PLC_FBE11[[#This Row],[TOTAL Cost (*cc)]]&lt;&gt;"-"),(t_PLC_FBE11[[#This Row],[Price wo VAT per unit (RON)]]/$M$9*(IF(t_PLC_FBE11[[#This Row],[Quantity]]&lt;&gt;"",t_PLC_FBE11[[#This Row],[Quantity]],1)))-t_PLC_FBE11[[#This Row],[TOTAL Cost (*cc)]],"-")</f>
        <v>-</v>
      </c>
      <c r="AQ23" s="35" t="str">
        <f>IF(AND(t_PLC_FBE11[[#This Row],[Net Seller Income (*cc)]]&lt;&gt;"-",t_PLC_FBE11[[#This Row],[Price wo VAT per unit (RON)]]&lt;&gt;"-"),t_PLC_FBE11[[#This Row],[Net Seller Income (*cc)]]/(t_PLC_FBE11[[#This Row],[Price wo VAT per unit (RON)]]/$M$9*(IF(t_PLC_FBE11[[#This Row],[Quantity]]&lt;&gt;"",t_PLC_FBE11[[#This Row],[Quantity]],1))),"-")</f>
        <v>-</v>
      </c>
      <c r="AR23" s="49" t="str">
        <f>IF(AND($L23&gt;0,$M23&gt;0,$N23&gt;0,$O23&gt;0),IFERROR(IF($K23&gt;1,VLOOKUP($T23,'FBE Fees'!$D:$M,9,0)/$M$9*$K23,VLOOKUP($T23,'FBE Fees'!$D:$M,9,0)/$M$9),"check data"),"-")</f>
        <v>-</v>
      </c>
      <c r="AS23" s="49" t="str">
        <f>IF(AND($L23&gt;0,$M23&gt;0,$N23&gt;0,$O23&gt;0),IFERROR(IF($K23&gt;1,VLOOKUP($T23,'FBE Fees'!$D:$M,10,0)/$M$9*$K23,VLOOKUP($T23,'FBE Fees'!$D:$M,10,0)/$M$9),"check data"),"-")</f>
        <v>-</v>
      </c>
    </row>
    <row r="24" spans="4:45" ht="20.100000000000001" customHeight="1" x14ac:dyDescent="0.25">
      <c r="D24" s="45"/>
      <c r="E24" s="45"/>
      <c r="F24" s="63"/>
      <c r="G24" s="46"/>
      <c r="H24" s="46"/>
      <c r="I24" s="58"/>
      <c r="J24" s="47"/>
      <c r="K24" s="17"/>
      <c r="L24" s="27"/>
      <c r="M24" s="27"/>
      <c r="N24" s="27"/>
      <c r="O24" s="27"/>
      <c r="P24" s="28" t="str">
        <f>IF(AND($L24&gt;0,$M24&gt;0,$N24&gt;0,$O24&gt;0),IFERROR(INDEX(T_Weight[Weight],MATCH(L24,T_Weight[Weight],-1)),"check data"),"-")</f>
        <v>-</v>
      </c>
      <c r="Q24" s="28" t="str">
        <f>IF(AND($L24&gt;0,$M24&gt;0,$N24&gt;0,$O24&gt;0),IFERROR(INDEX(T_Length[Length],MATCH((MAX($M24:$O24)),T_Length[Length],-1)),"check data"),"-")</f>
        <v>-</v>
      </c>
      <c r="R24" s="28" t="str">
        <f>IF(AND($L24&gt;0,$M24&gt;0,$N24&gt;0,$O24&gt;0),IFERROR(INDEX(T_Width[Width],MATCH((MEDIAN($M24:$O24)),T_Width[Width],-1)),"check data"),"-")</f>
        <v>-</v>
      </c>
      <c r="S24" s="28" t="str">
        <f>IF(AND($L24&gt;0,$M24&gt;0,$N24&gt;0,$O24&gt;0),IFERROR(INDEX(T_Height[Height],MATCH(MIN($M24:$O24),T_Height[Height],-1)),"check data"),"-")</f>
        <v>-</v>
      </c>
      <c r="T24" s="28" t="str">
        <f t="shared" si="2"/>
        <v>-</v>
      </c>
      <c r="U24" s="184" t="str">
        <f>IF(t_PLC_FBE11[[#This Row],[Category ID]]&lt;&gt;"",$G$8,"-")</f>
        <v>-</v>
      </c>
      <c r="V24" s="135" t="str">
        <f>IF(t_PLC_FBE11[[#This Row],[Category ID]]&lt;&gt;"",$G$9,"-")</f>
        <v>-</v>
      </c>
      <c r="W24" s="185" t="str">
        <f>IF(t_PLC_FBE11[[#This Row],[Category ID]]&lt;&gt;"",IFERROR(VLOOKUP(t_PLC_FBE11[[#This Row],[Category ID]],GRID!$A:$M,5,0),"seek guidance"),"-")</f>
        <v>-</v>
      </c>
      <c r="X24" s="186" t="str">
        <f>IF(t_PLC_FBE11[[#This Row],[Category ID]]&lt;&gt;"",IFERROR(VLOOKUP(t_PLC_FBE11[[#This Row],[Category ID]],GRID!$A:$M,9,0),"seek guidance"),"-")</f>
        <v>-</v>
      </c>
      <c r="Y24" s="32" t="str">
        <f t="shared" si="3"/>
        <v>-</v>
      </c>
      <c r="Z24" s="187" t="str">
        <f>IF(AND($L24&gt;0,$M24&gt;0,$N24&gt;0,$O24&gt;0),IFERROR(INDEX(T_Girth2PLC[Girth],MATCH(t_PLC_FBE11[[#This Row],[Net Girth]],T_Girth2PLC[Girth],-1)),"check data"),"-")</f>
        <v>-</v>
      </c>
      <c r="AA24" s="33" t="str">
        <f>IF(AND($L24&gt;0,$M24&gt;0,$N24&gt;0,$O24&gt;0),IFERROR(VLOOKUP($Z24,Classes!$D:$E,2,0),"check data"),"-")</f>
        <v>-</v>
      </c>
      <c r="AB24" s="34" t="str">
        <f t="shared" si="4"/>
        <v>-</v>
      </c>
      <c r="AC24" s="73" t="str">
        <f>IF(t_PLC_FBE11[[#This Row],[Category ID]]&lt;&gt;"",IFERROR(IF(ISNUMBER(SEARCH("*",$F$11)),VLOOKUP(t_PLC_FBE11[[#This Row],[Category ID]],GRID!$A:$M,13,0),VLOOKUP(t_PLC_FBE11[[#This Row],[Category ID]],GRID!$A:$M,12,0)),"seek guidance"),"-")</f>
        <v>-</v>
      </c>
      <c r="AD24" s="40">
        <f>IF(t_PLC_FBE11[[#This Row],[Net Price wo VAT (desired)]]&lt;&gt;"",(t_PLC_FBE11[[#This Row],[Net Price wo VAT (desired)]]*IF(t_PLC_FBE11[[#This Row],[VAT]]&lt;&gt;"",1+t_PLC_FBE11[[#This Row],[VAT]],1.19))*$M$9,t_PLC_FBE11[[#This Row],[Price with VAT (desired)]]*$M$9)</f>
        <v>0</v>
      </c>
      <c r="AE24" s="188">
        <f>t_PLC_FBE11[[#This Row],[Price w VAT per unit (RON)]]/(IF(t_PLC_FBE11[[#This Row],[VAT]]&lt;&gt;"",1+t_PLC_FBE11[[#This Row],[VAT]],1.19))</f>
        <v>0</v>
      </c>
      <c r="AF24" s="40" t="str">
        <f>IF(AND(t_PLC_FBE11[[#This Row],[Commission %]]&lt;&gt;"-",t_PLC_FBE11[[#This Row],[Price wo VAT per unit (RON)]]&lt;&gt;"-"),t_PLC_FBE11[[#This Row],[Price wo VAT per unit (RON)]]*t_PLC_FBE11[[#This Row],[Commission %]],"-")</f>
        <v>-</v>
      </c>
      <c r="AG24" s="188">
        <f>t_PLC_FBE11[[#This Row],[Price w VAT per unit (RON)]]*(IF(t_PLC_FBE11[[#This Row],[Quantity]]&lt;&gt;"",t_PLC_FBE11[[#This Row],[Quantity]],1))</f>
        <v>0</v>
      </c>
      <c r="AH24" s="188">
        <f>t_PLC_FBE11[[#This Row],[GMV (RON)]]/$M$9</f>
        <v>0</v>
      </c>
      <c r="AI24" s="188" t="str">
        <f>IF(t_PLC_FBE11[[#This Row],[Commission Invoice per unit (RON)]]&lt;&gt;"-",(t_PLC_FBE11[[#This Row],[Commission Invoice per unit (RON)]]/$M$9)*(IF(t_PLC_FBE11[[#This Row],[Quantity]]&lt;&gt;"",t_PLC_FBE11[[#This Row],[Quantity]],1)),"-")</f>
        <v>-</v>
      </c>
      <c r="AJ24" s="19" t="str">
        <f>IFERROR((VLOOKUP(t_PLC_FBE11[[#This Row],[Look4]],'FBE Fees'!$D:$M,8,0)/$M$9)*(IF(t_PLC_FBE11[[#This Row],[Quantity]]&lt;&gt;"",t_PLC_FBE11[[#This Row],[Quantity]],1)),"-")</f>
        <v>-</v>
      </c>
      <c r="AK24" s="34" t="str">
        <f>IF(t_PLC_FBE11[[#This Row],[Volume ( m³)]]&lt;&gt;"-",IFERROR(VLOOKUP($G$10,Storage!$E:$F,2,0),Storage!$F$4)/$M$9*t_PLC_FBE11[[#This Row],[Volume ( m³)]],"-")</f>
        <v>-</v>
      </c>
      <c r="AL24" s="40" t="str">
        <f>IF(OR(t_PLC_FBE11[[#This Row],[Order Fee (*cc)]]&lt;&gt;"-",t_PLC_FBE11[[#This Row],[Storage fees *cc (m³ / day)]]&lt;&gt;"-"),SUM(t_PLC_FBE11[[#This Row],[Order Fee (*cc)]],(t_PLC_FBE11[[#This Row],[Storage fees *cc (m³ / day)]]*$M$10)),"-")</f>
        <v>-</v>
      </c>
      <c r="AM24" s="188" t="str">
        <f>IF(AND(t_PLC_FBE11[[#This Row],[Commission Invoice (*cc)]]&lt;&gt;"-",t_PLC_FBE11[[#This Row],[FBE Fee (*cc) for avg storage]]&lt;&gt;"-"),t_PLC_FBE11[[#This Row],[Commission Invoice (*cc)]]+t_PLC_FBE11[[#This Row],[FBE Fee (*cc) for avg storage]],"-")</f>
        <v>-</v>
      </c>
      <c r="AN24" s="188" t="str">
        <f>IF(AND(t_PLC_FBE11[[#This Row],[GMV (*cc)]]&lt;&gt;"-",t_PLC_FBE11[[#This Row],[TOTAL Cost (*cc)]]&lt;&gt;"-"),t_PLC_FBE11[[#This Row],[GMV (*cc)]]-t_PLC_FBE11[[#This Row],[TOTAL Cost (*cc)]],"-")</f>
        <v>-</v>
      </c>
      <c r="AO24" s="35" t="str">
        <f>IF(AND(t_PLC_FBE11[[#This Row],[GMV (*cc)]]&lt;&gt;"-",t_PLC_FBE11[[#This Row],[Seller Income (*cc)]]&lt;&gt;"-"),t_PLC_FBE11[[#This Row],[Seller Income (*cc)]]/t_PLC_FBE11[[#This Row],[GMV (*cc)]],"-")</f>
        <v>-</v>
      </c>
      <c r="AP24" s="188" t="str">
        <f>IF(AND(t_PLC_FBE11[[#This Row],[Price wo VAT per unit (RON)]]&lt;&gt;"-",t_PLC_FBE11[[#This Row],[TOTAL Cost (*cc)]]&lt;&gt;"-"),(t_PLC_FBE11[[#This Row],[Price wo VAT per unit (RON)]]/$M$9*(IF(t_PLC_FBE11[[#This Row],[Quantity]]&lt;&gt;"",t_PLC_FBE11[[#This Row],[Quantity]],1)))-t_PLC_FBE11[[#This Row],[TOTAL Cost (*cc)]],"-")</f>
        <v>-</v>
      </c>
      <c r="AQ24" s="35" t="str">
        <f>IF(AND(t_PLC_FBE11[[#This Row],[Net Seller Income (*cc)]]&lt;&gt;"-",t_PLC_FBE11[[#This Row],[Price wo VAT per unit (RON)]]&lt;&gt;"-"),t_PLC_FBE11[[#This Row],[Net Seller Income (*cc)]]/(t_PLC_FBE11[[#This Row],[Price wo VAT per unit (RON)]]/$M$9*(IF(t_PLC_FBE11[[#This Row],[Quantity]]&lt;&gt;"",t_PLC_FBE11[[#This Row],[Quantity]],1))),"-")</f>
        <v>-</v>
      </c>
      <c r="AR24" s="49" t="str">
        <f>IF(AND($L24&gt;0,$M24&gt;0,$N24&gt;0,$O24&gt;0),IFERROR(IF($K24&gt;1,VLOOKUP($T24,'FBE Fees'!$D:$M,9,0)/$M$9*$K24,VLOOKUP($T24,'FBE Fees'!$D:$M,9,0)/$M$9),"check data"),"-")</f>
        <v>-</v>
      </c>
      <c r="AS24" s="49" t="str">
        <f>IF(AND($L24&gt;0,$M24&gt;0,$N24&gt;0,$O24&gt;0),IFERROR(IF($K24&gt;1,VLOOKUP($T24,'FBE Fees'!$D:$M,10,0)/$M$9*$K24,VLOOKUP($T24,'FBE Fees'!$D:$M,10,0)/$M$9),"check data"),"-")</f>
        <v>-</v>
      </c>
    </row>
    <row r="25" spans="4:45" ht="20.100000000000001" customHeight="1" x14ac:dyDescent="0.25">
      <c r="D25" s="45"/>
      <c r="E25" s="45"/>
      <c r="F25" s="63"/>
      <c r="G25" s="46"/>
      <c r="H25" s="46"/>
      <c r="I25" s="58"/>
      <c r="J25" s="47"/>
      <c r="K25" s="17"/>
      <c r="L25" s="27"/>
      <c r="M25" s="27"/>
      <c r="N25" s="27"/>
      <c r="O25" s="27"/>
      <c r="P25" s="28" t="str">
        <f>IF(AND($L25&gt;0,$M25&gt;0,$N25&gt;0,$O25&gt;0),IFERROR(INDEX(T_Weight[Weight],MATCH(L25,T_Weight[Weight],-1)),"check data"),"-")</f>
        <v>-</v>
      </c>
      <c r="Q25" s="28" t="str">
        <f>IF(AND($L25&gt;0,$M25&gt;0,$N25&gt;0,$O25&gt;0),IFERROR(INDEX(T_Length[Length],MATCH((MAX($M25:$O25)),T_Length[Length],-1)),"check data"),"-")</f>
        <v>-</v>
      </c>
      <c r="R25" s="28" t="str">
        <f>IF(AND($L25&gt;0,$M25&gt;0,$N25&gt;0,$O25&gt;0),IFERROR(INDEX(T_Width[Width],MATCH((MEDIAN($M25:$O25)),T_Width[Width],-1)),"check data"),"-")</f>
        <v>-</v>
      </c>
      <c r="S25" s="28" t="str">
        <f>IF(AND($L25&gt;0,$M25&gt;0,$N25&gt;0,$O25&gt;0),IFERROR(INDEX(T_Height[Height],MATCH(MIN($M25:$O25),T_Height[Height],-1)),"check data"),"-")</f>
        <v>-</v>
      </c>
      <c r="T25" s="28" t="str">
        <f t="shared" si="2"/>
        <v>-</v>
      </c>
      <c r="U25" s="184" t="str">
        <f>IF(t_PLC_FBE11[[#This Row],[Category ID]]&lt;&gt;"",$G$8,"-")</f>
        <v>-</v>
      </c>
      <c r="V25" s="135" t="str">
        <f>IF(t_PLC_FBE11[[#This Row],[Category ID]]&lt;&gt;"",$G$9,"-")</f>
        <v>-</v>
      </c>
      <c r="W25" s="185" t="str">
        <f>IF(t_PLC_FBE11[[#This Row],[Category ID]]&lt;&gt;"",IFERROR(VLOOKUP(t_PLC_FBE11[[#This Row],[Category ID]],GRID!$A:$M,5,0),"seek guidance"),"-")</f>
        <v>-</v>
      </c>
      <c r="X25" s="186" t="str">
        <f>IF(t_PLC_FBE11[[#This Row],[Category ID]]&lt;&gt;"",IFERROR(VLOOKUP(t_PLC_FBE11[[#This Row],[Category ID]],GRID!$A:$M,9,0),"seek guidance"),"-")</f>
        <v>-</v>
      </c>
      <c r="Y25" s="32" t="str">
        <f t="shared" si="3"/>
        <v>-</v>
      </c>
      <c r="Z25" s="187" t="str">
        <f>IF(AND($L25&gt;0,$M25&gt;0,$N25&gt;0,$O25&gt;0),IFERROR(INDEX(T_Girth2PLC[Girth],MATCH(t_PLC_FBE11[[#This Row],[Net Girth]],T_Girth2PLC[Girth],-1)),"check data"),"-")</f>
        <v>-</v>
      </c>
      <c r="AA25" s="33" t="str">
        <f>IF(AND($L25&gt;0,$M25&gt;0,$N25&gt;0,$O25&gt;0),IFERROR(VLOOKUP($Z25,Classes!$D:$E,2,0),"check data"),"-")</f>
        <v>-</v>
      </c>
      <c r="AB25" s="34" t="str">
        <f t="shared" si="4"/>
        <v>-</v>
      </c>
      <c r="AC25" s="73" t="str">
        <f>IF(t_PLC_FBE11[[#This Row],[Category ID]]&lt;&gt;"",IFERROR(IF(ISNUMBER(SEARCH("*",$F$11)),VLOOKUP(t_PLC_FBE11[[#This Row],[Category ID]],GRID!$A:$M,13,0),VLOOKUP(t_PLC_FBE11[[#This Row],[Category ID]],GRID!$A:$M,12,0)),"seek guidance"),"-")</f>
        <v>-</v>
      </c>
      <c r="AD25" s="40">
        <f>IF(t_PLC_FBE11[[#This Row],[Net Price wo VAT (desired)]]&lt;&gt;"",(t_PLC_FBE11[[#This Row],[Net Price wo VAT (desired)]]*IF(t_PLC_FBE11[[#This Row],[VAT]]&lt;&gt;"",1+t_PLC_FBE11[[#This Row],[VAT]],1.19))*$M$9,t_PLC_FBE11[[#This Row],[Price with VAT (desired)]]*$M$9)</f>
        <v>0</v>
      </c>
      <c r="AE25" s="188">
        <f>t_PLC_FBE11[[#This Row],[Price w VAT per unit (RON)]]/(IF(t_PLC_FBE11[[#This Row],[VAT]]&lt;&gt;"",1+t_PLC_FBE11[[#This Row],[VAT]],1.19))</f>
        <v>0</v>
      </c>
      <c r="AF25" s="40" t="str">
        <f>IF(AND(t_PLC_FBE11[[#This Row],[Commission %]]&lt;&gt;"-",t_PLC_FBE11[[#This Row],[Price wo VAT per unit (RON)]]&lt;&gt;"-"),t_PLC_FBE11[[#This Row],[Price wo VAT per unit (RON)]]*t_PLC_FBE11[[#This Row],[Commission %]],"-")</f>
        <v>-</v>
      </c>
      <c r="AG25" s="188">
        <f>t_PLC_FBE11[[#This Row],[Price w VAT per unit (RON)]]*(IF(t_PLC_FBE11[[#This Row],[Quantity]]&lt;&gt;"",t_PLC_FBE11[[#This Row],[Quantity]],1))</f>
        <v>0</v>
      </c>
      <c r="AH25" s="188">
        <f>t_PLC_FBE11[[#This Row],[GMV (RON)]]/$M$9</f>
        <v>0</v>
      </c>
      <c r="AI25" s="188" t="str">
        <f>IF(t_PLC_FBE11[[#This Row],[Commission Invoice per unit (RON)]]&lt;&gt;"-",(t_PLC_FBE11[[#This Row],[Commission Invoice per unit (RON)]]/$M$9)*(IF(t_PLC_FBE11[[#This Row],[Quantity]]&lt;&gt;"",t_PLC_FBE11[[#This Row],[Quantity]],1)),"-")</f>
        <v>-</v>
      </c>
      <c r="AJ25" s="19" t="str">
        <f>IFERROR((VLOOKUP(t_PLC_FBE11[[#This Row],[Look4]],'FBE Fees'!$D:$M,8,0)/$M$9)*(IF(t_PLC_FBE11[[#This Row],[Quantity]]&lt;&gt;"",t_PLC_FBE11[[#This Row],[Quantity]],1)),"-")</f>
        <v>-</v>
      </c>
      <c r="AK25" s="34" t="str">
        <f>IF(t_PLC_FBE11[[#This Row],[Volume ( m³)]]&lt;&gt;"-",IFERROR(VLOOKUP($G$10,Storage!$E:$F,2,0),Storage!$F$4)/$M$9*t_PLC_FBE11[[#This Row],[Volume ( m³)]],"-")</f>
        <v>-</v>
      </c>
      <c r="AL25" s="40" t="str">
        <f>IF(OR(t_PLC_FBE11[[#This Row],[Order Fee (*cc)]]&lt;&gt;"-",t_PLC_FBE11[[#This Row],[Storage fees *cc (m³ / day)]]&lt;&gt;"-"),SUM(t_PLC_FBE11[[#This Row],[Order Fee (*cc)]],(t_PLC_FBE11[[#This Row],[Storage fees *cc (m³ / day)]]*$M$10)),"-")</f>
        <v>-</v>
      </c>
      <c r="AM25" s="188" t="str">
        <f>IF(AND(t_PLC_FBE11[[#This Row],[Commission Invoice (*cc)]]&lt;&gt;"-",t_PLC_FBE11[[#This Row],[FBE Fee (*cc) for avg storage]]&lt;&gt;"-"),t_PLC_FBE11[[#This Row],[Commission Invoice (*cc)]]+t_PLC_FBE11[[#This Row],[FBE Fee (*cc) for avg storage]],"-")</f>
        <v>-</v>
      </c>
      <c r="AN25" s="188" t="str">
        <f>IF(AND(t_PLC_FBE11[[#This Row],[GMV (*cc)]]&lt;&gt;"-",t_PLC_FBE11[[#This Row],[TOTAL Cost (*cc)]]&lt;&gt;"-"),t_PLC_FBE11[[#This Row],[GMV (*cc)]]-t_PLC_FBE11[[#This Row],[TOTAL Cost (*cc)]],"-")</f>
        <v>-</v>
      </c>
      <c r="AO25" s="35" t="str">
        <f>IF(AND(t_PLC_FBE11[[#This Row],[GMV (*cc)]]&lt;&gt;"-",t_PLC_FBE11[[#This Row],[Seller Income (*cc)]]&lt;&gt;"-"),t_PLC_FBE11[[#This Row],[Seller Income (*cc)]]/t_PLC_FBE11[[#This Row],[GMV (*cc)]],"-")</f>
        <v>-</v>
      </c>
      <c r="AP25" s="188" t="str">
        <f>IF(AND(t_PLC_FBE11[[#This Row],[Price wo VAT per unit (RON)]]&lt;&gt;"-",t_PLC_FBE11[[#This Row],[TOTAL Cost (*cc)]]&lt;&gt;"-"),(t_PLC_FBE11[[#This Row],[Price wo VAT per unit (RON)]]/$M$9*(IF(t_PLC_FBE11[[#This Row],[Quantity]]&lt;&gt;"",t_PLC_FBE11[[#This Row],[Quantity]],1)))-t_PLC_FBE11[[#This Row],[TOTAL Cost (*cc)]],"-")</f>
        <v>-</v>
      </c>
      <c r="AQ25" s="35" t="str">
        <f>IF(AND(t_PLC_FBE11[[#This Row],[Net Seller Income (*cc)]]&lt;&gt;"-",t_PLC_FBE11[[#This Row],[Price wo VAT per unit (RON)]]&lt;&gt;"-"),t_PLC_FBE11[[#This Row],[Net Seller Income (*cc)]]/(t_PLC_FBE11[[#This Row],[Price wo VAT per unit (RON)]]/$M$9*(IF(t_PLC_FBE11[[#This Row],[Quantity]]&lt;&gt;"",t_PLC_FBE11[[#This Row],[Quantity]],1))),"-")</f>
        <v>-</v>
      </c>
      <c r="AR25" s="49" t="str">
        <f>IF(AND($L25&gt;0,$M25&gt;0,$N25&gt;0,$O25&gt;0),IFERROR(IF($K25&gt;1,VLOOKUP($T25,'FBE Fees'!$D:$M,9,0)/$M$9*$K25,VLOOKUP($T25,'FBE Fees'!$D:$M,9,0)/$M$9),"check data"),"-")</f>
        <v>-</v>
      </c>
      <c r="AS25" s="49" t="str">
        <f>IF(AND($L25&gt;0,$M25&gt;0,$N25&gt;0,$O25&gt;0),IFERROR(IF($K25&gt;1,VLOOKUP($T25,'FBE Fees'!$D:$M,10,0)/$M$9*$K25,VLOOKUP($T25,'FBE Fees'!$D:$M,10,0)/$M$9),"check data"),"-")</f>
        <v>-</v>
      </c>
    </row>
    <row r="26" spans="4:45" ht="20.100000000000001" customHeight="1" x14ac:dyDescent="0.25">
      <c r="D26" s="45"/>
      <c r="E26" s="45"/>
      <c r="F26" s="63"/>
      <c r="G26" s="46"/>
      <c r="H26" s="46"/>
      <c r="I26" s="58"/>
      <c r="J26" s="47"/>
      <c r="K26" s="17"/>
      <c r="L26" s="27"/>
      <c r="M26" s="27"/>
      <c r="N26" s="27"/>
      <c r="O26" s="27"/>
      <c r="P26" s="28" t="str">
        <f>IF(AND($L26&gt;0,$M26&gt;0,$N26&gt;0,$O26&gt;0),IFERROR(INDEX(T_Weight[Weight],MATCH(L26,T_Weight[Weight],-1)),"check data"),"-")</f>
        <v>-</v>
      </c>
      <c r="Q26" s="28" t="str">
        <f>IF(AND($L26&gt;0,$M26&gt;0,$N26&gt;0,$O26&gt;0),IFERROR(INDEX(T_Length[Length],MATCH((MAX($M26:$O26)),T_Length[Length],-1)),"check data"),"-")</f>
        <v>-</v>
      </c>
      <c r="R26" s="28" t="str">
        <f>IF(AND($L26&gt;0,$M26&gt;0,$N26&gt;0,$O26&gt;0),IFERROR(INDEX(T_Width[Width],MATCH((MEDIAN($M26:$O26)),T_Width[Width],-1)),"check data"),"-")</f>
        <v>-</v>
      </c>
      <c r="S26" s="28" t="str">
        <f>IF(AND($L26&gt;0,$M26&gt;0,$N26&gt;0,$O26&gt;0),IFERROR(INDEX(T_Height[Height],MATCH(MIN($M26:$O26),T_Height[Height],-1)),"check data"),"-")</f>
        <v>-</v>
      </c>
      <c r="T26" s="28" t="str">
        <f t="shared" si="2"/>
        <v>-</v>
      </c>
      <c r="U26" s="184" t="str">
        <f>IF(t_PLC_FBE11[[#This Row],[Category ID]]&lt;&gt;"",$G$8,"-")</f>
        <v>-</v>
      </c>
      <c r="V26" s="135" t="str">
        <f>IF(t_PLC_FBE11[[#This Row],[Category ID]]&lt;&gt;"",$G$9,"-")</f>
        <v>-</v>
      </c>
      <c r="W26" s="185" t="str">
        <f>IF(t_PLC_FBE11[[#This Row],[Category ID]]&lt;&gt;"",IFERROR(VLOOKUP(t_PLC_FBE11[[#This Row],[Category ID]],GRID!$A:$M,5,0),"seek guidance"),"-")</f>
        <v>-</v>
      </c>
      <c r="X26" s="186" t="str">
        <f>IF(t_PLC_FBE11[[#This Row],[Category ID]]&lt;&gt;"",IFERROR(VLOOKUP(t_PLC_FBE11[[#This Row],[Category ID]],GRID!$A:$M,9,0),"seek guidance"),"-")</f>
        <v>-</v>
      </c>
      <c r="Y26" s="32" t="str">
        <f t="shared" si="3"/>
        <v>-</v>
      </c>
      <c r="Z26" s="187" t="str">
        <f>IF(AND($L26&gt;0,$M26&gt;0,$N26&gt;0,$O26&gt;0),IFERROR(INDEX(T_Girth2PLC[Girth],MATCH(t_PLC_FBE11[[#This Row],[Net Girth]],T_Girth2PLC[Girth],-1)),"check data"),"-")</f>
        <v>-</v>
      </c>
      <c r="AA26" s="33" t="str">
        <f>IF(AND($L26&gt;0,$M26&gt;0,$N26&gt;0,$O26&gt;0),IFERROR(VLOOKUP($Z26,Classes!$D:$E,2,0),"check data"),"-")</f>
        <v>-</v>
      </c>
      <c r="AB26" s="34" t="str">
        <f t="shared" si="4"/>
        <v>-</v>
      </c>
      <c r="AC26" s="73" t="str">
        <f>IF(t_PLC_FBE11[[#This Row],[Category ID]]&lt;&gt;"",IFERROR(IF(ISNUMBER(SEARCH("*",$F$11)),VLOOKUP(t_PLC_FBE11[[#This Row],[Category ID]],GRID!$A:$M,13,0),VLOOKUP(t_PLC_FBE11[[#This Row],[Category ID]],GRID!$A:$M,12,0)),"seek guidance"),"-")</f>
        <v>-</v>
      </c>
      <c r="AD26" s="40">
        <f>IF(t_PLC_FBE11[[#This Row],[Net Price wo VAT (desired)]]&lt;&gt;"",(t_PLC_FBE11[[#This Row],[Net Price wo VAT (desired)]]*IF(t_PLC_FBE11[[#This Row],[VAT]]&lt;&gt;"",1+t_PLC_FBE11[[#This Row],[VAT]],1.19))*$M$9,t_PLC_FBE11[[#This Row],[Price with VAT (desired)]]*$M$9)</f>
        <v>0</v>
      </c>
      <c r="AE26" s="188">
        <f>t_PLC_FBE11[[#This Row],[Price w VAT per unit (RON)]]/(IF(t_PLC_FBE11[[#This Row],[VAT]]&lt;&gt;"",1+t_PLC_FBE11[[#This Row],[VAT]],1.19))</f>
        <v>0</v>
      </c>
      <c r="AF26" s="40" t="str">
        <f>IF(AND(t_PLC_FBE11[[#This Row],[Commission %]]&lt;&gt;"-",t_PLC_FBE11[[#This Row],[Price wo VAT per unit (RON)]]&lt;&gt;"-"),t_PLC_FBE11[[#This Row],[Price wo VAT per unit (RON)]]*t_PLC_FBE11[[#This Row],[Commission %]],"-")</f>
        <v>-</v>
      </c>
      <c r="AG26" s="188">
        <f>t_PLC_FBE11[[#This Row],[Price w VAT per unit (RON)]]*(IF(t_PLC_FBE11[[#This Row],[Quantity]]&lt;&gt;"",t_PLC_FBE11[[#This Row],[Quantity]],1))</f>
        <v>0</v>
      </c>
      <c r="AH26" s="188">
        <f>t_PLC_FBE11[[#This Row],[GMV (RON)]]/$M$9</f>
        <v>0</v>
      </c>
      <c r="AI26" s="188" t="str">
        <f>IF(t_PLC_FBE11[[#This Row],[Commission Invoice per unit (RON)]]&lt;&gt;"-",(t_PLC_FBE11[[#This Row],[Commission Invoice per unit (RON)]]/$M$9)*(IF(t_PLC_FBE11[[#This Row],[Quantity]]&lt;&gt;"",t_PLC_FBE11[[#This Row],[Quantity]],1)),"-")</f>
        <v>-</v>
      </c>
      <c r="AJ26" s="19" t="str">
        <f>IFERROR((VLOOKUP(t_PLC_FBE11[[#This Row],[Look4]],'FBE Fees'!$D:$M,8,0)/$M$9)*(IF(t_PLC_FBE11[[#This Row],[Quantity]]&lt;&gt;"",t_PLC_FBE11[[#This Row],[Quantity]],1)),"-")</f>
        <v>-</v>
      </c>
      <c r="AK26" s="34" t="str">
        <f>IF(t_PLC_FBE11[[#This Row],[Volume ( m³)]]&lt;&gt;"-",IFERROR(VLOOKUP($G$10,Storage!$E:$F,2,0),Storage!$F$4)/$M$9*t_PLC_FBE11[[#This Row],[Volume ( m³)]],"-")</f>
        <v>-</v>
      </c>
      <c r="AL26" s="40" t="str">
        <f>IF(OR(t_PLC_FBE11[[#This Row],[Order Fee (*cc)]]&lt;&gt;"-",t_PLC_FBE11[[#This Row],[Storage fees *cc (m³ / day)]]&lt;&gt;"-"),SUM(t_PLC_FBE11[[#This Row],[Order Fee (*cc)]],(t_PLC_FBE11[[#This Row],[Storage fees *cc (m³ / day)]]*$M$10)),"-")</f>
        <v>-</v>
      </c>
      <c r="AM26" s="188" t="str">
        <f>IF(AND(t_PLC_FBE11[[#This Row],[Commission Invoice (*cc)]]&lt;&gt;"-",t_PLC_FBE11[[#This Row],[FBE Fee (*cc) for avg storage]]&lt;&gt;"-"),t_PLC_FBE11[[#This Row],[Commission Invoice (*cc)]]+t_PLC_FBE11[[#This Row],[FBE Fee (*cc) for avg storage]],"-")</f>
        <v>-</v>
      </c>
      <c r="AN26" s="188" t="str">
        <f>IF(AND(t_PLC_FBE11[[#This Row],[GMV (*cc)]]&lt;&gt;"-",t_PLC_FBE11[[#This Row],[TOTAL Cost (*cc)]]&lt;&gt;"-"),t_PLC_FBE11[[#This Row],[GMV (*cc)]]-t_PLC_FBE11[[#This Row],[TOTAL Cost (*cc)]],"-")</f>
        <v>-</v>
      </c>
      <c r="AO26" s="35" t="str">
        <f>IF(AND(t_PLC_FBE11[[#This Row],[GMV (*cc)]]&lt;&gt;"-",t_PLC_FBE11[[#This Row],[Seller Income (*cc)]]&lt;&gt;"-"),t_PLC_FBE11[[#This Row],[Seller Income (*cc)]]/t_PLC_FBE11[[#This Row],[GMV (*cc)]],"-")</f>
        <v>-</v>
      </c>
      <c r="AP26" s="188" t="str">
        <f>IF(AND(t_PLC_FBE11[[#This Row],[Price wo VAT per unit (RON)]]&lt;&gt;"-",t_PLC_FBE11[[#This Row],[TOTAL Cost (*cc)]]&lt;&gt;"-"),(t_PLC_FBE11[[#This Row],[Price wo VAT per unit (RON)]]/$M$9*(IF(t_PLC_FBE11[[#This Row],[Quantity]]&lt;&gt;"",t_PLC_FBE11[[#This Row],[Quantity]],1)))-t_PLC_FBE11[[#This Row],[TOTAL Cost (*cc)]],"-")</f>
        <v>-</v>
      </c>
      <c r="AQ26" s="35" t="str">
        <f>IF(AND(t_PLC_FBE11[[#This Row],[Net Seller Income (*cc)]]&lt;&gt;"-",t_PLC_FBE11[[#This Row],[Price wo VAT per unit (RON)]]&lt;&gt;"-"),t_PLC_FBE11[[#This Row],[Net Seller Income (*cc)]]/(t_PLC_FBE11[[#This Row],[Price wo VAT per unit (RON)]]/$M$9*(IF(t_PLC_FBE11[[#This Row],[Quantity]]&lt;&gt;"",t_PLC_FBE11[[#This Row],[Quantity]],1))),"-")</f>
        <v>-</v>
      </c>
      <c r="AR26" s="49" t="str">
        <f>IF(AND($L26&gt;0,$M26&gt;0,$N26&gt;0,$O26&gt;0),IFERROR(IF($K26&gt;1,VLOOKUP($T26,'FBE Fees'!$D:$M,9,0)/$M$9*$K26,VLOOKUP($T26,'FBE Fees'!$D:$M,9,0)/$M$9),"check data"),"-")</f>
        <v>-</v>
      </c>
      <c r="AS26" s="49" t="str">
        <f>IF(AND($L26&gt;0,$M26&gt;0,$N26&gt;0,$O26&gt;0),IFERROR(IF($K26&gt;1,VLOOKUP($T26,'FBE Fees'!$D:$M,10,0)/$M$9*$K26,VLOOKUP($T26,'FBE Fees'!$D:$M,10,0)/$M$9),"check data"),"-")</f>
        <v>-</v>
      </c>
    </row>
    <row r="27" spans="4:45" ht="20.100000000000001" customHeight="1" x14ac:dyDescent="0.25">
      <c r="D27" s="45"/>
      <c r="E27" s="45"/>
      <c r="F27" s="63"/>
      <c r="G27" s="46"/>
      <c r="H27" s="46"/>
      <c r="I27" s="58"/>
      <c r="J27" s="47"/>
      <c r="K27" s="17"/>
      <c r="L27" s="27"/>
      <c r="M27" s="27"/>
      <c r="N27" s="27"/>
      <c r="O27" s="27"/>
      <c r="P27" s="28" t="str">
        <f>IF(AND($L27&gt;0,$M27&gt;0,$N27&gt;0,$O27&gt;0),IFERROR(INDEX(T_Weight[Weight],MATCH(L27,T_Weight[Weight],-1)),"check data"),"-")</f>
        <v>-</v>
      </c>
      <c r="Q27" s="28" t="str">
        <f>IF(AND($L27&gt;0,$M27&gt;0,$N27&gt;0,$O27&gt;0),IFERROR(INDEX(T_Length[Length],MATCH((MAX($M27:$O27)),T_Length[Length],-1)),"check data"),"-")</f>
        <v>-</v>
      </c>
      <c r="R27" s="28" t="str">
        <f>IF(AND($L27&gt;0,$M27&gt;0,$N27&gt;0,$O27&gt;0),IFERROR(INDEX(T_Width[Width],MATCH((MEDIAN($M27:$O27)),T_Width[Width],-1)),"check data"),"-")</f>
        <v>-</v>
      </c>
      <c r="S27" s="28" t="str">
        <f>IF(AND($L27&gt;0,$M27&gt;0,$N27&gt;0,$O27&gt;0),IFERROR(INDEX(T_Height[Height],MATCH(MIN($M27:$O27),T_Height[Height],-1)),"check data"),"-")</f>
        <v>-</v>
      </c>
      <c r="T27" s="28" t="str">
        <f t="shared" si="2"/>
        <v>-</v>
      </c>
      <c r="U27" s="184" t="str">
        <f>IF(t_PLC_FBE11[[#This Row],[Category ID]]&lt;&gt;"",$G$8,"-")</f>
        <v>-</v>
      </c>
      <c r="V27" s="135" t="str">
        <f>IF(t_PLC_FBE11[[#This Row],[Category ID]]&lt;&gt;"",$G$9,"-")</f>
        <v>-</v>
      </c>
      <c r="W27" s="185" t="str">
        <f>IF(t_PLC_FBE11[[#This Row],[Category ID]]&lt;&gt;"",IFERROR(VLOOKUP(t_PLC_FBE11[[#This Row],[Category ID]],GRID!$A:$M,5,0),"seek guidance"),"-")</f>
        <v>-</v>
      </c>
      <c r="X27" s="186" t="str">
        <f>IF(t_PLC_FBE11[[#This Row],[Category ID]]&lt;&gt;"",IFERROR(VLOOKUP(t_PLC_FBE11[[#This Row],[Category ID]],GRID!$A:$M,9,0),"seek guidance"),"-")</f>
        <v>-</v>
      </c>
      <c r="Y27" s="32" t="str">
        <f t="shared" si="3"/>
        <v>-</v>
      </c>
      <c r="Z27" s="187" t="str">
        <f>IF(AND($L27&gt;0,$M27&gt;0,$N27&gt;0,$O27&gt;0),IFERROR(INDEX(T_Girth2PLC[Girth],MATCH(t_PLC_FBE11[[#This Row],[Net Girth]],T_Girth2PLC[Girth],-1)),"check data"),"-")</f>
        <v>-</v>
      </c>
      <c r="AA27" s="33" t="str">
        <f>IF(AND($L27&gt;0,$M27&gt;0,$N27&gt;0,$O27&gt;0),IFERROR(VLOOKUP($Z27,Classes!$D:$E,2,0),"check data"),"-")</f>
        <v>-</v>
      </c>
      <c r="AB27" s="34" t="str">
        <f t="shared" si="4"/>
        <v>-</v>
      </c>
      <c r="AC27" s="73" t="str">
        <f>IF(t_PLC_FBE11[[#This Row],[Category ID]]&lt;&gt;"",IFERROR(IF(ISNUMBER(SEARCH("*",$F$11)),VLOOKUP(t_PLC_FBE11[[#This Row],[Category ID]],GRID!$A:$M,13,0),VLOOKUP(t_PLC_FBE11[[#This Row],[Category ID]],GRID!$A:$M,12,0)),"seek guidance"),"-")</f>
        <v>-</v>
      </c>
      <c r="AD27" s="40">
        <f>IF(t_PLC_FBE11[[#This Row],[Net Price wo VAT (desired)]]&lt;&gt;"",(t_PLC_FBE11[[#This Row],[Net Price wo VAT (desired)]]*IF(t_PLC_FBE11[[#This Row],[VAT]]&lt;&gt;"",1+t_PLC_FBE11[[#This Row],[VAT]],1.19))*$M$9,t_PLC_FBE11[[#This Row],[Price with VAT (desired)]]*$M$9)</f>
        <v>0</v>
      </c>
      <c r="AE27" s="188">
        <f>t_PLC_FBE11[[#This Row],[Price w VAT per unit (RON)]]/(IF(t_PLC_FBE11[[#This Row],[VAT]]&lt;&gt;"",1+t_PLC_FBE11[[#This Row],[VAT]],1.19))</f>
        <v>0</v>
      </c>
      <c r="AF27" s="40" t="str">
        <f>IF(AND(t_PLC_FBE11[[#This Row],[Commission %]]&lt;&gt;"-",t_PLC_FBE11[[#This Row],[Price wo VAT per unit (RON)]]&lt;&gt;"-"),t_PLC_FBE11[[#This Row],[Price wo VAT per unit (RON)]]*t_PLC_FBE11[[#This Row],[Commission %]],"-")</f>
        <v>-</v>
      </c>
      <c r="AG27" s="188">
        <f>t_PLC_FBE11[[#This Row],[Price w VAT per unit (RON)]]*(IF(t_PLC_FBE11[[#This Row],[Quantity]]&lt;&gt;"",t_PLC_FBE11[[#This Row],[Quantity]],1))</f>
        <v>0</v>
      </c>
      <c r="AH27" s="188">
        <f>t_PLC_FBE11[[#This Row],[GMV (RON)]]/$M$9</f>
        <v>0</v>
      </c>
      <c r="AI27" s="188" t="str">
        <f>IF(t_PLC_FBE11[[#This Row],[Commission Invoice per unit (RON)]]&lt;&gt;"-",(t_PLC_FBE11[[#This Row],[Commission Invoice per unit (RON)]]/$M$9)*(IF(t_PLC_FBE11[[#This Row],[Quantity]]&lt;&gt;"",t_PLC_FBE11[[#This Row],[Quantity]],1)),"-")</f>
        <v>-</v>
      </c>
      <c r="AJ27" s="19" t="str">
        <f>IFERROR((VLOOKUP(t_PLC_FBE11[[#This Row],[Look4]],'FBE Fees'!$D:$M,8,0)/$M$9)*(IF(t_PLC_FBE11[[#This Row],[Quantity]]&lt;&gt;"",t_PLC_FBE11[[#This Row],[Quantity]],1)),"-")</f>
        <v>-</v>
      </c>
      <c r="AK27" s="34" t="str">
        <f>IF(t_PLC_FBE11[[#This Row],[Volume ( m³)]]&lt;&gt;"-",IFERROR(VLOOKUP($G$10,Storage!$E:$F,2,0),Storage!$F$4)/$M$9*t_PLC_FBE11[[#This Row],[Volume ( m³)]],"-")</f>
        <v>-</v>
      </c>
      <c r="AL27" s="40" t="str">
        <f>IF(OR(t_PLC_FBE11[[#This Row],[Order Fee (*cc)]]&lt;&gt;"-",t_PLC_FBE11[[#This Row],[Storage fees *cc (m³ / day)]]&lt;&gt;"-"),SUM(t_PLC_FBE11[[#This Row],[Order Fee (*cc)]],(t_PLC_FBE11[[#This Row],[Storage fees *cc (m³ / day)]]*$M$10)),"-")</f>
        <v>-</v>
      </c>
      <c r="AM27" s="188" t="str">
        <f>IF(AND(t_PLC_FBE11[[#This Row],[Commission Invoice (*cc)]]&lt;&gt;"-",t_PLC_FBE11[[#This Row],[FBE Fee (*cc) for avg storage]]&lt;&gt;"-"),t_PLC_FBE11[[#This Row],[Commission Invoice (*cc)]]+t_PLC_FBE11[[#This Row],[FBE Fee (*cc) for avg storage]],"-")</f>
        <v>-</v>
      </c>
      <c r="AN27" s="188" t="str">
        <f>IF(AND(t_PLC_FBE11[[#This Row],[GMV (*cc)]]&lt;&gt;"-",t_PLC_FBE11[[#This Row],[TOTAL Cost (*cc)]]&lt;&gt;"-"),t_PLC_FBE11[[#This Row],[GMV (*cc)]]-t_PLC_FBE11[[#This Row],[TOTAL Cost (*cc)]],"-")</f>
        <v>-</v>
      </c>
      <c r="AO27" s="35" t="str">
        <f>IF(AND(t_PLC_FBE11[[#This Row],[GMV (*cc)]]&lt;&gt;"-",t_PLC_FBE11[[#This Row],[Seller Income (*cc)]]&lt;&gt;"-"),t_PLC_FBE11[[#This Row],[Seller Income (*cc)]]/t_PLC_FBE11[[#This Row],[GMV (*cc)]],"-")</f>
        <v>-</v>
      </c>
      <c r="AP27" s="188" t="str">
        <f>IF(AND(t_PLC_FBE11[[#This Row],[Price wo VAT per unit (RON)]]&lt;&gt;"-",t_PLC_FBE11[[#This Row],[TOTAL Cost (*cc)]]&lt;&gt;"-"),(t_PLC_FBE11[[#This Row],[Price wo VAT per unit (RON)]]/$M$9*(IF(t_PLC_FBE11[[#This Row],[Quantity]]&lt;&gt;"",t_PLC_FBE11[[#This Row],[Quantity]],1)))-t_PLC_FBE11[[#This Row],[TOTAL Cost (*cc)]],"-")</f>
        <v>-</v>
      </c>
      <c r="AQ27" s="35" t="str">
        <f>IF(AND(t_PLC_FBE11[[#This Row],[Net Seller Income (*cc)]]&lt;&gt;"-",t_PLC_FBE11[[#This Row],[Price wo VAT per unit (RON)]]&lt;&gt;"-"),t_PLC_FBE11[[#This Row],[Net Seller Income (*cc)]]/(t_PLC_FBE11[[#This Row],[Price wo VAT per unit (RON)]]/$M$9*(IF(t_PLC_FBE11[[#This Row],[Quantity]]&lt;&gt;"",t_PLC_FBE11[[#This Row],[Quantity]],1))),"-")</f>
        <v>-</v>
      </c>
      <c r="AR27" s="49" t="str">
        <f>IF(AND($L27&gt;0,$M27&gt;0,$N27&gt;0,$O27&gt;0),IFERROR(IF($K27&gt;1,VLOOKUP($T27,'FBE Fees'!$D:$M,9,0)/$M$9*$K27,VLOOKUP($T27,'FBE Fees'!$D:$M,9,0)/$M$9),"check data"),"-")</f>
        <v>-</v>
      </c>
      <c r="AS27" s="49" t="str">
        <f>IF(AND($L27&gt;0,$M27&gt;0,$N27&gt;0,$O27&gt;0),IFERROR(IF($K27&gt;1,VLOOKUP($T27,'FBE Fees'!$D:$M,10,0)/$M$9*$K27,VLOOKUP($T27,'FBE Fees'!$D:$M,10,0)/$M$9),"check data"),"-")</f>
        <v>-</v>
      </c>
    </row>
    <row r="28" spans="4:45" ht="20.100000000000001" customHeight="1" x14ac:dyDescent="0.25">
      <c r="D28" s="45"/>
      <c r="E28" s="45"/>
      <c r="F28" s="63"/>
      <c r="G28" s="46"/>
      <c r="H28" s="46"/>
      <c r="I28" s="58"/>
      <c r="J28" s="47"/>
      <c r="K28" s="17"/>
      <c r="L28" s="27"/>
      <c r="M28" s="27"/>
      <c r="N28" s="27"/>
      <c r="O28" s="27"/>
      <c r="P28" s="28" t="str">
        <f>IF(AND($L28&gt;0,$M28&gt;0,$N28&gt;0,$O28&gt;0),IFERROR(INDEX(T_Weight[Weight],MATCH(L28,T_Weight[Weight],-1)),"check data"),"-")</f>
        <v>-</v>
      </c>
      <c r="Q28" s="28" t="str">
        <f>IF(AND($L28&gt;0,$M28&gt;0,$N28&gt;0,$O28&gt;0),IFERROR(INDEX(T_Length[Length],MATCH((MAX($M28:$O28)),T_Length[Length],-1)),"check data"),"-")</f>
        <v>-</v>
      </c>
      <c r="R28" s="28" t="str">
        <f>IF(AND($L28&gt;0,$M28&gt;0,$N28&gt;0,$O28&gt;0),IFERROR(INDEX(T_Width[Width],MATCH((MEDIAN($M28:$O28)),T_Width[Width],-1)),"check data"),"-")</f>
        <v>-</v>
      </c>
      <c r="S28" s="28" t="str">
        <f>IF(AND($L28&gt;0,$M28&gt;0,$N28&gt;0,$O28&gt;0),IFERROR(INDEX(T_Height[Height],MATCH(MIN($M28:$O28),T_Height[Height],-1)),"check data"),"-")</f>
        <v>-</v>
      </c>
      <c r="T28" s="28" t="str">
        <f t="shared" si="2"/>
        <v>-</v>
      </c>
      <c r="U28" s="184" t="str">
        <f>IF(t_PLC_FBE11[[#This Row],[Category ID]]&lt;&gt;"",$G$8,"-")</f>
        <v>-</v>
      </c>
      <c r="V28" s="135" t="str">
        <f>IF(t_PLC_FBE11[[#This Row],[Category ID]]&lt;&gt;"",$G$9,"-")</f>
        <v>-</v>
      </c>
      <c r="W28" s="185" t="str">
        <f>IF(t_PLC_FBE11[[#This Row],[Category ID]]&lt;&gt;"",IFERROR(VLOOKUP(t_PLC_FBE11[[#This Row],[Category ID]],GRID!$A:$M,5,0),"seek guidance"),"-")</f>
        <v>-</v>
      </c>
      <c r="X28" s="186" t="str">
        <f>IF(t_PLC_FBE11[[#This Row],[Category ID]]&lt;&gt;"",IFERROR(VLOOKUP(t_PLC_FBE11[[#This Row],[Category ID]],GRID!$A:$M,9,0),"seek guidance"),"-")</f>
        <v>-</v>
      </c>
      <c r="Y28" s="32" t="str">
        <f t="shared" si="3"/>
        <v>-</v>
      </c>
      <c r="Z28" s="187" t="str">
        <f>IF(AND($L28&gt;0,$M28&gt;0,$N28&gt;0,$O28&gt;0),IFERROR(INDEX(T_Girth2PLC[Girth],MATCH(t_PLC_FBE11[[#This Row],[Net Girth]],T_Girth2PLC[Girth],-1)),"check data"),"-")</f>
        <v>-</v>
      </c>
      <c r="AA28" s="33" t="str">
        <f>IF(AND($L28&gt;0,$M28&gt;0,$N28&gt;0,$O28&gt;0),IFERROR(VLOOKUP($Z28,Classes!$D:$E,2,0),"check data"),"-")</f>
        <v>-</v>
      </c>
      <c r="AB28" s="34" t="str">
        <f t="shared" si="4"/>
        <v>-</v>
      </c>
      <c r="AC28" s="73" t="str">
        <f>IF(t_PLC_FBE11[[#This Row],[Category ID]]&lt;&gt;"",IFERROR(IF(ISNUMBER(SEARCH("*",$F$11)),VLOOKUP(t_PLC_FBE11[[#This Row],[Category ID]],GRID!$A:$M,13,0),VLOOKUP(t_PLC_FBE11[[#This Row],[Category ID]],GRID!$A:$M,12,0)),"seek guidance"),"-")</f>
        <v>-</v>
      </c>
      <c r="AD28" s="40">
        <f>IF(t_PLC_FBE11[[#This Row],[Net Price wo VAT (desired)]]&lt;&gt;"",(t_PLC_FBE11[[#This Row],[Net Price wo VAT (desired)]]*IF(t_PLC_FBE11[[#This Row],[VAT]]&lt;&gt;"",1+t_PLC_FBE11[[#This Row],[VAT]],1.19))*$M$9,t_PLC_FBE11[[#This Row],[Price with VAT (desired)]]*$M$9)</f>
        <v>0</v>
      </c>
      <c r="AE28" s="188">
        <f>t_PLC_FBE11[[#This Row],[Price w VAT per unit (RON)]]/(IF(t_PLC_FBE11[[#This Row],[VAT]]&lt;&gt;"",1+t_PLC_FBE11[[#This Row],[VAT]],1.19))</f>
        <v>0</v>
      </c>
      <c r="AF28" s="40" t="str">
        <f>IF(AND(t_PLC_FBE11[[#This Row],[Commission %]]&lt;&gt;"-",t_PLC_FBE11[[#This Row],[Price wo VAT per unit (RON)]]&lt;&gt;"-"),t_PLC_FBE11[[#This Row],[Price wo VAT per unit (RON)]]*t_PLC_FBE11[[#This Row],[Commission %]],"-")</f>
        <v>-</v>
      </c>
      <c r="AG28" s="188">
        <f>t_PLC_FBE11[[#This Row],[Price w VAT per unit (RON)]]*(IF(t_PLC_FBE11[[#This Row],[Quantity]]&lt;&gt;"",t_PLC_FBE11[[#This Row],[Quantity]],1))</f>
        <v>0</v>
      </c>
      <c r="AH28" s="188">
        <f>t_PLC_FBE11[[#This Row],[GMV (RON)]]/$M$9</f>
        <v>0</v>
      </c>
      <c r="AI28" s="188" t="str">
        <f>IF(t_PLC_FBE11[[#This Row],[Commission Invoice per unit (RON)]]&lt;&gt;"-",(t_PLC_FBE11[[#This Row],[Commission Invoice per unit (RON)]]/$M$9)*(IF(t_PLC_FBE11[[#This Row],[Quantity]]&lt;&gt;"",t_PLC_FBE11[[#This Row],[Quantity]],1)),"-")</f>
        <v>-</v>
      </c>
      <c r="AJ28" s="19" t="str">
        <f>IFERROR((VLOOKUP(t_PLC_FBE11[[#This Row],[Look4]],'FBE Fees'!$D:$M,8,0)/$M$9)*(IF(t_PLC_FBE11[[#This Row],[Quantity]]&lt;&gt;"",t_PLC_FBE11[[#This Row],[Quantity]],1)),"-")</f>
        <v>-</v>
      </c>
      <c r="AK28" s="34" t="str">
        <f>IF(t_PLC_FBE11[[#This Row],[Volume ( m³)]]&lt;&gt;"-",IFERROR(VLOOKUP($G$10,Storage!$E:$F,2,0),Storage!$F$4)/$M$9*t_PLC_FBE11[[#This Row],[Volume ( m³)]],"-")</f>
        <v>-</v>
      </c>
      <c r="AL28" s="40" t="str">
        <f>IF(OR(t_PLC_FBE11[[#This Row],[Order Fee (*cc)]]&lt;&gt;"-",t_PLC_FBE11[[#This Row],[Storage fees *cc (m³ / day)]]&lt;&gt;"-"),SUM(t_PLC_FBE11[[#This Row],[Order Fee (*cc)]],(t_PLC_FBE11[[#This Row],[Storage fees *cc (m³ / day)]]*$M$10)),"-")</f>
        <v>-</v>
      </c>
      <c r="AM28" s="188" t="str">
        <f>IF(AND(t_PLC_FBE11[[#This Row],[Commission Invoice (*cc)]]&lt;&gt;"-",t_PLC_FBE11[[#This Row],[FBE Fee (*cc) for avg storage]]&lt;&gt;"-"),t_PLC_FBE11[[#This Row],[Commission Invoice (*cc)]]+t_PLC_FBE11[[#This Row],[FBE Fee (*cc) for avg storage]],"-")</f>
        <v>-</v>
      </c>
      <c r="AN28" s="188" t="str">
        <f>IF(AND(t_PLC_FBE11[[#This Row],[GMV (*cc)]]&lt;&gt;"-",t_PLC_FBE11[[#This Row],[TOTAL Cost (*cc)]]&lt;&gt;"-"),t_PLC_FBE11[[#This Row],[GMV (*cc)]]-t_PLC_FBE11[[#This Row],[TOTAL Cost (*cc)]],"-")</f>
        <v>-</v>
      </c>
      <c r="AO28" s="35" t="str">
        <f>IF(AND(t_PLC_FBE11[[#This Row],[GMV (*cc)]]&lt;&gt;"-",t_PLC_FBE11[[#This Row],[Seller Income (*cc)]]&lt;&gt;"-"),t_PLC_FBE11[[#This Row],[Seller Income (*cc)]]/t_PLC_FBE11[[#This Row],[GMV (*cc)]],"-")</f>
        <v>-</v>
      </c>
      <c r="AP28" s="188" t="str">
        <f>IF(AND(t_PLC_FBE11[[#This Row],[Price wo VAT per unit (RON)]]&lt;&gt;"-",t_PLC_FBE11[[#This Row],[TOTAL Cost (*cc)]]&lt;&gt;"-"),(t_PLC_FBE11[[#This Row],[Price wo VAT per unit (RON)]]/$M$9*(IF(t_PLC_FBE11[[#This Row],[Quantity]]&lt;&gt;"",t_PLC_FBE11[[#This Row],[Quantity]],1)))-t_PLC_FBE11[[#This Row],[TOTAL Cost (*cc)]],"-")</f>
        <v>-</v>
      </c>
      <c r="AQ28" s="35" t="str">
        <f>IF(AND(t_PLC_FBE11[[#This Row],[Net Seller Income (*cc)]]&lt;&gt;"-",t_PLC_FBE11[[#This Row],[Price wo VAT per unit (RON)]]&lt;&gt;"-"),t_PLC_FBE11[[#This Row],[Net Seller Income (*cc)]]/(t_PLC_FBE11[[#This Row],[Price wo VAT per unit (RON)]]/$M$9*(IF(t_PLC_FBE11[[#This Row],[Quantity]]&lt;&gt;"",t_PLC_FBE11[[#This Row],[Quantity]],1))),"-")</f>
        <v>-</v>
      </c>
      <c r="AR28" s="49" t="str">
        <f>IF(AND($L28&gt;0,$M28&gt;0,$N28&gt;0,$O28&gt;0),IFERROR(IF($K28&gt;1,VLOOKUP($T28,'FBE Fees'!$D:$M,9,0)/$M$9*$K28,VLOOKUP($T28,'FBE Fees'!$D:$M,9,0)/$M$9),"check data"),"-")</f>
        <v>-</v>
      </c>
      <c r="AS28" s="49" t="str">
        <f>IF(AND($L28&gt;0,$M28&gt;0,$N28&gt;0,$O28&gt;0),IFERROR(IF($K28&gt;1,VLOOKUP($T28,'FBE Fees'!$D:$M,10,0)/$M$9*$K28,VLOOKUP($T28,'FBE Fees'!$D:$M,10,0)/$M$9),"check data"),"-")</f>
        <v>-</v>
      </c>
    </row>
    <row r="29" spans="4:45" ht="20.100000000000001" customHeight="1" x14ac:dyDescent="0.25">
      <c r="D29" s="45"/>
      <c r="E29" s="45"/>
      <c r="F29" s="63"/>
      <c r="G29" s="46"/>
      <c r="H29" s="46"/>
      <c r="I29" s="58"/>
      <c r="J29" s="47"/>
      <c r="K29" s="17"/>
      <c r="L29" s="27"/>
      <c r="M29" s="27"/>
      <c r="N29" s="27"/>
      <c r="O29" s="27"/>
      <c r="P29" s="28" t="str">
        <f>IF(AND($L29&gt;0,$M29&gt;0,$N29&gt;0,$O29&gt;0),IFERROR(INDEX(T_Weight[Weight],MATCH(L29,T_Weight[Weight],-1)),"check data"),"-")</f>
        <v>-</v>
      </c>
      <c r="Q29" s="28" t="str">
        <f>IF(AND($L29&gt;0,$M29&gt;0,$N29&gt;0,$O29&gt;0),IFERROR(INDEX(T_Length[Length],MATCH((MAX($M29:$O29)),T_Length[Length],-1)),"check data"),"-")</f>
        <v>-</v>
      </c>
      <c r="R29" s="28" t="str">
        <f>IF(AND($L29&gt;0,$M29&gt;0,$N29&gt;0,$O29&gt;0),IFERROR(INDEX(T_Width[Width],MATCH((MEDIAN($M29:$O29)),T_Width[Width],-1)),"check data"),"-")</f>
        <v>-</v>
      </c>
      <c r="S29" s="28" t="str">
        <f>IF(AND($L29&gt;0,$M29&gt;0,$N29&gt;0,$O29&gt;0),IFERROR(INDEX(T_Height[Height],MATCH(MIN($M29:$O29),T_Height[Height],-1)),"check data"),"-")</f>
        <v>-</v>
      </c>
      <c r="T29" s="28" t="str">
        <f t="shared" si="2"/>
        <v>-</v>
      </c>
      <c r="U29" s="184" t="str">
        <f>IF(t_PLC_FBE11[[#This Row],[Category ID]]&lt;&gt;"",$G$8,"-")</f>
        <v>-</v>
      </c>
      <c r="V29" s="135" t="str">
        <f>IF(t_PLC_FBE11[[#This Row],[Category ID]]&lt;&gt;"",$G$9,"-")</f>
        <v>-</v>
      </c>
      <c r="W29" s="185" t="str">
        <f>IF(t_PLC_FBE11[[#This Row],[Category ID]]&lt;&gt;"",IFERROR(VLOOKUP(t_PLC_FBE11[[#This Row],[Category ID]],GRID!$A:$M,5,0),"seek guidance"),"-")</f>
        <v>-</v>
      </c>
      <c r="X29" s="186" t="str">
        <f>IF(t_PLC_FBE11[[#This Row],[Category ID]]&lt;&gt;"",IFERROR(VLOOKUP(t_PLC_FBE11[[#This Row],[Category ID]],GRID!$A:$M,9,0),"seek guidance"),"-")</f>
        <v>-</v>
      </c>
      <c r="Y29" s="32" t="str">
        <f t="shared" si="3"/>
        <v>-</v>
      </c>
      <c r="Z29" s="187" t="str">
        <f>IF(AND($L29&gt;0,$M29&gt;0,$N29&gt;0,$O29&gt;0),IFERROR(INDEX(T_Girth2PLC[Girth],MATCH(t_PLC_FBE11[[#This Row],[Net Girth]],T_Girth2PLC[Girth],-1)),"check data"),"-")</f>
        <v>-</v>
      </c>
      <c r="AA29" s="33" t="str">
        <f>IF(AND($L29&gt;0,$M29&gt;0,$N29&gt;0,$O29&gt;0),IFERROR(VLOOKUP($Z29,Classes!$D:$E,2,0),"check data"),"-")</f>
        <v>-</v>
      </c>
      <c r="AB29" s="34" t="str">
        <f t="shared" si="4"/>
        <v>-</v>
      </c>
      <c r="AC29" s="73" t="str">
        <f>IF(t_PLC_FBE11[[#This Row],[Category ID]]&lt;&gt;"",IFERROR(IF(ISNUMBER(SEARCH("*",$F$11)),VLOOKUP(t_PLC_FBE11[[#This Row],[Category ID]],GRID!$A:$M,13,0),VLOOKUP(t_PLC_FBE11[[#This Row],[Category ID]],GRID!$A:$M,12,0)),"seek guidance"),"-")</f>
        <v>-</v>
      </c>
      <c r="AD29" s="40">
        <f>IF(t_PLC_FBE11[[#This Row],[Net Price wo VAT (desired)]]&lt;&gt;"",(t_PLC_FBE11[[#This Row],[Net Price wo VAT (desired)]]*IF(t_PLC_FBE11[[#This Row],[VAT]]&lt;&gt;"",1+t_PLC_FBE11[[#This Row],[VAT]],1.19))*$M$9,t_PLC_FBE11[[#This Row],[Price with VAT (desired)]]*$M$9)</f>
        <v>0</v>
      </c>
      <c r="AE29" s="188">
        <f>t_PLC_FBE11[[#This Row],[Price w VAT per unit (RON)]]/(IF(t_PLC_FBE11[[#This Row],[VAT]]&lt;&gt;"",1+t_PLC_FBE11[[#This Row],[VAT]],1.19))</f>
        <v>0</v>
      </c>
      <c r="AF29" s="40" t="str">
        <f>IF(AND(t_PLC_FBE11[[#This Row],[Commission %]]&lt;&gt;"-",t_PLC_FBE11[[#This Row],[Price wo VAT per unit (RON)]]&lt;&gt;"-"),t_PLC_FBE11[[#This Row],[Price wo VAT per unit (RON)]]*t_PLC_FBE11[[#This Row],[Commission %]],"-")</f>
        <v>-</v>
      </c>
      <c r="AG29" s="188">
        <f>t_PLC_FBE11[[#This Row],[Price w VAT per unit (RON)]]*(IF(t_PLC_FBE11[[#This Row],[Quantity]]&lt;&gt;"",t_PLC_FBE11[[#This Row],[Quantity]],1))</f>
        <v>0</v>
      </c>
      <c r="AH29" s="188">
        <f>t_PLC_FBE11[[#This Row],[GMV (RON)]]/$M$9</f>
        <v>0</v>
      </c>
      <c r="AI29" s="188" t="str">
        <f>IF(t_PLC_FBE11[[#This Row],[Commission Invoice per unit (RON)]]&lt;&gt;"-",(t_PLC_FBE11[[#This Row],[Commission Invoice per unit (RON)]]/$M$9)*(IF(t_PLC_FBE11[[#This Row],[Quantity]]&lt;&gt;"",t_PLC_FBE11[[#This Row],[Quantity]],1)),"-")</f>
        <v>-</v>
      </c>
      <c r="AJ29" s="19" t="str">
        <f>IFERROR((VLOOKUP(t_PLC_FBE11[[#This Row],[Look4]],'FBE Fees'!$D:$M,8,0)/$M$9)*(IF(t_PLC_FBE11[[#This Row],[Quantity]]&lt;&gt;"",t_PLC_FBE11[[#This Row],[Quantity]],1)),"-")</f>
        <v>-</v>
      </c>
      <c r="AK29" s="34" t="str">
        <f>IF(t_PLC_FBE11[[#This Row],[Volume ( m³)]]&lt;&gt;"-",IFERROR(VLOOKUP($G$10,Storage!$E:$F,2,0),Storage!$F$4)/$M$9*t_PLC_FBE11[[#This Row],[Volume ( m³)]],"-")</f>
        <v>-</v>
      </c>
      <c r="AL29" s="40" t="str">
        <f>IF(OR(t_PLC_FBE11[[#This Row],[Order Fee (*cc)]]&lt;&gt;"-",t_PLC_FBE11[[#This Row],[Storage fees *cc (m³ / day)]]&lt;&gt;"-"),SUM(t_PLC_FBE11[[#This Row],[Order Fee (*cc)]],(t_PLC_FBE11[[#This Row],[Storage fees *cc (m³ / day)]]*$M$10)),"-")</f>
        <v>-</v>
      </c>
      <c r="AM29" s="188" t="str">
        <f>IF(AND(t_PLC_FBE11[[#This Row],[Commission Invoice (*cc)]]&lt;&gt;"-",t_PLC_FBE11[[#This Row],[FBE Fee (*cc) for avg storage]]&lt;&gt;"-"),t_PLC_FBE11[[#This Row],[Commission Invoice (*cc)]]+t_PLC_FBE11[[#This Row],[FBE Fee (*cc) for avg storage]],"-")</f>
        <v>-</v>
      </c>
      <c r="AN29" s="188" t="str">
        <f>IF(AND(t_PLC_FBE11[[#This Row],[GMV (*cc)]]&lt;&gt;"-",t_PLC_FBE11[[#This Row],[TOTAL Cost (*cc)]]&lt;&gt;"-"),t_PLC_FBE11[[#This Row],[GMV (*cc)]]-t_PLC_FBE11[[#This Row],[TOTAL Cost (*cc)]],"-")</f>
        <v>-</v>
      </c>
      <c r="AO29" s="35" t="str">
        <f>IF(AND(t_PLC_FBE11[[#This Row],[GMV (*cc)]]&lt;&gt;"-",t_PLC_FBE11[[#This Row],[Seller Income (*cc)]]&lt;&gt;"-"),t_PLC_FBE11[[#This Row],[Seller Income (*cc)]]/t_PLC_FBE11[[#This Row],[GMV (*cc)]],"-")</f>
        <v>-</v>
      </c>
      <c r="AP29" s="188" t="str">
        <f>IF(AND(t_PLC_FBE11[[#This Row],[Price wo VAT per unit (RON)]]&lt;&gt;"-",t_PLC_FBE11[[#This Row],[TOTAL Cost (*cc)]]&lt;&gt;"-"),(t_PLC_FBE11[[#This Row],[Price wo VAT per unit (RON)]]/$M$9*(IF(t_PLC_FBE11[[#This Row],[Quantity]]&lt;&gt;"",t_PLC_FBE11[[#This Row],[Quantity]],1)))-t_PLC_FBE11[[#This Row],[TOTAL Cost (*cc)]],"-")</f>
        <v>-</v>
      </c>
      <c r="AQ29" s="35" t="str">
        <f>IF(AND(t_PLC_FBE11[[#This Row],[Net Seller Income (*cc)]]&lt;&gt;"-",t_PLC_FBE11[[#This Row],[Price wo VAT per unit (RON)]]&lt;&gt;"-"),t_PLC_FBE11[[#This Row],[Net Seller Income (*cc)]]/(t_PLC_FBE11[[#This Row],[Price wo VAT per unit (RON)]]/$M$9*(IF(t_PLC_FBE11[[#This Row],[Quantity]]&lt;&gt;"",t_PLC_FBE11[[#This Row],[Quantity]],1))),"-")</f>
        <v>-</v>
      </c>
      <c r="AR29" s="49" t="str">
        <f>IF(AND($L29&gt;0,$M29&gt;0,$N29&gt;0,$O29&gt;0),IFERROR(IF($K29&gt;1,VLOOKUP($T29,'FBE Fees'!$D:$M,9,0)/$M$9*$K29,VLOOKUP($T29,'FBE Fees'!$D:$M,9,0)/$M$9),"check data"),"-")</f>
        <v>-</v>
      </c>
      <c r="AS29" s="49" t="str">
        <f>IF(AND($L29&gt;0,$M29&gt;0,$N29&gt;0,$O29&gt;0),IFERROR(IF($K29&gt;1,VLOOKUP($T29,'FBE Fees'!$D:$M,10,0)/$M$9*$K29,VLOOKUP($T29,'FBE Fees'!$D:$M,10,0)/$M$9),"check data"),"-")</f>
        <v>-</v>
      </c>
    </row>
    <row r="30" spans="4:45" ht="20.100000000000001" customHeight="1" x14ac:dyDescent="0.25">
      <c r="D30" s="45"/>
      <c r="E30" s="45"/>
      <c r="F30" s="63"/>
      <c r="G30" s="46"/>
      <c r="H30" s="46"/>
      <c r="I30" s="58"/>
      <c r="J30" s="47"/>
      <c r="K30" s="17"/>
      <c r="L30" s="27"/>
      <c r="M30" s="27"/>
      <c r="N30" s="27"/>
      <c r="O30" s="27"/>
      <c r="P30" s="28" t="str">
        <f>IF(AND($L30&gt;0,$M30&gt;0,$N30&gt;0,$O30&gt;0),IFERROR(INDEX(T_Weight[Weight],MATCH(L30,T_Weight[Weight],-1)),"check data"),"-")</f>
        <v>-</v>
      </c>
      <c r="Q30" s="28" t="str">
        <f>IF(AND($L30&gt;0,$M30&gt;0,$N30&gt;0,$O30&gt;0),IFERROR(INDEX(T_Length[Length],MATCH((MAX($M30:$O30)),T_Length[Length],-1)),"check data"),"-")</f>
        <v>-</v>
      </c>
      <c r="R30" s="28" t="str">
        <f>IF(AND($L30&gt;0,$M30&gt;0,$N30&gt;0,$O30&gt;0),IFERROR(INDEX(T_Width[Width],MATCH((MEDIAN($M30:$O30)),T_Width[Width],-1)),"check data"),"-")</f>
        <v>-</v>
      </c>
      <c r="S30" s="28" t="str">
        <f>IF(AND($L30&gt;0,$M30&gt;0,$N30&gt;0,$O30&gt;0),IFERROR(INDEX(T_Height[Height],MATCH(MIN($M30:$O30),T_Height[Height],-1)),"check data"),"-")</f>
        <v>-</v>
      </c>
      <c r="T30" s="28" t="str">
        <f t="shared" si="2"/>
        <v>-</v>
      </c>
      <c r="U30" s="184" t="str">
        <f>IF(t_PLC_FBE11[[#This Row],[Category ID]]&lt;&gt;"",$G$8,"-")</f>
        <v>-</v>
      </c>
      <c r="V30" s="135" t="str">
        <f>IF(t_PLC_FBE11[[#This Row],[Category ID]]&lt;&gt;"",$G$9,"-")</f>
        <v>-</v>
      </c>
      <c r="W30" s="185" t="str">
        <f>IF(t_PLC_FBE11[[#This Row],[Category ID]]&lt;&gt;"",IFERROR(VLOOKUP(t_PLC_FBE11[[#This Row],[Category ID]],GRID!$A:$M,5,0),"seek guidance"),"-")</f>
        <v>-</v>
      </c>
      <c r="X30" s="186" t="str">
        <f>IF(t_PLC_FBE11[[#This Row],[Category ID]]&lt;&gt;"",IFERROR(VLOOKUP(t_PLC_FBE11[[#This Row],[Category ID]],GRID!$A:$M,9,0),"seek guidance"),"-")</f>
        <v>-</v>
      </c>
      <c r="Y30" s="32" t="str">
        <f t="shared" si="3"/>
        <v>-</v>
      </c>
      <c r="Z30" s="187" t="str">
        <f>IF(AND($L30&gt;0,$M30&gt;0,$N30&gt;0,$O30&gt;0),IFERROR(INDEX(T_Girth2PLC[Girth],MATCH(t_PLC_FBE11[[#This Row],[Net Girth]],T_Girth2PLC[Girth],-1)),"check data"),"-")</f>
        <v>-</v>
      </c>
      <c r="AA30" s="33" t="str">
        <f>IF(AND($L30&gt;0,$M30&gt;0,$N30&gt;0,$O30&gt;0),IFERROR(VLOOKUP($Z30,Classes!$D:$E,2,0),"check data"),"-")</f>
        <v>-</v>
      </c>
      <c r="AB30" s="34" t="str">
        <f t="shared" si="4"/>
        <v>-</v>
      </c>
      <c r="AC30" s="73" t="str">
        <f>IF(t_PLC_FBE11[[#This Row],[Category ID]]&lt;&gt;"",IFERROR(IF(ISNUMBER(SEARCH("*",$F$11)),VLOOKUP(t_PLC_FBE11[[#This Row],[Category ID]],GRID!$A:$M,13,0),VLOOKUP(t_PLC_FBE11[[#This Row],[Category ID]],GRID!$A:$M,12,0)),"seek guidance"),"-")</f>
        <v>-</v>
      </c>
      <c r="AD30" s="40">
        <f>IF(t_PLC_FBE11[[#This Row],[Net Price wo VAT (desired)]]&lt;&gt;"",(t_PLC_FBE11[[#This Row],[Net Price wo VAT (desired)]]*IF(t_PLC_FBE11[[#This Row],[VAT]]&lt;&gt;"",1+t_PLC_FBE11[[#This Row],[VAT]],1.19))*$M$9,t_PLC_FBE11[[#This Row],[Price with VAT (desired)]]*$M$9)</f>
        <v>0</v>
      </c>
      <c r="AE30" s="188">
        <f>t_PLC_FBE11[[#This Row],[Price w VAT per unit (RON)]]/(IF(t_PLC_FBE11[[#This Row],[VAT]]&lt;&gt;"",1+t_PLC_FBE11[[#This Row],[VAT]],1.19))</f>
        <v>0</v>
      </c>
      <c r="AF30" s="40" t="str">
        <f>IF(AND(t_PLC_FBE11[[#This Row],[Commission %]]&lt;&gt;"-",t_PLC_FBE11[[#This Row],[Price wo VAT per unit (RON)]]&lt;&gt;"-"),t_PLC_FBE11[[#This Row],[Price wo VAT per unit (RON)]]*t_PLC_FBE11[[#This Row],[Commission %]],"-")</f>
        <v>-</v>
      </c>
      <c r="AG30" s="188">
        <f>t_PLC_FBE11[[#This Row],[Price w VAT per unit (RON)]]*(IF(t_PLC_FBE11[[#This Row],[Quantity]]&lt;&gt;"",t_PLC_FBE11[[#This Row],[Quantity]],1))</f>
        <v>0</v>
      </c>
      <c r="AH30" s="188">
        <f>t_PLC_FBE11[[#This Row],[GMV (RON)]]/$M$9</f>
        <v>0</v>
      </c>
      <c r="AI30" s="188" t="str">
        <f>IF(t_PLC_FBE11[[#This Row],[Commission Invoice per unit (RON)]]&lt;&gt;"-",(t_PLC_FBE11[[#This Row],[Commission Invoice per unit (RON)]]/$M$9)*(IF(t_PLC_FBE11[[#This Row],[Quantity]]&lt;&gt;"",t_PLC_FBE11[[#This Row],[Quantity]],1)),"-")</f>
        <v>-</v>
      </c>
      <c r="AJ30" s="19" t="str">
        <f>IFERROR((VLOOKUP(t_PLC_FBE11[[#This Row],[Look4]],'FBE Fees'!$D:$M,8,0)/$M$9)*(IF(t_PLC_FBE11[[#This Row],[Quantity]]&lt;&gt;"",t_PLC_FBE11[[#This Row],[Quantity]],1)),"-")</f>
        <v>-</v>
      </c>
      <c r="AK30" s="34" t="str">
        <f>IF(t_PLC_FBE11[[#This Row],[Volume ( m³)]]&lt;&gt;"-",IFERROR(VLOOKUP($G$10,Storage!$E:$F,2,0),Storage!$F$4)/$M$9*t_PLC_FBE11[[#This Row],[Volume ( m³)]],"-")</f>
        <v>-</v>
      </c>
      <c r="AL30" s="40" t="str">
        <f>IF(OR(t_PLC_FBE11[[#This Row],[Order Fee (*cc)]]&lt;&gt;"-",t_PLC_FBE11[[#This Row],[Storage fees *cc (m³ / day)]]&lt;&gt;"-"),SUM(t_PLC_FBE11[[#This Row],[Order Fee (*cc)]],(t_PLC_FBE11[[#This Row],[Storage fees *cc (m³ / day)]]*$M$10)),"-")</f>
        <v>-</v>
      </c>
      <c r="AM30" s="188" t="str">
        <f>IF(AND(t_PLC_FBE11[[#This Row],[Commission Invoice (*cc)]]&lt;&gt;"-",t_PLC_FBE11[[#This Row],[FBE Fee (*cc) for avg storage]]&lt;&gt;"-"),t_PLC_FBE11[[#This Row],[Commission Invoice (*cc)]]+t_PLC_FBE11[[#This Row],[FBE Fee (*cc) for avg storage]],"-")</f>
        <v>-</v>
      </c>
      <c r="AN30" s="188" t="str">
        <f>IF(AND(t_PLC_FBE11[[#This Row],[GMV (*cc)]]&lt;&gt;"-",t_PLC_FBE11[[#This Row],[TOTAL Cost (*cc)]]&lt;&gt;"-"),t_PLC_FBE11[[#This Row],[GMV (*cc)]]-t_PLC_FBE11[[#This Row],[TOTAL Cost (*cc)]],"-")</f>
        <v>-</v>
      </c>
      <c r="AO30" s="35" t="str">
        <f>IF(AND(t_PLC_FBE11[[#This Row],[GMV (*cc)]]&lt;&gt;"-",t_PLC_FBE11[[#This Row],[Seller Income (*cc)]]&lt;&gt;"-"),t_PLC_FBE11[[#This Row],[Seller Income (*cc)]]/t_PLC_FBE11[[#This Row],[GMV (*cc)]],"-")</f>
        <v>-</v>
      </c>
      <c r="AP30" s="188" t="str">
        <f>IF(AND(t_PLC_FBE11[[#This Row],[Price wo VAT per unit (RON)]]&lt;&gt;"-",t_PLC_FBE11[[#This Row],[TOTAL Cost (*cc)]]&lt;&gt;"-"),(t_PLC_FBE11[[#This Row],[Price wo VAT per unit (RON)]]/$M$9*(IF(t_PLC_FBE11[[#This Row],[Quantity]]&lt;&gt;"",t_PLC_FBE11[[#This Row],[Quantity]],1)))-t_PLC_FBE11[[#This Row],[TOTAL Cost (*cc)]],"-")</f>
        <v>-</v>
      </c>
      <c r="AQ30" s="35" t="str">
        <f>IF(AND(t_PLC_FBE11[[#This Row],[Net Seller Income (*cc)]]&lt;&gt;"-",t_PLC_FBE11[[#This Row],[Price wo VAT per unit (RON)]]&lt;&gt;"-"),t_PLC_FBE11[[#This Row],[Net Seller Income (*cc)]]/(t_PLC_FBE11[[#This Row],[Price wo VAT per unit (RON)]]/$M$9*(IF(t_PLC_FBE11[[#This Row],[Quantity]]&lt;&gt;"",t_PLC_FBE11[[#This Row],[Quantity]],1))),"-")</f>
        <v>-</v>
      </c>
      <c r="AR30" s="49" t="str">
        <f>IF(AND($L30&gt;0,$M30&gt;0,$N30&gt;0,$O30&gt;0),IFERROR(IF($K30&gt;1,VLOOKUP($T30,'FBE Fees'!$D:$M,9,0)/$M$9*$K30,VLOOKUP($T30,'FBE Fees'!$D:$M,9,0)/$M$9),"check data"),"-")</f>
        <v>-</v>
      </c>
      <c r="AS30" s="49" t="str">
        <f>IF(AND($L30&gt;0,$M30&gt;0,$N30&gt;0,$O30&gt;0),IFERROR(IF($K30&gt;1,VLOOKUP($T30,'FBE Fees'!$D:$M,10,0)/$M$9*$K30,VLOOKUP($T30,'FBE Fees'!$D:$M,10,0)/$M$9),"check data"),"-")</f>
        <v>-</v>
      </c>
    </row>
    <row r="31" spans="4:45" ht="20.100000000000001" customHeight="1" x14ac:dyDescent="0.25">
      <c r="D31" s="45"/>
      <c r="E31" s="45"/>
      <c r="F31" s="63"/>
      <c r="G31" s="46"/>
      <c r="H31" s="46"/>
      <c r="I31" s="58"/>
      <c r="J31" s="47"/>
      <c r="K31" s="17"/>
      <c r="L31" s="27"/>
      <c r="M31" s="27"/>
      <c r="N31" s="27"/>
      <c r="O31" s="27"/>
      <c r="P31" s="28" t="str">
        <f>IF(AND($L31&gt;0,$M31&gt;0,$N31&gt;0,$O31&gt;0),IFERROR(INDEX(T_Weight[Weight],MATCH(L31,T_Weight[Weight],-1)),"check data"),"-")</f>
        <v>-</v>
      </c>
      <c r="Q31" s="28" t="str">
        <f>IF(AND($L31&gt;0,$M31&gt;0,$N31&gt;0,$O31&gt;0),IFERROR(INDEX(T_Length[Length],MATCH((MAX($M31:$O31)),T_Length[Length],-1)),"check data"),"-")</f>
        <v>-</v>
      </c>
      <c r="R31" s="28" t="str">
        <f>IF(AND($L31&gt;0,$M31&gt;0,$N31&gt;0,$O31&gt;0),IFERROR(INDEX(T_Width[Width],MATCH((MEDIAN($M31:$O31)),T_Width[Width],-1)),"check data"),"-")</f>
        <v>-</v>
      </c>
      <c r="S31" s="28" t="str">
        <f>IF(AND($L31&gt;0,$M31&gt;0,$N31&gt;0,$O31&gt;0),IFERROR(INDEX(T_Height[Height],MATCH(MIN($M31:$O31),T_Height[Height],-1)),"check data"),"-")</f>
        <v>-</v>
      </c>
      <c r="T31" s="28" t="str">
        <f t="shared" si="2"/>
        <v>-</v>
      </c>
      <c r="U31" s="184" t="str">
        <f>IF(t_PLC_FBE11[[#This Row],[Category ID]]&lt;&gt;"",$G$8,"-")</f>
        <v>-</v>
      </c>
      <c r="V31" s="135" t="str">
        <f>IF(t_PLC_FBE11[[#This Row],[Category ID]]&lt;&gt;"",$G$9,"-")</f>
        <v>-</v>
      </c>
      <c r="W31" s="185" t="str">
        <f>IF(t_PLC_FBE11[[#This Row],[Category ID]]&lt;&gt;"",IFERROR(VLOOKUP(t_PLC_FBE11[[#This Row],[Category ID]],GRID!$A:$M,5,0),"seek guidance"),"-")</f>
        <v>-</v>
      </c>
      <c r="X31" s="186" t="str">
        <f>IF(t_PLC_FBE11[[#This Row],[Category ID]]&lt;&gt;"",IFERROR(VLOOKUP(t_PLC_FBE11[[#This Row],[Category ID]],GRID!$A:$M,9,0),"seek guidance"),"-")</f>
        <v>-</v>
      </c>
      <c r="Y31" s="32" t="str">
        <f t="shared" si="3"/>
        <v>-</v>
      </c>
      <c r="Z31" s="187" t="str">
        <f>IF(AND($L31&gt;0,$M31&gt;0,$N31&gt;0,$O31&gt;0),IFERROR(INDEX(T_Girth2PLC[Girth],MATCH(t_PLC_FBE11[[#This Row],[Net Girth]],T_Girth2PLC[Girth],-1)),"check data"),"-")</f>
        <v>-</v>
      </c>
      <c r="AA31" s="33" t="str">
        <f>IF(AND($L31&gt;0,$M31&gt;0,$N31&gt;0,$O31&gt;0),IFERROR(VLOOKUP($Z31,Classes!$D:$E,2,0),"check data"),"-")</f>
        <v>-</v>
      </c>
      <c r="AB31" s="34" t="str">
        <f t="shared" si="4"/>
        <v>-</v>
      </c>
      <c r="AC31" s="73" t="str">
        <f>IF(t_PLC_FBE11[[#This Row],[Category ID]]&lt;&gt;"",IFERROR(IF(ISNUMBER(SEARCH("*",$F$11)),VLOOKUP(t_PLC_FBE11[[#This Row],[Category ID]],GRID!$A:$M,13,0),VLOOKUP(t_PLC_FBE11[[#This Row],[Category ID]],GRID!$A:$M,12,0)),"seek guidance"),"-")</f>
        <v>-</v>
      </c>
      <c r="AD31" s="40">
        <f>IF(t_PLC_FBE11[[#This Row],[Net Price wo VAT (desired)]]&lt;&gt;"",(t_PLC_FBE11[[#This Row],[Net Price wo VAT (desired)]]*IF(t_PLC_FBE11[[#This Row],[VAT]]&lt;&gt;"",1+t_PLC_FBE11[[#This Row],[VAT]],1.19))*$M$9,t_PLC_FBE11[[#This Row],[Price with VAT (desired)]]*$M$9)</f>
        <v>0</v>
      </c>
      <c r="AE31" s="188">
        <f>t_PLC_FBE11[[#This Row],[Price w VAT per unit (RON)]]/(IF(t_PLC_FBE11[[#This Row],[VAT]]&lt;&gt;"",1+t_PLC_FBE11[[#This Row],[VAT]],1.19))</f>
        <v>0</v>
      </c>
      <c r="AF31" s="40" t="str">
        <f>IF(AND(t_PLC_FBE11[[#This Row],[Commission %]]&lt;&gt;"-",t_PLC_FBE11[[#This Row],[Price wo VAT per unit (RON)]]&lt;&gt;"-"),t_PLC_FBE11[[#This Row],[Price wo VAT per unit (RON)]]*t_PLC_FBE11[[#This Row],[Commission %]],"-")</f>
        <v>-</v>
      </c>
      <c r="AG31" s="188">
        <f>t_PLC_FBE11[[#This Row],[Price w VAT per unit (RON)]]*(IF(t_PLC_FBE11[[#This Row],[Quantity]]&lt;&gt;"",t_PLC_FBE11[[#This Row],[Quantity]],1))</f>
        <v>0</v>
      </c>
      <c r="AH31" s="188">
        <f>t_PLC_FBE11[[#This Row],[GMV (RON)]]/$M$9</f>
        <v>0</v>
      </c>
      <c r="AI31" s="188" t="str">
        <f>IF(t_PLC_FBE11[[#This Row],[Commission Invoice per unit (RON)]]&lt;&gt;"-",(t_PLC_FBE11[[#This Row],[Commission Invoice per unit (RON)]]/$M$9)*(IF(t_PLC_FBE11[[#This Row],[Quantity]]&lt;&gt;"",t_PLC_FBE11[[#This Row],[Quantity]],1)),"-")</f>
        <v>-</v>
      </c>
      <c r="AJ31" s="19" t="str">
        <f>IFERROR((VLOOKUP(t_PLC_FBE11[[#This Row],[Look4]],'FBE Fees'!$D:$M,8,0)/$M$9)*(IF(t_PLC_FBE11[[#This Row],[Quantity]]&lt;&gt;"",t_PLC_FBE11[[#This Row],[Quantity]],1)),"-")</f>
        <v>-</v>
      </c>
      <c r="AK31" s="34" t="str">
        <f>IF(t_PLC_FBE11[[#This Row],[Volume ( m³)]]&lt;&gt;"-",IFERROR(VLOOKUP($G$10,Storage!$E:$F,2,0),Storage!$F$4)/$M$9*t_PLC_FBE11[[#This Row],[Volume ( m³)]],"-")</f>
        <v>-</v>
      </c>
      <c r="AL31" s="40" t="str">
        <f>IF(OR(t_PLC_FBE11[[#This Row],[Order Fee (*cc)]]&lt;&gt;"-",t_PLC_FBE11[[#This Row],[Storage fees *cc (m³ / day)]]&lt;&gt;"-"),SUM(t_PLC_FBE11[[#This Row],[Order Fee (*cc)]],(t_PLC_FBE11[[#This Row],[Storage fees *cc (m³ / day)]]*$M$10)),"-")</f>
        <v>-</v>
      </c>
      <c r="AM31" s="188" t="str">
        <f>IF(AND(t_PLC_FBE11[[#This Row],[Commission Invoice (*cc)]]&lt;&gt;"-",t_PLC_FBE11[[#This Row],[FBE Fee (*cc) for avg storage]]&lt;&gt;"-"),t_PLC_FBE11[[#This Row],[Commission Invoice (*cc)]]+t_PLC_FBE11[[#This Row],[FBE Fee (*cc) for avg storage]],"-")</f>
        <v>-</v>
      </c>
      <c r="AN31" s="188" t="str">
        <f>IF(AND(t_PLC_FBE11[[#This Row],[GMV (*cc)]]&lt;&gt;"-",t_PLC_FBE11[[#This Row],[TOTAL Cost (*cc)]]&lt;&gt;"-"),t_PLC_FBE11[[#This Row],[GMV (*cc)]]-t_PLC_FBE11[[#This Row],[TOTAL Cost (*cc)]],"-")</f>
        <v>-</v>
      </c>
      <c r="AO31" s="35" t="str">
        <f>IF(AND(t_PLC_FBE11[[#This Row],[GMV (*cc)]]&lt;&gt;"-",t_PLC_FBE11[[#This Row],[Seller Income (*cc)]]&lt;&gt;"-"),t_PLC_FBE11[[#This Row],[Seller Income (*cc)]]/t_PLC_FBE11[[#This Row],[GMV (*cc)]],"-")</f>
        <v>-</v>
      </c>
      <c r="AP31" s="188" t="str">
        <f>IF(AND(t_PLC_FBE11[[#This Row],[Price wo VAT per unit (RON)]]&lt;&gt;"-",t_PLC_FBE11[[#This Row],[TOTAL Cost (*cc)]]&lt;&gt;"-"),(t_PLC_FBE11[[#This Row],[Price wo VAT per unit (RON)]]/$M$9*(IF(t_PLC_FBE11[[#This Row],[Quantity]]&lt;&gt;"",t_PLC_FBE11[[#This Row],[Quantity]],1)))-t_PLC_FBE11[[#This Row],[TOTAL Cost (*cc)]],"-")</f>
        <v>-</v>
      </c>
      <c r="AQ31" s="35" t="str">
        <f>IF(AND(t_PLC_FBE11[[#This Row],[Net Seller Income (*cc)]]&lt;&gt;"-",t_PLC_FBE11[[#This Row],[Price wo VAT per unit (RON)]]&lt;&gt;"-"),t_PLC_FBE11[[#This Row],[Net Seller Income (*cc)]]/(t_PLC_FBE11[[#This Row],[Price wo VAT per unit (RON)]]/$M$9*(IF(t_PLC_FBE11[[#This Row],[Quantity]]&lt;&gt;"",t_PLC_FBE11[[#This Row],[Quantity]],1))),"-")</f>
        <v>-</v>
      </c>
      <c r="AR31" s="49" t="str">
        <f>IF(AND($L31&gt;0,$M31&gt;0,$N31&gt;0,$O31&gt;0),IFERROR(IF($K31&gt;1,VLOOKUP($T31,'FBE Fees'!$D:$M,9,0)/$M$9*$K31,VLOOKUP($T31,'FBE Fees'!$D:$M,9,0)/$M$9),"check data"),"-")</f>
        <v>-</v>
      </c>
      <c r="AS31" s="49" t="str">
        <f>IF(AND($L31&gt;0,$M31&gt;0,$N31&gt;0,$O31&gt;0),IFERROR(IF($K31&gt;1,VLOOKUP($T31,'FBE Fees'!$D:$M,10,0)/$M$9*$K31,VLOOKUP($T31,'FBE Fees'!$D:$M,10,0)/$M$9),"check data"),"-")</f>
        <v>-</v>
      </c>
    </row>
    <row r="32" spans="4:45" ht="20.100000000000001" customHeight="1" x14ac:dyDescent="0.25">
      <c r="D32" s="45"/>
      <c r="E32" s="45"/>
      <c r="F32" s="63"/>
      <c r="G32" s="46"/>
      <c r="H32" s="46"/>
      <c r="I32" s="58"/>
      <c r="J32" s="47"/>
      <c r="K32" s="17"/>
      <c r="L32" s="27"/>
      <c r="M32" s="27"/>
      <c r="N32" s="27"/>
      <c r="O32" s="27"/>
      <c r="P32" s="28" t="str">
        <f>IF(AND($L32&gt;0,$M32&gt;0,$N32&gt;0,$O32&gt;0),IFERROR(INDEX(T_Weight[Weight],MATCH(L32,T_Weight[Weight],-1)),"check data"),"-")</f>
        <v>-</v>
      </c>
      <c r="Q32" s="28" t="str">
        <f>IF(AND($L32&gt;0,$M32&gt;0,$N32&gt;0,$O32&gt;0),IFERROR(INDEX(T_Length[Length],MATCH((MAX($M32:$O32)),T_Length[Length],-1)),"check data"),"-")</f>
        <v>-</v>
      </c>
      <c r="R32" s="28" t="str">
        <f>IF(AND($L32&gt;0,$M32&gt;0,$N32&gt;0,$O32&gt;0),IFERROR(INDEX(T_Width[Width],MATCH((MEDIAN($M32:$O32)),T_Width[Width],-1)),"check data"),"-")</f>
        <v>-</v>
      </c>
      <c r="S32" s="28" t="str">
        <f>IF(AND($L32&gt;0,$M32&gt;0,$N32&gt;0,$O32&gt;0),IFERROR(INDEX(T_Height[Height],MATCH(MIN($M32:$O32),T_Height[Height],-1)),"check data"),"-")</f>
        <v>-</v>
      </c>
      <c r="T32" s="28" t="str">
        <f t="shared" si="2"/>
        <v>-</v>
      </c>
      <c r="U32" s="184" t="str">
        <f>IF(t_PLC_FBE11[[#This Row],[Category ID]]&lt;&gt;"",$G$8,"-")</f>
        <v>-</v>
      </c>
      <c r="V32" s="135" t="str">
        <f>IF(t_PLC_FBE11[[#This Row],[Category ID]]&lt;&gt;"",$G$9,"-")</f>
        <v>-</v>
      </c>
      <c r="W32" s="185" t="str">
        <f>IF(t_PLC_FBE11[[#This Row],[Category ID]]&lt;&gt;"",IFERROR(VLOOKUP(t_PLC_FBE11[[#This Row],[Category ID]],GRID!$A:$M,5,0),"seek guidance"),"-")</f>
        <v>-</v>
      </c>
      <c r="X32" s="186" t="str">
        <f>IF(t_PLC_FBE11[[#This Row],[Category ID]]&lt;&gt;"",IFERROR(VLOOKUP(t_PLC_FBE11[[#This Row],[Category ID]],GRID!$A:$M,9,0),"seek guidance"),"-")</f>
        <v>-</v>
      </c>
      <c r="Y32" s="32" t="str">
        <f t="shared" si="3"/>
        <v>-</v>
      </c>
      <c r="Z32" s="187" t="str">
        <f>IF(AND($L32&gt;0,$M32&gt;0,$N32&gt;0,$O32&gt;0),IFERROR(INDEX(T_Girth2PLC[Girth],MATCH(t_PLC_FBE11[[#This Row],[Net Girth]],T_Girth2PLC[Girth],-1)),"check data"),"-")</f>
        <v>-</v>
      </c>
      <c r="AA32" s="33" t="str">
        <f>IF(AND($L32&gt;0,$M32&gt;0,$N32&gt;0,$O32&gt;0),IFERROR(VLOOKUP($Z32,Classes!$D:$E,2,0),"check data"),"-")</f>
        <v>-</v>
      </c>
      <c r="AB32" s="34" t="str">
        <f t="shared" si="4"/>
        <v>-</v>
      </c>
      <c r="AC32" s="73" t="str">
        <f>IF(t_PLC_FBE11[[#This Row],[Category ID]]&lt;&gt;"",IFERROR(IF(ISNUMBER(SEARCH("*",$F$11)),VLOOKUP(t_PLC_FBE11[[#This Row],[Category ID]],GRID!$A:$M,13,0),VLOOKUP(t_PLC_FBE11[[#This Row],[Category ID]],GRID!$A:$M,12,0)),"seek guidance"),"-")</f>
        <v>-</v>
      </c>
      <c r="AD32" s="40">
        <f>IF(t_PLC_FBE11[[#This Row],[Net Price wo VAT (desired)]]&lt;&gt;"",(t_PLC_FBE11[[#This Row],[Net Price wo VAT (desired)]]*IF(t_PLC_FBE11[[#This Row],[VAT]]&lt;&gt;"",1+t_PLC_FBE11[[#This Row],[VAT]],1.19))*$M$9,t_PLC_FBE11[[#This Row],[Price with VAT (desired)]]*$M$9)</f>
        <v>0</v>
      </c>
      <c r="AE32" s="188">
        <f>t_PLC_FBE11[[#This Row],[Price w VAT per unit (RON)]]/(IF(t_PLC_FBE11[[#This Row],[VAT]]&lt;&gt;"",1+t_PLC_FBE11[[#This Row],[VAT]],1.19))</f>
        <v>0</v>
      </c>
      <c r="AF32" s="40" t="str">
        <f>IF(AND(t_PLC_FBE11[[#This Row],[Commission %]]&lt;&gt;"-",t_PLC_FBE11[[#This Row],[Price wo VAT per unit (RON)]]&lt;&gt;"-"),t_PLC_FBE11[[#This Row],[Price wo VAT per unit (RON)]]*t_PLC_FBE11[[#This Row],[Commission %]],"-")</f>
        <v>-</v>
      </c>
      <c r="AG32" s="188">
        <f>t_PLC_FBE11[[#This Row],[Price w VAT per unit (RON)]]*(IF(t_PLC_FBE11[[#This Row],[Quantity]]&lt;&gt;"",t_PLC_FBE11[[#This Row],[Quantity]],1))</f>
        <v>0</v>
      </c>
      <c r="AH32" s="188">
        <f>t_PLC_FBE11[[#This Row],[GMV (RON)]]/$M$9</f>
        <v>0</v>
      </c>
      <c r="AI32" s="188" t="str">
        <f>IF(t_PLC_FBE11[[#This Row],[Commission Invoice per unit (RON)]]&lt;&gt;"-",(t_PLC_FBE11[[#This Row],[Commission Invoice per unit (RON)]]/$M$9)*(IF(t_PLC_FBE11[[#This Row],[Quantity]]&lt;&gt;"",t_PLC_FBE11[[#This Row],[Quantity]],1)),"-")</f>
        <v>-</v>
      </c>
      <c r="AJ32" s="19" t="str">
        <f>IFERROR((VLOOKUP(t_PLC_FBE11[[#This Row],[Look4]],'FBE Fees'!$D:$M,8,0)/$M$9)*(IF(t_PLC_FBE11[[#This Row],[Quantity]]&lt;&gt;"",t_PLC_FBE11[[#This Row],[Quantity]],1)),"-")</f>
        <v>-</v>
      </c>
      <c r="AK32" s="34" t="str">
        <f>IF(t_PLC_FBE11[[#This Row],[Volume ( m³)]]&lt;&gt;"-",IFERROR(VLOOKUP($G$10,Storage!$E:$F,2,0),Storage!$F$4)/$M$9*t_PLC_FBE11[[#This Row],[Volume ( m³)]],"-")</f>
        <v>-</v>
      </c>
      <c r="AL32" s="40" t="str">
        <f>IF(OR(t_PLC_FBE11[[#This Row],[Order Fee (*cc)]]&lt;&gt;"-",t_PLC_FBE11[[#This Row],[Storage fees *cc (m³ / day)]]&lt;&gt;"-"),SUM(t_PLC_FBE11[[#This Row],[Order Fee (*cc)]],(t_PLC_FBE11[[#This Row],[Storage fees *cc (m³ / day)]]*$M$10)),"-")</f>
        <v>-</v>
      </c>
      <c r="AM32" s="188" t="str">
        <f>IF(AND(t_PLC_FBE11[[#This Row],[Commission Invoice (*cc)]]&lt;&gt;"-",t_PLC_FBE11[[#This Row],[FBE Fee (*cc) for avg storage]]&lt;&gt;"-"),t_PLC_FBE11[[#This Row],[Commission Invoice (*cc)]]+t_PLC_FBE11[[#This Row],[FBE Fee (*cc) for avg storage]],"-")</f>
        <v>-</v>
      </c>
      <c r="AN32" s="188" t="str">
        <f>IF(AND(t_PLC_FBE11[[#This Row],[GMV (*cc)]]&lt;&gt;"-",t_PLC_FBE11[[#This Row],[TOTAL Cost (*cc)]]&lt;&gt;"-"),t_PLC_FBE11[[#This Row],[GMV (*cc)]]-t_PLC_FBE11[[#This Row],[TOTAL Cost (*cc)]],"-")</f>
        <v>-</v>
      </c>
      <c r="AO32" s="35" t="str">
        <f>IF(AND(t_PLC_FBE11[[#This Row],[GMV (*cc)]]&lt;&gt;"-",t_PLC_FBE11[[#This Row],[Seller Income (*cc)]]&lt;&gt;"-"),t_PLC_FBE11[[#This Row],[Seller Income (*cc)]]/t_PLC_FBE11[[#This Row],[GMV (*cc)]],"-")</f>
        <v>-</v>
      </c>
      <c r="AP32" s="188" t="str">
        <f>IF(AND(t_PLC_FBE11[[#This Row],[Price wo VAT per unit (RON)]]&lt;&gt;"-",t_PLC_FBE11[[#This Row],[TOTAL Cost (*cc)]]&lt;&gt;"-"),(t_PLC_FBE11[[#This Row],[Price wo VAT per unit (RON)]]/$M$9*(IF(t_PLC_FBE11[[#This Row],[Quantity]]&lt;&gt;"",t_PLC_FBE11[[#This Row],[Quantity]],1)))-t_PLC_FBE11[[#This Row],[TOTAL Cost (*cc)]],"-")</f>
        <v>-</v>
      </c>
      <c r="AQ32" s="35" t="str">
        <f>IF(AND(t_PLC_FBE11[[#This Row],[Net Seller Income (*cc)]]&lt;&gt;"-",t_PLC_FBE11[[#This Row],[Price wo VAT per unit (RON)]]&lt;&gt;"-"),t_PLC_FBE11[[#This Row],[Net Seller Income (*cc)]]/(t_PLC_FBE11[[#This Row],[Price wo VAT per unit (RON)]]/$M$9*(IF(t_PLC_FBE11[[#This Row],[Quantity]]&lt;&gt;"",t_PLC_FBE11[[#This Row],[Quantity]],1))),"-")</f>
        <v>-</v>
      </c>
      <c r="AR32" s="49" t="str">
        <f>IF(AND($L32&gt;0,$M32&gt;0,$N32&gt;0,$O32&gt;0),IFERROR(IF($K32&gt;1,VLOOKUP($T32,'FBE Fees'!$D:$M,9,0)/$M$9*$K32,VLOOKUP($T32,'FBE Fees'!$D:$M,9,0)/$M$9),"check data"),"-")</f>
        <v>-</v>
      </c>
      <c r="AS32" s="49" t="str">
        <f>IF(AND($L32&gt;0,$M32&gt;0,$N32&gt;0,$O32&gt;0),IFERROR(IF($K32&gt;1,VLOOKUP($T32,'FBE Fees'!$D:$M,10,0)/$M$9*$K32,VLOOKUP($T32,'FBE Fees'!$D:$M,10,0)/$M$9),"check data"),"-")</f>
        <v>-</v>
      </c>
    </row>
    <row r="33" spans="4:45" ht="20.100000000000001" customHeight="1" x14ac:dyDescent="0.25">
      <c r="D33" s="45"/>
      <c r="E33" s="45"/>
      <c r="F33" s="63"/>
      <c r="G33" s="46"/>
      <c r="H33" s="46"/>
      <c r="I33" s="58"/>
      <c r="J33" s="47"/>
      <c r="K33" s="17"/>
      <c r="L33" s="27"/>
      <c r="M33" s="27"/>
      <c r="N33" s="27"/>
      <c r="O33" s="27"/>
      <c r="P33" s="28" t="str">
        <f>IF(AND($L33&gt;0,$M33&gt;0,$N33&gt;0,$O33&gt;0),IFERROR(INDEX(T_Weight[Weight],MATCH(L33,T_Weight[Weight],-1)),"check data"),"-")</f>
        <v>-</v>
      </c>
      <c r="Q33" s="28" t="str">
        <f>IF(AND($L33&gt;0,$M33&gt;0,$N33&gt;0,$O33&gt;0),IFERROR(INDEX(T_Length[Length],MATCH((MAX($M33:$O33)),T_Length[Length],-1)),"check data"),"-")</f>
        <v>-</v>
      </c>
      <c r="R33" s="28" t="str">
        <f>IF(AND($L33&gt;0,$M33&gt;0,$N33&gt;0,$O33&gt;0),IFERROR(INDEX(T_Width[Width],MATCH((MEDIAN($M33:$O33)),T_Width[Width],-1)),"check data"),"-")</f>
        <v>-</v>
      </c>
      <c r="S33" s="28" t="str">
        <f>IF(AND($L33&gt;0,$M33&gt;0,$N33&gt;0,$O33&gt;0),IFERROR(INDEX(T_Height[Height],MATCH(MIN($M33:$O33),T_Height[Height],-1)),"check data"),"-")</f>
        <v>-</v>
      </c>
      <c r="T33" s="28" t="str">
        <f t="shared" si="2"/>
        <v>-</v>
      </c>
      <c r="U33" s="184" t="str">
        <f>IF(t_PLC_FBE11[[#This Row],[Category ID]]&lt;&gt;"",$G$8,"-")</f>
        <v>-</v>
      </c>
      <c r="V33" s="135" t="str">
        <f>IF(t_PLC_FBE11[[#This Row],[Category ID]]&lt;&gt;"",$G$9,"-")</f>
        <v>-</v>
      </c>
      <c r="W33" s="185" t="str">
        <f>IF(t_PLC_FBE11[[#This Row],[Category ID]]&lt;&gt;"",IFERROR(VLOOKUP(t_PLC_FBE11[[#This Row],[Category ID]],GRID!$A:$M,5,0),"seek guidance"),"-")</f>
        <v>-</v>
      </c>
      <c r="X33" s="186" t="str">
        <f>IF(t_PLC_FBE11[[#This Row],[Category ID]]&lt;&gt;"",IFERROR(VLOOKUP(t_PLC_FBE11[[#This Row],[Category ID]],GRID!$A:$M,9,0),"seek guidance"),"-")</f>
        <v>-</v>
      </c>
      <c r="Y33" s="32" t="str">
        <f t="shared" si="3"/>
        <v>-</v>
      </c>
      <c r="Z33" s="187" t="str">
        <f>IF(AND($L33&gt;0,$M33&gt;0,$N33&gt;0,$O33&gt;0),IFERROR(INDEX(T_Girth2PLC[Girth],MATCH(t_PLC_FBE11[[#This Row],[Net Girth]],T_Girth2PLC[Girth],-1)),"check data"),"-")</f>
        <v>-</v>
      </c>
      <c r="AA33" s="33" t="str">
        <f>IF(AND($L33&gt;0,$M33&gt;0,$N33&gt;0,$O33&gt;0),IFERROR(VLOOKUP($Z33,Classes!$D:$E,2,0),"check data"),"-")</f>
        <v>-</v>
      </c>
      <c r="AB33" s="34" t="str">
        <f t="shared" si="4"/>
        <v>-</v>
      </c>
      <c r="AC33" s="73" t="str">
        <f>IF(t_PLC_FBE11[[#This Row],[Category ID]]&lt;&gt;"",IFERROR(IF(ISNUMBER(SEARCH("*",$F$11)),VLOOKUP(t_PLC_FBE11[[#This Row],[Category ID]],GRID!$A:$M,13,0),VLOOKUP(t_PLC_FBE11[[#This Row],[Category ID]],GRID!$A:$M,12,0)),"seek guidance"),"-")</f>
        <v>-</v>
      </c>
      <c r="AD33" s="40">
        <f>IF(t_PLC_FBE11[[#This Row],[Net Price wo VAT (desired)]]&lt;&gt;"",(t_PLC_FBE11[[#This Row],[Net Price wo VAT (desired)]]*IF(t_PLC_FBE11[[#This Row],[VAT]]&lt;&gt;"",1+t_PLC_FBE11[[#This Row],[VAT]],1.19))*$M$9,t_PLC_FBE11[[#This Row],[Price with VAT (desired)]]*$M$9)</f>
        <v>0</v>
      </c>
      <c r="AE33" s="188">
        <f>t_PLC_FBE11[[#This Row],[Price w VAT per unit (RON)]]/(IF(t_PLC_FBE11[[#This Row],[VAT]]&lt;&gt;"",1+t_PLC_FBE11[[#This Row],[VAT]],1.19))</f>
        <v>0</v>
      </c>
      <c r="AF33" s="40" t="str">
        <f>IF(AND(t_PLC_FBE11[[#This Row],[Commission %]]&lt;&gt;"-",t_PLC_FBE11[[#This Row],[Price wo VAT per unit (RON)]]&lt;&gt;"-"),t_PLC_FBE11[[#This Row],[Price wo VAT per unit (RON)]]*t_PLC_FBE11[[#This Row],[Commission %]],"-")</f>
        <v>-</v>
      </c>
      <c r="AG33" s="188">
        <f>t_PLC_FBE11[[#This Row],[Price w VAT per unit (RON)]]*(IF(t_PLC_FBE11[[#This Row],[Quantity]]&lt;&gt;"",t_PLC_FBE11[[#This Row],[Quantity]],1))</f>
        <v>0</v>
      </c>
      <c r="AH33" s="188">
        <f>t_PLC_FBE11[[#This Row],[GMV (RON)]]/$M$9</f>
        <v>0</v>
      </c>
      <c r="AI33" s="188" t="str">
        <f>IF(t_PLC_FBE11[[#This Row],[Commission Invoice per unit (RON)]]&lt;&gt;"-",(t_PLC_FBE11[[#This Row],[Commission Invoice per unit (RON)]]/$M$9)*(IF(t_PLC_FBE11[[#This Row],[Quantity]]&lt;&gt;"",t_PLC_FBE11[[#This Row],[Quantity]],1)),"-")</f>
        <v>-</v>
      </c>
      <c r="AJ33" s="19" t="str">
        <f>IFERROR((VLOOKUP(t_PLC_FBE11[[#This Row],[Look4]],'FBE Fees'!$D:$M,8,0)/$M$9)*(IF(t_PLC_FBE11[[#This Row],[Quantity]]&lt;&gt;"",t_PLC_FBE11[[#This Row],[Quantity]],1)),"-")</f>
        <v>-</v>
      </c>
      <c r="AK33" s="34" t="str">
        <f>IF(t_PLC_FBE11[[#This Row],[Volume ( m³)]]&lt;&gt;"-",IFERROR(VLOOKUP($G$10,Storage!$E:$F,2,0),Storage!$F$4)/$M$9*t_PLC_FBE11[[#This Row],[Volume ( m³)]],"-")</f>
        <v>-</v>
      </c>
      <c r="AL33" s="40" t="str">
        <f>IF(OR(t_PLC_FBE11[[#This Row],[Order Fee (*cc)]]&lt;&gt;"-",t_PLC_FBE11[[#This Row],[Storage fees *cc (m³ / day)]]&lt;&gt;"-"),SUM(t_PLC_FBE11[[#This Row],[Order Fee (*cc)]],(t_PLC_FBE11[[#This Row],[Storage fees *cc (m³ / day)]]*$M$10)),"-")</f>
        <v>-</v>
      </c>
      <c r="AM33" s="188" t="str">
        <f>IF(AND(t_PLC_FBE11[[#This Row],[Commission Invoice (*cc)]]&lt;&gt;"-",t_PLC_FBE11[[#This Row],[FBE Fee (*cc) for avg storage]]&lt;&gt;"-"),t_PLC_FBE11[[#This Row],[Commission Invoice (*cc)]]+t_PLC_FBE11[[#This Row],[FBE Fee (*cc) for avg storage]],"-")</f>
        <v>-</v>
      </c>
      <c r="AN33" s="188" t="str">
        <f>IF(AND(t_PLC_FBE11[[#This Row],[GMV (*cc)]]&lt;&gt;"-",t_PLC_FBE11[[#This Row],[TOTAL Cost (*cc)]]&lt;&gt;"-"),t_PLC_FBE11[[#This Row],[GMV (*cc)]]-t_PLC_FBE11[[#This Row],[TOTAL Cost (*cc)]],"-")</f>
        <v>-</v>
      </c>
      <c r="AO33" s="35" t="str">
        <f>IF(AND(t_PLC_FBE11[[#This Row],[GMV (*cc)]]&lt;&gt;"-",t_PLC_FBE11[[#This Row],[Seller Income (*cc)]]&lt;&gt;"-"),t_PLC_FBE11[[#This Row],[Seller Income (*cc)]]/t_PLC_FBE11[[#This Row],[GMV (*cc)]],"-")</f>
        <v>-</v>
      </c>
      <c r="AP33" s="188" t="str">
        <f>IF(AND(t_PLC_FBE11[[#This Row],[Price wo VAT per unit (RON)]]&lt;&gt;"-",t_PLC_FBE11[[#This Row],[TOTAL Cost (*cc)]]&lt;&gt;"-"),(t_PLC_FBE11[[#This Row],[Price wo VAT per unit (RON)]]/$M$9*(IF(t_PLC_FBE11[[#This Row],[Quantity]]&lt;&gt;"",t_PLC_FBE11[[#This Row],[Quantity]],1)))-t_PLC_FBE11[[#This Row],[TOTAL Cost (*cc)]],"-")</f>
        <v>-</v>
      </c>
      <c r="AQ33" s="35" t="str">
        <f>IF(AND(t_PLC_FBE11[[#This Row],[Net Seller Income (*cc)]]&lt;&gt;"-",t_PLC_FBE11[[#This Row],[Price wo VAT per unit (RON)]]&lt;&gt;"-"),t_PLC_FBE11[[#This Row],[Net Seller Income (*cc)]]/(t_PLC_FBE11[[#This Row],[Price wo VAT per unit (RON)]]/$M$9*(IF(t_PLC_FBE11[[#This Row],[Quantity]]&lt;&gt;"",t_PLC_FBE11[[#This Row],[Quantity]],1))),"-")</f>
        <v>-</v>
      </c>
      <c r="AR33" s="49" t="str">
        <f>IF(AND($L33&gt;0,$M33&gt;0,$N33&gt;0,$O33&gt;0),IFERROR(IF($K33&gt;1,VLOOKUP($T33,'FBE Fees'!$D:$M,9,0)/$M$9*$K33,VLOOKUP($T33,'FBE Fees'!$D:$M,9,0)/$M$9),"check data"),"-")</f>
        <v>-</v>
      </c>
      <c r="AS33" s="49" t="str">
        <f>IF(AND($L33&gt;0,$M33&gt;0,$N33&gt;0,$O33&gt;0),IFERROR(IF($K33&gt;1,VLOOKUP($T33,'FBE Fees'!$D:$M,10,0)/$M$9*$K33,VLOOKUP($T33,'FBE Fees'!$D:$M,10,0)/$M$9),"check data"),"-")</f>
        <v>-</v>
      </c>
    </row>
    <row r="34" spans="4:45" ht="20.100000000000001" customHeight="1" x14ac:dyDescent="0.25">
      <c r="D34" s="45"/>
      <c r="E34" s="45"/>
      <c r="F34" s="63"/>
      <c r="G34" s="46"/>
      <c r="H34" s="46"/>
      <c r="I34" s="58"/>
      <c r="J34" s="47"/>
      <c r="K34" s="17"/>
      <c r="L34" s="27"/>
      <c r="M34" s="27"/>
      <c r="N34" s="27"/>
      <c r="O34" s="27"/>
      <c r="P34" s="28" t="str">
        <f>IF(AND($L34&gt;0,$M34&gt;0,$N34&gt;0,$O34&gt;0),IFERROR(INDEX(T_Weight[Weight],MATCH(L34,T_Weight[Weight],-1)),"check data"),"-")</f>
        <v>-</v>
      </c>
      <c r="Q34" s="28" t="str">
        <f>IF(AND($L34&gt;0,$M34&gt;0,$N34&gt;0,$O34&gt;0),IFERROR(INDEX(T_Length[Length],MATCH((MAX($M34:$O34)),T_Length[Length],-1)),"check data"),"-")</f>
        <v>-</v>
      </c>
      <c r="R34" s="28" t="str">
        <f>IF(AND($L34&gt;0,$M34&gt;0,$N34&gt;0,$O34&gt;0),IFERROR(INDEX(T_Width[Width],MATCH((MEDIAN($M34:$O34)),T_Width[Width],-1)),"check data"),"-")</f>
        <v>-</v>
      </c>
      <c r="S34" s="28" t="str">
        <f>IF(AND($L34&gt;0,$M34&gt;0,$N34&gt;0,$O34&gt;0),IFERROR(INDEX(T_Height[Height],MATCH(MIN($M34:$O34),T_Height[Height],-1)),"check data"),"-")</f>
        <v>-</v>
      </c>
      <c r="T34" s="28" t="str">
        <f t="shared" si="2"/>
        <v>-</v>
      </c>
      <c r="U34" s="184" t="str">
        <f>IF(t_PLC_FBE11[[#This Row],[Category ID]]&lt;&gt;"",$G$8,"-")</f>
        <v>-</v>
      </c>
      <c r="V34" s="135" t="str">
        <f>IF(t_PLC_FBE11[[#This Row],[Category ID]]&lt;&gt;"",$G$9,"-")</f>
        <v>-</v>
      </c>
      <c r="W34" s="185" t="str">
        <f>IF(t_PLC_FBE11[[#This Row],[Category ID]]&lt;&gt;"",IFERROR(VLOOKUP(t_PLC_FBE11[[#This Row],[Category ID]],GRID!$A:$M,5,0),"seek guidance"),"-")</f>
        <v>-</v>
      </c>
      <c r="X34" s="186" t="str">
        <f>IF(t_PLC_FBE11[[#This Row],[Category ID]]&lt;&gt;"",IFERROR(VLOOKUP(t_PLC_FBE11[[#This Row],[Category ID]],GRID!$A:$M,9,0),"seek guidance"),"-")</f>
        <v>-</v>
      </c>
      <c r="Y34" s="32" t="str">
        <f t="shared" si="3"/>
        <v>-</v>
      </c>
      <c r="Z34" s="187" t="str">
        <f>IF(AND($L34&gt;0,$M34&gt;0,$N34&gt;0,$O34&gt;0),IFERROR(INDEX(T_Girth2PLC[Girth],MATCH(t_PLC_FBE11[[#This Row],[Net Girth]],T_Girth2PLC[Girth],-1)),"check data"),"-")</f>
        <v>-</v>
      </c>
      <c r="AA34" s="33" t="str">
        <f>IF(AND($L34&gt;0,$M34&gt;0,$N34&gt;0,$O34&gt;0),IFERROR(VLOOKUP($Z34,Classes!$D:$E,2,0),"check data"),"-")</f>
        <v>-</v>
      </c>
      <c r="AB34" s="34" t="str">
        <f t="shared" si="4"/>
        <v>-</v>
      </c>
      <c r="AC34" s="73" t="str">
        <f>IF(t_PLC_FBE11[[#This Row],[Category ID]]&lt;&gt;"",IFERROR(IF(ISNUMBER(SEARCH("*",$F$11)),VLOOKUP(t_PLC_FBE11[[#This Row],[Category ID]],GRID!$A:$M,13,0),VLOOKUP(t_PLC_FBE11[[#This Row],[Category ID]],GRID!$A:$M,12,0)),"seek guidance"),"-")</f>
        <v>-</v>
      </c>
      <c r="AD34" s="40">
        <f>IF(t_PLC_FBE11[[#This Row],[Net Price wo VAT (desired)]]&lt;&gt;"",(t_PLC_FBE11[[#This Row],[Net Price wo VAT (desired)]]*IF(t_PLC_FBE11[[#This Row],[VAT]]&lt;&gt;"",1+t_PLC_FBE11[[#This Row],[VAT]],1.19))*$M$9,t_PLC_FBE11[[#This Row],[Price with VAT (desired)]]*$M$9)</f>
        <v>0</v>
      </c>
      <c r="AE34" s="188">
        <f>t_PLC_FBE11[[#This Row],[Price w VAT per unit (RON)]]/(IF(t_PLC_FBE11[[#This Row],[VAT]]&lt;&gt;"",1+t_PLC_FBE11[[#This Row],[VAT]],1.19))</f>
        <v>0</v>
      </c>
      <c r="AF34" s="40" t="str">
        <f>IF(AND(t_PLC_FBE11[[#This Row],[Commission %]]&lt;&gt;"-",t_PLC_FBE11[[#This Row],[Price wo VAT per unit (RON)]]&lt;&gt;"-"),t_PLC_FBE11[[#This Row],[Price wo VAT per unit (RON)]]*t_PLC_FBE11[[#This Row],[Commission %]],"-")</f>
        <v>-</v>
      </c>
      <c r="AG34" s="188">
        <f>t_PLC_FBE11[[#This Row],[Price w VAT per unit (RON)]]*(IF(t_PLC_FBE11[[#This Row],[Quantity]]&lt;&gt;"",t_PLC_FBE11[[#This Row],[Quantity]],1))</f>
        <v>0</v>
      </c>
      <c r="AH34" s="188">
        <f>t_PLC_FBE11[[#This Row],[GMV (RON)]]/$M$9</f>
        <v>0</v>
      </c>
      <c r="AI34" s="188" t="str">
        <f>IF(t_PLC_FBE11[[#This Row],[Commission Invoice per unit (RON)]]&lt;&gt;"-",(t_PLC_FBE11[[#This Row],[Commission Invoice per unit (RON)]]/$M$9)*(IF(t_PLC_FBE11[[#This Row],[Quantity]]&lt;&gt;"",t_PLC_FBE11[[#This Row],[Quantity]],1)),"-")</f>
        <v>-</v>
      </c>
      <c r="AJ34" s="19" t="str">
        <f>IFERROR((VLOOKUP(t_PLC_FBE11[[#This Row],[Look4]],'FBE Fees'!$D:$M,8,0)/$M$9)*(IF(t_PLC_FBE11[[#This Row],[Quantity]]&lt;&gt;"",t_PLC_FBE11[[#This Row],[Quantity]],1)),"-")</f>
        <v>-</v>
      </c>
      <c r="AK34" s="34" t="str">
        <f>IF(t_PLC_FBE11[[#This Row],[Volume ( m³)]]&lt;&gt;"-",IFERROR(VLOOKUP($G$10,Storage!$E:$F,2,0),Storage!$F$4)/$M$9*t_PLC_FBE11[[#This Row],[Volume ( m³)]],"-")</f>
        <v>-</v>
      </c>
      <c r="AL34" s="40" t="str">
        <f>IF(OR(t_PLC_FBE11[[#This Row],[Order Fee (*cc)]]&lt;&gt;"-",t_PLC_FBE11[[#This Row],[Storage fees *cc (m³ / day)]]&lt;&gt;"-"),SUM(t_PLC_FBE11[[#This Row],[Order Fee (*cc)]],(t_PLC_FBE11[[#This Row],[Storage fees *cc (m³ / day)]]*$M$10)),"-")</f>
        <v>-</v>
      </c>
      <c r="AM34" s="188" t="str">
        <f>IF(AND(t_PLC_FBE11[[#This Row],[Commission Invoice (*cc)]]&lt;&gt;"-",t_PLC_FBE11[[#This Row],[FBE Fee (*cc) for avg storage]]&lt;&gt;"-"),t_PLC_FBE11[[#This Row],[Commission Invoice (*cc)]]+t_PLC_FBE11[[#This Row],[FBE Fee (*cc) for avg storage]],"-")</f>
        <v>-</v>
      </c>
      <c r="AN34" s="188" t="str">
        <f>IF(AND(t_PLC_FBE11[[#This Row],[GMV (*cc)]]&lt;&gt;"-",t_PLC_FBE11[[#This Row],[TOTAL Cost (*cc)]]&lt;&gt;"-"),t_PLC_FBE11[[#This Row],[GMV (*cc)]]-t_PLC_FBE11[[#This Row],[TOTAL Cost (*cc)]],"-")</f>
        <v>-</v>
      </c>
      <c r="AO34" s="35" t="str">
        <f>IF(AND(t_PLC_FBE11[[#This Row],[GMV (*cc)]]&lt;&gt;"-",t_PLC_FBE11[[#This Row],[Seller Income (*cc)]]&lt;&gt;"-"),t_PLC_FBE11[[#This Row],[Seller Income (*cc)]]/t_PLC_FBE11[[#This Row],[GMV (*cc)]],"-")</f>
        <v>-</v>
      </c>
      <c r="AP34" s="188" t="str">
        <f>IF(AND(t_PLC_FBE11[[#This Row],[Price wo VAT per unit (RON)]]&lt;&gt;"-",t_PLC_FBE11[[#This Row],[TOTAL Cost (*cc)]]&lt;&gt;"-"),(t_PLC_FBE11[[#This Row],[Price wo VAT per unit (RON)]]/$M$9*(IF(t_PLC_FBE11[[#This Row],[Quantity]]&lt;&gt;"",t_PLC_FBE11[[#This Row],[Quantity]],1)))-t_PLC_FBE11[[#This Row],[TOTAL Cost (*cc)]],"-")</f>
        <v>-</v>
      </c>
      <c r="AQ34" s="35" t="str">
        <f>IF(AND(t_PLC_FBE11[[#This Row],[Net Seller Income (*cc)]]&lt;&gt;"-",t_PLC_FBE11[[#This Row],[Price wo VAT per unit (RON)]]&lt;&gt;"-"),t_PLC_FBE11[[#This Row],[Net Seller Income (*cc)]]/(t_PLC_FBE11[[#This Row],[Price wo VAT per unit (RON)]]/$M$9*(IF(t_PLC_FBE11[[#This Row],[Quantity]]&lt;&gt;"",t_PLC_FBE11[[#This Row],[Quantity]],1))),"-")</f>
        <v>-</v>
      </c>
      <c r="AR34" s="49" t="str">
        <f>IF(AND($L34&gt;0,$M34&gt;0,$N34&gt;0,$O34&gt;0),IFERROR(IF($K34&gt;1,VLOOKUP($T34,'FBE Fees'!$D:$M,9,0)/$M$9*$K34,VLOOKUP($T34,'FBE Fees'!$D:$M,9,0)/$M$9),"check data"),"-")</f>
        <v>-</v>
      </c>
      <c r="AS34" s="49" t="str">
        <f>IF(AND($L34&gt;0,$M34&gt;0,$N34&gt;0,$O34&gt;0),IFERROR(IF($K34&gt;1,VLOOKUP($T34,'FBE Fees'!$D:$M,10,0)/$M$9*$K34,VLOOKUP($T34,'FBE Fees'!$D:$M,10,0)/$M$9),"check data"),"-")</f>
        <v>-</v>
      </c>
    </row>
    <row r="35" spans="4:45" ht="20.100000000000001" customHeight="1" x14ac:dyDescent="0.25">
      <c r="D35" s="45"/>
      <c r="E35" s="45"/>
      <c r="F35" s="63"/>
      <c r="G35" s="46"/>
      <c r="H35" s="46"/>
      <c r="I35" s="58"/>
      <c r="J35" s="47"/>
      <c r="K35" s="17"/>
      <c r="L35" s="27"/>
      <c r="M35" s="27"/>
      <c r="N35" s="27"/>
      <c r="O35" s="27"/>
      <c r="P35" s="28" t="str">
        <f>IF(AND($L35&gt;0,$M35&gt;0,$N35&gt;0,$O35&gt;0),IFERROR(INDEX(T_Weight[Weight],MATCH(L35,T_Weight[Weight],-1)),"check data"),"-")</f>
        <v>-</v>
      </c>
      <c r="Q35" s="28" t="str">
        <f>IF(AND($L35&gt;0,$M35&gt;0,$N35&gt;0,$O35&gt;0),IFERROR(INDEX(T_Length[Length],MATCH((MAX($M35:$O35)),T_Length[Length],-1)),"check data"),"-")</f>
        <v>-</v>
      </c>
      <c r="R35" s="28" t="str">
        <f>IF(AND($L35&gt;0,$M35&gt;0,$N35&gt;0,$O35&gt;0),IFERROR(INDEX(T_Width[Width],MATCH((MEDIAN($M35:$O35)),T_Width[Width],-1)),"check data"),"-")</f>
        <v>-</v>
      </c>
      <c r="S35" s="28" t="str">
        <f>IF(AND($L35&gt;0,$M35&gt;0,$N35&gt;0,$O35&gt;0),IFERROR(INDEX(T_Height[Height],MATCH(MIN($M35:$O35),T_Height[Height],-1)),"check data"),"-")</f>
        <v>-</v>
      </c>
      <c r="T35" s="28" t="str">
        <f t="shared" si="2"/>
        <v>-</v>
      </c>
      <c r="U35" s="184" t="str">
        <f>IF(t_PLC_FBE11[[#This Row],[Category ID]]&lt;&gt;"",$G$8,"-")</f>
        <v>-</v>
      </c>
      <c r="V35" s="135" t="str">
        <f>IF(t_PLC_FBE11[[#This Row],[Category ID]]&lt;&gt;"",$G$9,"-")</f>
        <v>-</v>
      </c>
      <c r="W35" s="185" t="str">
        <f>IF(t_PLC_FBE11[[#This Row],[Category ID]]&lt;&gt;"",IFERROR(VLOOKUP(t_PLC_FBE11[[#This Row],[Category ID]],GRID!$A:$M,5,0),"seek guidance"),"-")</f>
        <v>-</v>
      </c>
      <c r="X35" s="186" t="str">
        <f>IF(t_PLC_FBE11[[#This Row],[Category ID]]&lt;&gt;"",IFERROR(VLOOKUP(t_PLC_FBE11[[#This Row],[Category ID]],GRID!$A:$M,9,0),"seek guidance"),"-")</f>
        <v>-</v>
      </c>
      <c r="Y35" s="32" t="str">
        <f t="shared" si="3"/>
        <v>-</v>
      </c>
      <c r="Z35" s="187" t="str">
        <f>IF(AND($L35&gt;0,$M35&gt;0,$N35&gt;0,$O35&gt;0),IFERROR(INDEX(T_Girth2PLC[Girth],MATCH(t_PLC_FBE11[[#This Row],[Net Girth]],T_Girth2PLC[Girth],-1)),"check data"),"-")</f>
        <v>-</v>
      </c>
      <c r="AA35" s="33" t="str">
        <f>IF(AND($L35&gt;0,$M35&gt;0,$N35&gt;0,$O35&gt;0),IFERROR(VLOOKUP($Z35,Classes!$D:$E,2,0),"check data"),"-")</f>
        <v>-</v>
      </c>
      <c r="AB35" s="34" t="str">
        <f t="shared" si="4"/>
        <v>-</v>
      </c>
      <c r="AC35" s="73" t="str">
        <f>IF(t_PLC_FBE11[[#This Row],[Category ID]]&lt;&gt;"",IFERROR(IF(ISNUMBER(SEARCH("*",$F$11)),VLOOKUP(t_PLC_FBE11[[#This Row],[Category ID]],GRID!$A:$M,13,0),VLOOKUP(t_PLC_FBE11[[#This Row],[Category ID]],GRID!$A:$M,12,0)),"seek guidance"),"-")</f>
        <v>-</v>
      </c>
      <c r="AD35" s="40">
        <f>IF(t_PLC_FBE11[[#This Row],[Net Price wo VAT (desired)]]&lt;&gt;"",(t_PLC_FBE11[[#This Row],[Net Price wo VAT (desired)]]*IF(t_PLC_FBE11[[#This Row],[VAT]]&lt;&gt;"",1+t_PLC_FBE11[[#This Row],[VAT]],1.19))*$M$9,t_PLC_FBE11[[#This Row],[Price with VAT (desired)]]*$M$9)</f>
        <v>0</v>
      </c>
      <c r="AE35" s="188">
        <f>t_PLC_FBE11[[#This Row],[Price w VAT per unit (RON)]]/(IF(t_PLC_FBE11[[#This Row],[VAT]]&lt;&gt;"",1+t_PLC_FBE11[[#This Row],[VAT]],1.19))</f>
        <v>0</v>
      </c>
      <c r="AF35" s="40" t="str">
        <f>IF(AND(t_PLC_FBE11[[#This Row],[Commission %]]&lt;&gt;"-",t_PLC_FBE11[[#This Row],[Price wo VAT per unit (RON)]]&lt;&gt;"-"),t_PLC_FBE11[[#This Row],[Price wo VAT per unit (RON)]]*t_PLC_FBE11[[#This Row],[Commission %]],"-")</f>
        <v>-</v>
      </c>
      <c r="AG35" s="188">
        <f>t_PLC_FBE11[[#This Row],[Price w VAT per unit (RON)]]*(IF(t_PLC_FBE11[[#This Row],[Quantity]]&lt;&gt;"",t_PLC_FBE11[[#This Row],[Quantity]],1))</f>
        <v>0</v>
      </c>
      <c r="AH35" s="188">
        <f>t_PLC_FBE11[[#This Row],[GMV (RON)]]/$M$9</f>
        <v>0</v>
      </c>
      <c r="AI35" s="188" t="str">
        <f>IF(t_PLC_FBE11[[#This Row],[Commission Invoice per unit (RON)]]&lt;&gt;"-",(t_PLC_FBE11[[#This Row],[Commission Invoice per unit (RON)]]/$M$9)*(IF(t_PLC_FBE11[[#This Row],[Quantity]]&lt;&gt;"",t_PLC_FBE11[[#This Row],[Quantity]],1)),"-")</f>
        <v>-</v>
      </c>
      <c r="AJ35" s="19" t="str">
        <f>IFERROR((VLOOKUP(t_PLC_FBE11[[#This Row],[Look4]],'FBE Fees'!$D:$M,8,0)/$M$9)*(IF(t_PLC_FBE11[[#This Row],[Quantity]]&lt;&gt;"",t_PLC_FBE11[[#This Row],[Quantity]],1)),"-")</f>
        <v>-</v>
      </c>
      <c r="AK35" s="34" t="str">
        <f>IF(t_PLC_FBE11[[#This Row],[Volume ( m³)]]&lt;&gt;"-",IFERROR(VLOOKUP($G$10,Storage!$E:$F,2,0),Storage!$F$4)/$M$9*t_PLC_FBE11[[#This Row],[Volume ( m³)]],"-")</f>
        <v>-</v>
      </c>
      <c r="AL35" s="40" t="str">
        <f>IF(OR(t_PLC_FBE11[[#This Row],[Order Fee (*cc)]]&lt;&gt;"-",t_PLC_FBE11[[#This Row],[Storage fees *cc (m³ / day)]]&lt;&gt;"-"),SUM(t_PLC_FBE11[[#This Row],[Order Fee (*cc)]],(t_PLC_FBE11[[#This Row],[Storage fees *cc (m³ / day)]]*$M$10)),"-")</f>
        <v>-</v>
      </c>
      <c r="AM35" s="188" t="str">
        <f>IF(AND(t_PLC_FBE11[[#This Row],[Commission Invoice (*cc)]]&lt;&gt;"-",t_PLC_FBE11[[#This Row],[FBE Fee (*cc) for avg storage]]&lt;&gt;"-"),t_PLC_FBE11[[#This Row],[Commission Invoice (*cc)]]+t_PLC_FBE11[[#This Row],[FBE Fee (*cc) for avg storage]],"-")</f>
        <v>-</v>
      </c>
      <c r="AN35" s="188" t="str">
        <f>IF(AND(t_PLC_FBE11[[#This Row],[GMV (*cc)]]&lt;&gt;"-",t_PLC_FBE11[[#This Row],[TOTAL Cost (*cc)]]&lt;&gt;"-"),t_PLC_FBE11[[#This Row],[GMV (*cc)]]-t_PLC_FBE11[[#This Row],[TOTAL Cost (*cc)]],"-")</f>
        <v>-</v>
      </c>
      <c r="AO35" s="35" t="str">
        <f>IF(AND(t_PLC_FBE11[[#This Row],[GMV (*cc)]]&lt;&gt;"-",t_PLC_FBE11[[#This Row],[Seller Income (*cc)]]&lt;&gt;"-"),t_PLC_FBE11[[#This Row],[Seller Income (*cc)]]/t_PLC_FBE11[[#This Row],[GMV (*cc)]],"-")</f>
        <v>-</v>
      </c>
      <c r="AP35" s="188" t="str">
        <f>IF(AND(t_PLC_FBE11[[#This Row],[Price wo VAT per unit (RON)]]&lt;&gt;"-",t_PLC_FBE11[[#This Row],[TOTAL Cost (*cc)]]&lt;&gt;"-"),(t_PLC_FBE11[[#This Row],[Price wo VAT per unit (RON)]]/$M$9*(IF(t_PLC_FBE11[[#This Row],[Quantity]]&lt;&gt;"",t_PLC_FBE11[[#This Row],[Quantity]],1)))-t_PLC_FBE11[[#This Row],[TOTAL Cost (*cc)]],"-")</f>
        <v>-</v>
      </c>
      <c r="AQ35" s="35" t="str">
        <f>IF(AND(t_PLC_FBE11[[#This Row],[Net Seller Income (*cc)]]&lt;&gt;"-",t_PLC_FBE11[[#This Row],[Price wo VAT per unit (RON)]]&lt;&gt;"-"),t_PLC_FBE11[[#This Row],[Net Seller Income (*cc)]]/(t_PLC_FBE11[[#This Row],[Price wo VAT per unit (RON)]]/$M$9*(IF(t_PLC_FBE11[[#This Row],[Quantity]]&lt;&gt;"",t_PLC_FBE11[[#This Row],[Quantity]],1))),"-")</f>
        <v>-</v>
      </c>
      <c r="AR35" s="49" t="str">
        <f>IF(AND($L35&gt;0,$M35&gt;0,$N35&gt;0,$O35&gt;0),IFERROR(IF($K35&gt;1,VLOOKUP($T35,'FBE Fees'!$D:$M,9,0)/$M$9*$K35,VLOOKUP($T35,'FBE Fees'!$D:$M,9,0)/$M$9),"check data"),"-")</f>
        <v>-</v>
      </c>
      <c r="AS35" s="49" t="str">
        <f>IF(AND($L35&gt;0,$M35&gt;0,$N35&gt;0,$O35&gt;0),IFERROR(IF($K35&gt;1,VLOOKUP($T35,'FBE Fees'!$D:$M,10,0)/$M$9*$K35,VLOOKUP($T35,'FBE Fees'!$D:$M,10,0)/$M$9),"check data"),"-")</f>
        <v>-</v>
      </c>
    </row>
    <row r="36" spans="4:45" ht="20.100000000000001" customHeight="1" x14ac:dyDescent="0.25">
      <c r="D36" s="45"/>
      <c r="E36" s="45"/>
      <c r="F36" s="63"/>
      <c r="G36" s="46"/>
      <c r="H36" s="46"/>
      <c r="I36" s="58"/>
      <c r="J36" s="47"/>
      <c r="K36" s="17"/>
      <c r="L36" s="27"/>
      <c r="M36" s="27"/>
      <c r="N36" s="27"/>
      <c r="O36" s="27"/>
      <c r="P36" s="28" t="str">
        <f>IF(AND($L36&gt;0,$M36&gt;0,$N36&gt;0,$O36&gt;0),IFERROR(INDEX(T_Weight[Weight],MATCH(L36,T_Weight[Weight],-1)),"check data"),"-")</f>
        <v>-</v>
      </c>
      <c r="Q36" s="28" t="str">
        <f>IF(AND($L36&gt;0,$M36&gt;0,$N36&gt;0,$O36&gt;0),IFERROR(INDEX(T_Length[Length],MATCH((MAX($M36:$O36)),T_Length[Length],-1)),"check data"),"-")</f>
        <v>-</v>
      </c>
      <c r="R36" s="28" t="str">
        <f>IF(AND($L36&gt;0,$M36&gt;0,$N36&gt;0,$O36&gt;0),IFERROR(INDEX(T_Width[Width],MATCH((MEDIAN($M36:$O36)),T_Width[Width],-1)),"check data"),"-")</f>
        <v>-</v>
      </c>
      <c r="S36" s="28" t="str">
        <f>IF(AND($L36&gt;0,$M36&gt;0,$N36&gt;0,$O36&gt;0),IFERROR(INDEX(T_Height[Height],MATCH(MIN($M36:$O36),T_Height[Height],-1)),"check data"),"-")</f>
        <v>-</v>
      </c>
      <c r="T36" s="28" t="str">
        <f t="shared" si="2"/>
        <v>-</v>
      </c>
      <c r="U36" s="184" t="str">
        <f>IF(t_PLC_FBE11[[#This Row],[Category ID]]&lt;&gt;"",$G$8,"-")</f>
        <v>-</v>
      </c>
      <c r="V36" s="135" t="str">
        <f>IF(t_PLC_FBE11[[#This Row],[Category ID]]&lt;&gt;"",$G$9,"-")</f>
        <v>-</v>
      </c>
      <c r="W36" s="185" t="str">
        <f>IF(t_PLC_FBE11[[#This Row],[Category ID]]&lt;&gt;"",IFERROR(VLOOKUP(t_PLC_FBE11[[#This Row],[Category ID]],GRID!$A:$M,5,0),"seek guidance"),"-")</f>
        <v>-</v>
      </c>
      <c r="X36" s="186" t="str">
        <f>IF(t_PLC_FBE11[[#This Row],[Category ID]]&lt;&gt;"",IFERROR(VLOOKUP(t_PLC_FBE11[[#This Row],[Category ID]],GRID!$A:$M,9,0),"seek guidance"),"-")</f>
        <v>-</v>
      </c>
      <c r="Y36" s="32" t="str">
        <f t="shared" si="3"/>
        <v>-</v>
      </c>
      <c r="Z36" s="187" t="str">
        <f>IF(AND($L36&gt;0,$M36&gt;0,$N36&gt;0,$O36&gt;0),IFERROR(INDEX(T_Girth2PLC[Girth],MATCH(t_PLC_FBE11[[#This Row],[Net Girth]],T_Girth2PLC[Girth],-1)),"check data"),"-")</f>
        <v>-</v>
      </c>
      <c r="AA36" s="33" t="str">
        <f>IF(AND($L36&gt;0,$M36&gt;0,$N36&gt;0,$O36&gt;0),IFERROR(VLOOKUP($Z36,Classes!$D:$E,2,0),"check data"),"-")</f>
        <v>-</v>
      </c>
      <c r="AB36" s="34" t="str">
        <f t="shared" si="4"/>
        <v>-</v>
      </c>
      <c r="AC36" s="73" t="str">
        <f>IF(t_PLC_FBE11[[#This Row],[Category ID]]&lt;&gt;"",IFERROR(IF(ISNUMBER(SEARCH("*",$F$11)),VLOOKUP(t_PLC_FBE11[[#This Row],[Category ID]],GRID!$A:$M,13,0),VLOOKUP(t_PLC_FBE11[[#This Row],[Category ID]],GRID!$A:$M,12,0)),"seek guidance"),"-")</f>
        <v>-</v>
      </c>
      <c r="AD36" s="40">
        <f>IF(t_PLC_FBE11[[#This Row],[Net Price wo VAT (desired)]]&lt;&gt;"",(t_PLC_FBE11[[#This Row],[Net Price wo VAT (desired)]]*IF(t_PLC_FBE11[[#This Row],[VAT]]&lt;&gt;"",1+t_PLC_FBE11[[#This Row],[VAT]],1.19))*$M$9,t_PLC_FBE11[[#This Row],[Price with VAT (desired)]]*$M$9)</f>
        <v>0</v>
      </c>
      <c r="AE36" s="188">
        <f>t_PLC_FBE11[[#This Row],[Price w VAT per unit (RON)]]/(IF(t_PLC_FBE11[[#This Row],[VAT]]&lt;&gt;"",1+t_PLC_FBE11[[#This Row],[VAT]],1.19))</f>
        <v>0</v>
      </c>
      <c r="AF36" s="40" t="str">
        <f>IF(AND(t_PLC_FBE11[[#This Row],[Commission %]]&lt;&gt;"-",t_PLC_FBE11[[#This Row],[Price wo VAT per unit (RON)]]&lt;&gt;"-"),t_PLC_FBE11[[#This Row],[Price wo VAT per unit (RON)]]*t_PLC_FBE11[[#This Row],[Commission %]],"-")</f>
        <v>-</v>
      </c>
      <c r="AG36" s="188">
        <f>t_PLC_FBE11[[#This Row],[Price w VAT per unit (RON)]]*(IF(t_PLC_FBE11[[#This Row],[Quantity]]&lt;&gt;"",t_PLC_FBE11[[#This Row],[Quantity]],1))</f>
        <v>0</v>
      </c>
      <c r="AH36" s="188">
        <f>t_PLC_FBE11[[#This Row],[GMV (RON)]]/$M$9</f>
        <v>0</v>
      </c>
      <c r="AI36" s="188" t="str">
        <f>IF(t_PLC_FBE11[[#This Row],[Commission Invoice per unit (RON)]]&lt;&gt;"-",(t_PLC_FBE11[[#This Row],[Commission Invoice per unit (RON)]]/$M$9)*(IF(t_PLC_FBE11[[#This Row],[Quantity]]&lt;&gt;"",t_PLC_FBE11[[#This Row],[Quantity]],1)),"-")</f>
        <v>-</v>
      </c>
      <c r="AJ36" s="19" t="str">
        <f>IFERROR((VLOOKUP(t_PLC_FBE11[[#This Row],[Look4]],'FBE Fees'!$D:$M,8,0)/$M$9)*(IF(t_PLC_FBE11[[#This Row],[Quantity]]&lt;&gt;"",t_PLC_FBE11[[#This Row],[Quantity]],1)),"-")</f>
        <v>-</v>
      </c>
      <c r="AK36" s="34" t="str">
        <f>IF(t_PLC_FBE11[[#This Row],[Volume ( m³)]]&lt;&gt;"-",IFERROR(VLOOKUP($G$10,Storage!$E:$F,2,0),Storage!$F$4)/$M$9*t_PLC_FBE11[[#This Row],[Volume ( m³)]],"-")</f>
        <v>-</v>
      </c>
      <c r="AL36" s="40" t="str">
        <f>IF(OR(t_PLC_FBE11[[#This Row],[Order Fee (*cc)]]&lt;&gt;"-",t_PLC_FBE11[[#This Row],[Storage fees *cc (m³ / day)]]&lt;&gt;"-"),SUM(t_PLC_FBE11[[#This Row],[Order Fee (*cc)]],(t_PLC_FBE11[[#This Row],[Storage fees *cc (m³ / day)]]*$M$10)),"-")</f>
        <v>-</v>
      </c>
      <c r="AM36" s="188" t="str">
        <f>IF(AND(t_PLC_FBE11[[#This Row],[Commission Invoice (*cc)]]&lt;&gt;"-",t_PLC_FBE11[[#This Row],[FBE Fee (*cc) for avg storage]]&lt;&gt;"-"),t_PLC_FBE11[[#This Row],[Commission Invoice (*cc)]]+t_PLC_FBE11[[#This Row],[FBE Fee (*cc) for avg storage]],"-")</f>
        <v>-</v>
      </c>
      <c r="AN36" s="188" t="str">
        <f>IF(AND(t_PLC_FBE11[[#This Row],[GMV (*cc)]]&lt;&gt;"-",t_PLC_FBE11[[#This Row],[TOTAL Cost (*cc)]]&lt;&gt;"-"),t_PLC_FBE11[[#This Row],[GMV (*cc)]]-t_PLC_FBE11[[#This Row],[TOTAL Cost (*cc)]],"-")</f>
        <v>-</v>
      </c>
      <c r="AO36" s="35" t="str">
        <f>IF(AND(t_PLC_FBE11[[#This Row],[GMV (*cc)]]&lt;&gt;"-",t_PLC_FBE11[[#This Row],[Seller Income (*cc)]]&lt;&gt;"-"),t_PLC_FBE11[[#This Row],[Seller Income (*cc)]]/t_PLC_FBE11[[#This Row],[GMV (*cc)]],"-")</f>
        <v>-</v>
      </c>
      <c r="AP36" s="188" t="str">
        <f>IF(AND(t_PLC_FBE11[[#This Row],[Price wo VAT per unit (RON)]]&lt;&gt;"-",t_PLC_FBE11[[#This Row],[TOTAL Cost (*cc)]]&lt;&gt;"-"),(t_PLC_FBE11[[#This Row],[Price wo VAT per unit (RON)]]/$M$9*(IF(t_PLC_FBE11[[#This Row],[Quantity]]&lt;&gt;"",t_PLC_FBE11[[#This Row],[Quantity]],1)))-t_PLC_FBE11[[#This Row],[TOTAL Cost (*cc)]],"-")</f>
        <v>-</v>
      </c>
      <c r="AQ36" s="35" t="str">
        <f>IF(AND(t_PLC_FBE11[[#This Row],[Net Seller Income (*cc)]]&lt;&gt;"-",t_PLC_FBE11[[#This Row],[Price wo VAT per unit (RON)]]&lt;&gt;"-"),t_PLC_FBE11[[#This Row],[Net Seller Income (*cc)]]/(t_PLC_FBE11[[#This Row],[Price wo VAT per unit (RON)]]/$M$9*(IF(t_PLC_FBE11[[#This Row],[Quantity]]&lt;&gt;"",t_PLC_FBE11[[#This Row],[Quantity]],1))),"-")</f>
        <v>-</v>
      </c>
      <c r="AR36" s="49" t="str">
        <f>IF(AND($L36&gt;0,$M36&gt;0,$N36&gt;0,$O36&gt;0),IFERROR(IF($K36&gt;1,VLOOKUP($T36,'FBE Fees'!$D:$M,9,0)/$M$9*$K36,VLOOKUP($T36,'FBE Fees'!$D:$M,9,0)/$M$9),"check data"),"-")</f>
        <v>-</v>
      </c>
      <c r="AS36" s="49" t="str">
        <f>IF(AND($L36&gt;0,$M36&gt;0,$N36&gt;0,$O36&gt;0),IFERROR(IF($K36&gt;1,VLOOKUP($T36,'FBE Fees'!$D:$M,10,0)/$M$9*$K36,VLOOKUP($T36,'FBE Fees'!$D:$M,10,0)/$M$9),"check data"),"-")</f>
        <v>-</v>
      </c>
    </row>
    <row r="37" spans="4:45" ht="20.100000000000001" customHeight="1" x14ac:dyDescent="0.25">
      <c r="D37" s="45"/>
      <c r="E37" s="45"/>
      <c r="F37" s="63"/>
      <c r="G37" s="46"/>
      <c r="H37" s="46"/>
      <c r="I37" s="58"/>
      <c r="J37" s="47"/>
      <c r="K37" s="17"/>
      <c r="L37" s="27"/>
      <c r="M37" s="27"/>
      <c r="N37" s="27"/>
      <c r="O37" s="27"/>
      <c r="P37" s="28" t="str">
        <f>IF(AND($L37&gt;0,$M37&gt;0,$N37&gt;0,$O37&gt;0),IFERROR(INDEX(T_Weight[Weight],MATCH(L37,T_Weight[Weight],-1)),"check data"),"-")</f>
        <v>-</v>
      </c>
      <c r="Q37" s="28" t="str">
        <f>IF(AND($L37&gt;0,$M37&gt;0,$N37&gt;0,$O37&gt;0),IFERROR(INDEX(T_Length[Length],MATCH((MAX($M37:$O37)),T_Length[Length],-1)),"check data"),"-")</f>
        <v>-</v>
      </c>
      <c r="R37" s="28" t="str">
        <f>IF(AND($L37&gt;0,$M37&gt;0,$N37&gt;0,$O37&gt;0),IFERROR(INDEX(T_Width[Width],MATCH((MEDIAN($M37:$O37)),T_Width[Width],-1)),"check data"),"-")</f>
        <v>-</v>
      </c>
      <c r="S37" s="28" t="str">
        <f>IF(AND($L37&gt;0,$M37&gt;0,$N37&gt;0,$O37&gt;0),IFERROR(INDEX(T_Height[Height],MATCH(MIN($M37:$O37),T_Height[Height],-1)),"check data"),"-")</f>
        <v>-</v>
      </c>
      <c r="T37" s="28" t="str">
        <f t="shared" si="2"/>
        <v>-</v>
      </c>
      <c r="U37" s="184" t="str">
        <f>IF(t_PLC_FBE11[[#This Row],[Category ID]]&lt;&gt;"",$G$8,"-")</f>
        <v>-</v>
      </c>
      <c r="V37" s="135" t="str">
        <f>IF(t_PLC_FBE11[[#This Row],[Category ID]]&lt;&gt;"",$G$9,"-")</f>
        <v>-</v>
      </c>
      <c r="W37" s="185" t="str">
        <f>IF(t_PLC_FBE11[[#This Row],[Category ID]]&lt;&gt;"",IFERROR(VLOOKUP(t_PLC_FBE11[[#This Row],[Category ID]],GRID!$A:$M,5,0),"seek guidance"),"-")</f>
        <v>-</v>
      </c>
      <c r="X37" s="186" t="str">
        <f>IF(t_PLC_FBE11[[#This Row],[Category ID]]&lt;&gt;"",IFERROR(VLOOKUP(t_PLC_FBE11[[#This Row],[Category ID]],GRID!$A:$M,9,0),"seek guidance"),"-")</f>
        <v>-</v>
      </c>
      <c r="Y37" s="32" t="str">
        <f t="shared" si="3"/>
        <v>-</v>
      </c>
      <c r="Z37" s="187" t="str">
        <f>IF(AND($L37&gt;0,$M37&gt;0,$N37&gt;0,$O37&gt;0),IFERROR(INDEX(T_Girth2PLC[Girth],MATCH(t_PLC_FBE11[[#This Row],[Net Girth]],T_Girth2PLC[Girth],-1)),"check data"),"-")</f>
        <v>-</v>
      </c>
      <c r="AA37" s="33" t="str">
        <f>IF(AND($L37&gt;0,$M37&gt;0,$N37&gt;0,$O37&gt;0),IFERROR(VLOOKUP($Z37,Classes!$D:$E,2,0),"check data"),"-")</f>
        <v>-</v>
      </c>
      <c r="AB37" s="34" t="str">
        <f t="shared" si="4"/>
        <v>-</v>
      </c>
      <c r="AC37" s="73" t="str">
        <f>IF(t_PLC_FBE11[[#This Row],[Category ID]]&lt;&gt;"",IFERROR(IF(ISNUMBER(SEARCH("*",$F$11)),VLOOKUP(t_PLC_FBE11[[#This Row],[Category ID]],GRID!$A:$M,13,0),VLOOKUP(t_PLC_FBE11[[#This Row],[Category ID]],GRID!$A:$M,12,0)),"seek guidance"),"-")</f>
        <v>-</v>
      </c>
      <c r="AD37" s="40">
        <f>IF(t_PLC_FBE11[[#This Row],[Net Price wo VAT (desired)]]&lt;&gt;"",(t_PLC_FBE11[[#This Row],[Net Price wo VAT (desired)]]*IF(t_PLC_FBE11[[#This Row],[VAT]]&lt;&gt;"",1+t_PLC_FBE11[[#This Row],[VAT]],1.19))*$M$9,t_PLC_FBE11[[#This Row],[Price with VAT (desired)]]*$M$9)</f>
        <v>0</v>
      </c>
      <c r="AE37" s="188">
        <f>t_PLC_FBE11[[#This Row],[Price w VAT per unit (RON)]]/(IF(t_PLC_FBE11[[#This Row],[VAT]]&lt;&gt;"",1+t_PLC_FBE11[[#This Row],[VAT]],1.19))</f>
        <v>0</v>
      </c>
      <c r="AF37" s="40" t="str">
        <f>IF(AND(t_PLC_FBE11[[#This Row],[Commission %]]&lt;&gt;"-",t_PLC_FBE11[[#This Row],[Price wo VAT per unit (RON)]]&lt;&gt;"-"),t_PLC_FBE11[[#This Row],[Price wo VAT per unit (RON)]]*t_PLC_FBE11[[#This Row],[Commission %]],"-")</f>
        <v>-</v>
      </c>
      <c r="AG37" s="188">
        <f>t_PLC_FBE11[[#This Row],[Price w VAT per unit (RON)]]*(IF(t_PLC_FBE11[[#This Row],[Quantity]]&lt;&gt;"",t_PLC_FBE11[[#This Row],[Quantity]],1))</f>
        <v>0</v>
      </c>
      <c r="AH37" s="188">
        <f>t_PLC_FBE11[[#This Row],[GMV (RON)]]/$M$9</f>
        <v>0</v>
      </c>
      <c r="AI37" s="188" t="str">
        <f>IF(t_PLC_FBE11[[#This Row],[Commission Invoice per unit (RON)]]&lt;&gt;"-",(t_PLC_FBE11[[#This Row],[Commission Invoice per unit (RON)]]/$M$9)*(IF(t_PLC_FBE11[[#This Row],[Quantity]]&lt;&gt;"",t_PLC_FBE11[[#This Row],[Quantity]],1)),"-")</f>
        <v>-</v>
      </c>
      <c r="AJ37" s="19" t="str">
        <f>IFERROR((VLOOKUP(t_PLC_FBE11[[#This Row],[Look4]],'FBE Fees'!$D:$M,8,0)/$M$9)*(IF(t_PLC_FBE11[[#This Row],[Quantity]]&lt;&gt;"",t_PLC_FBE11[[#This Row],[Quantity]],1)),"-")</f>
        <v>-</v>
      </c>
      <c r="AK37" s="34" t="str">
        <f>IF(t_PLC_FBE11[[#This Row],[Volume ( m³)]]&lt;&gt;"-",IFERROR(VLOOKUP($G$10,Storage!$E:$F,2,0),Storage!$F$4)/$M$9*t_PLC_FBE11[[#This Row],[Volume ( m³)]],"-")</f>
        <v>-</v>
      </c>
      <c r="AL37" s="40" t="str">
        <f>IF(OR(t_PLC_FBE11[[#This Row],[Order Fee (*cc)]]&lt;&gt;"-",t_PLC_FBE11[[#This Row],[Storage fees *cc (m³ / day)]]&lt;&gt;"-"),SUM(t_PLC_FBE11[[#This Row],[Order Fee (*cc)]],(t_PLC_FBE11[[#This Row],[Storage fees *cc (m³ / day)]]*$M$10)),"-")</f>
        <v>-</v>
      </c>
      <c r="AM37" s="188" t="str">
        <f>IF(AND(t_PLC_FBE11[[#This Row],[Commission Invoice (*cc)]]&lt;&gt;"-",t_PLC_FBE11[[#This Row],[FBE Fee (*cc) for avg storage]]&lt;&gt;"-"),t_PLC_FBE11[[#This Row],[Commission Invoice (*cc)]]+t_PLC_FBE11[[#This Row],[FBE Fee (*cc) for avg storage]],"-")</f>
        <v>-</v>
      </c>
      <c r="AN37" s="188" t="str">
        <f>IF(AND(t_PLC_FBE11[[#This Row],[GMV (*cc)]]&lt;&gt;"-",t_PLC_FBE11[[#This Row],[TOTAL Cost (*cc)]]&lt;&gt;"-"),t_PLC_FBE11[[#This Row],[GMV (*cc)]]-t_PLC_FBE11[[#This Row],[TOTAL Cost (*cc)]],"-")</f>
        <v>-</v>
      </c>
      <c r="AO37" s="35" t="str">
        <f>IF(AND(t_PLC_FBE11[[#This Row],[GMV (*cc)]]&lt;&gt;"-",t_PLC_FBE11[[#This Row],[Seller Income (*cc)]]&lt;&gt;"-"),t_PLC_FBE11[[#This Row],[Seller Income (*cc)]]/t_PLC_FBE11[[#This Row],[GMV (*cc)]],"-")</f>
        <v>-</v>
      </c>
      <c r="AP37" s="188" t="str">
        <f>IF(AND(t_PLC_FBE11[[#This Row],[Price wo VAT per unit (RON)]]&lt;&gt;"-",t_PLC_FBE11[[#This Row],[TOTAL Cost (*cc)]]&lt;&gt;"-"),(t_PLC_FBE11[[#This Row],[Price wo VAT per unit (RON)]]/$M$9*(IF(t_PLC_FBE11[[#This Row],[Quantity]]&lt;&gt;"",t_PLC_FBE11[[#This Row],[Quantity]],1)))-t_PLC_FBE11[[#This Row],[TOTAL Cost (*cc)]],"-")</f>
        <v>-</v>
      </c>
      <c r="AQ37" s="35" t="str">
        <f>IF(AND(t_PLC_FBE11[[#This Row],[Net Seller Income (*cc)]]&lt;&gt;"-",t_PLC_FBE11[[#This Row],[Price wo VAT per unit (RON)]]&lt;&gt;"-"),t_PLC_FBE11[[#This Row],[Net Seller Income (*cc)]]/(t_PLC_FBE11[[#This Row],[Price wo VAT per unit (RON)]]/$M$9*(IF(t_PLC_FBE11[[#This Row],[Quantity]]&lt;&gt;"",t_PLC_FBE11[[#This Row],[Quantity]],1))),"-")</f>
        <v>-</v>
      </c>
      <c r="AR37" s="49" t="str">
        <f>IF(AND($L37&gt;0,$M37&gt;0,$N37&gt;0,$O37&gt;0),IFERROR(IF($K37&gt;1,VLOOKUP($T37,'FBE Fees'!$D:$M,9,0)/$M$9*$K37,VLOOKUP($T37,'FBE Fees'!$D:$M,9,0)/$M$9),"check data"),"-")</f>
        <v>-</v>
      </c>
      <c r="AS37" s="49" t="str">
        <f>IF(AND($L37&gt;0,$M37&gt;0,$N37&gt;0,$O37&gt;0),IFERROR(IF($K37&gt;1,VLOOKUP($T37,'FBE Fees'!$D:$M,10,0)/$M$9*$K37,VLOOKUP($T37,'FBE Fees'!$D:$M,10,0)/$M$9),"check data"),"-")</f>
        <v>-</v>
      </c>
    </row>
    <row r="38" spans="4:45" ht="20.100000000000001" customHeight="1" x14ac:dyDescent="0.25">
      <c r="D38" s="45"/>
      <c r="E38" s="45"/>
      <c r="F38" s="63"/>
      <c r="G38" s="46"/>
      <c r="H38" s="46"/>
      <c r="I38" s="58"/>
      <c r="J38" s="47"/>
      <c r="K38" s="17"/>
      <c r="L38" s="27"/>
      <c r="M38" s="27"/>
      <c r="N38" s="27"/>
      <c r="O38" s="27"/>
      <c r="P38" s="28" t="str">
        <f>IF(AND($L38&gt;0,$M38&gt;0,$N38&gt;0,$O38&gt;0),IFERROR(INDEX(T_Weight[Weight],MATCH(L38,T_Weight[Weight],-1)),"check data"),"-")</f>
        <v>-</v>
      </c>
      <c r="Q38" s="28" t="str">
        <f>IF(AND($L38&gt;0,$M38&gt;0,$N38&gt;0,$O38&gt;0),IFERROR(INDEX(T_Length[Length],MATCH((MAX($M38:$O38)),T_Length[Length],-1)),"check data"),"-")</f>
        <v>-</v>
      </c>
      <c r="R38" s="28" t="str">
        <f>IF(AND($L38&gt;0,$M38&gt;0,$N38&gt;0,$O38&gt;0),IFERROR(INDEX(T_Width[Width],MATCH((MEDIAN($M38:$O38)),T_Width[Width],-1)),"check data"),"-")</f>
        <v>-</v>
      </c>
      <c r="S38" s="28" t="str">
        <f>IF(AND($L38&gt;0,$M38&gt;0,$N38&gt;0,$O38&gt;0),IFERROR(INDEX(T_Height[Height],MATCH(MIN($M38:$O38),T_Height[Height],-1)),"check data"),"-")</f>
        <v>-</v>
      </c>
      <c r="T38" s="28" t="str">
        <f t="shared" si="2"/>
        <v>-</v>
      </c>
      <c r="U38" s="184" t="str">
        <f>IF(t_PLC_FBE11[[#This Row],[Category ID]]&lt;&gt;"",$G$8,"-")</f>
        <v>-</v>
      </c>
      <c r="V38" s="135" t="str">
        <f>IF(t_PLC_FBE11[[#This Row],[Category ID]]&lt;&gt;"",$G$9,"-")</f>
        <v>-</v>
      </c>
      <c r="W38" s="185" t="str">
        <f>IF(t_PLC_FBE11[[#This Row],[Category ID]]&lt;&gt;"",IFERROR(VLOOKUP(t_PLC_FBE11[[#This Row],[Category ID]],GRID!$A:$M,5,0),"seek guidance"),"-")</f>
        <v>-</v>
      </c>
      <c r="X38" s="186" t="str">
        <f>IF(t_PLC_FBE11[[#This Row],[Category ID]]&lt;&gt;"",IFERROR(VLOOKUP(t_PLC_FBE11[[#This Row],[Category ID]],GRID!$A:$M,9,0),"seek guidance"),"-")</f>
        <v>-</v>
      </c>
      <c r="Y38" s="32" t="str">
        <f t="shared" si="3"/>
        <v>-</v>
      </c>
      <c r="Z38" s="187" t="str">
        <f>IF(AND($L38&gt;0,$M38&gt;0,$N38&gt;0,$O38&gt;0),IFERROR(INDEX(T_Girth2PLC[Girth],MATCH(t_PLC_FBE11[[#This Row],[Net Girth]],T_Girth2PLC[Girth],-1)),"check data"),"-")</f>
        <v>-</v>
      </c>
      <c r="AA38" s="33" t="str">
        <f>IF(AND($L38&gt;0,$M38&gt;0,$N38&gt;0,$O38&gt;0),IFERROR(VLOOKUP($Z38,Classes!$D:$E,2,0),"check data"),"-")</f>
        <v>-</v>
      </c>
      <c r="AB38" s="34" t="str">
        <f t="shared" si="4"/>
        <v>-</v>
      </c>
      <c r="AC38" s="73" t="str">
        <f>IF(t_PLC_FBE11[[#This Row],[Category ID]]&lt;&gt;"",IFERROR(IF(ISNUMBER(SEARCH("*",$F$11)),VLOOKUP(t_PLC_FBE11[[#This Row],[Category ID]],GRID!$A:$M,13,0),VLOOKUP(t_PLC_FBE11[[#This Row],[Category ID]],GRID!$A:$M,12,0)),"seek guidance"),"-")</f>
        <v>-</v>
      </c>
      <c r="AD38" s="40">
        <f>IF(t_PLC_FBE11[[#This Row],[Net Price wo VAT (desired)]]&lt;&gt;"",(t_PLC_FBE11[[#This Row],[Net Price wo VAT (desired)]]*IF(t_PLC_FBE11[[#This Row],[VAT]]&lt;&gt;"",1+t_PLC_FBE11[[#This Row],[VAT]],1.19))*$M$9,t_PLC_FBE11[[#This Row],[Price with VAT (desired)]]*$M$9)</f>
        <v>0</v>
      </c>
      <c r="AE38" s="188">
        <f>t_PLC_FBE11[[#This Row],[Price w VAT per unit (RON)]]/(IF(t_PLC_FBE11[[#This Row],[VAT]]&lt;&gt;"",1+t_PLC_FBE11[[#This Row],[VAT]],1.19))</f>
        <v>0</v>
      </c>
      <c r="AF38" s="40" t="str">
        <f>IF(AND(t_PLC_FBE11[[#This Row],[Commission %]]&lt;&gt;"-",t_PLC_FBE11[[#This Row],[Price wo VAT per unit (RON)]]&lt;&gt;"-"),t_PLC_FBE11[[#This Row],[Price wo VAT per unit (RON)]]*t_PLC_FBE11[[#This Row],[Commission %]],"-")</f>
        <v>-</v>
      </c>
      <c r="AG38" s="188">
        <f>t_PLC_FBE11[[#This Row],[Price w VAT per unit (RON)]]*(IF(t_PLC_FBE11[[#This Row],[Quantity]]&lt;&gt;"",t_PLC_FBE11[[#This Row],[Quantity]],1))</f>
        <v>0</v>
      </c>
      <c r="AH38" s="188">
        <f>t_PLC_FBE11[[#This Row],[GMV (RON)]]/$M$9</f>
        <v>0</v>
      </c>
      <c r="AI38" s="188" t="str">
        <f>IF(t_PLC_FBE11[[#This Row],[Commission Invoice per unit (RON)]]&lt;&gt;"-",(t_PLC_FBE11[[#This Row],[Commission Invoice per unit (RON)]]/$M$9)*(IF(t_PLC_FBE11[[#This Row],[Quantity]]&lt;&gt;"",t_PLC_FBE11[[#This Row],[Quantity]],1)),"-")</f>
        <v>-</v>
      </c>
      <c r="AJ38" s="19" t="str">
        <f>IFERROR((VLOOKUP(t_PLC_FBE11[[#This Row],[Look4]],'FBE Fees'!$D:$M,8,0)/$M$9)*(IF(t_PLC_FBE11[[#This Row],[Quantity]]&lt;&gt;"",t_PLC_FBE11[[#This Row],[Quantity]],1)),"-")</f>
        <v>-</v>
      </c>
      <c r="AK38" s="34" t="str">
        <f>IF(t_PLC_FBE11[[#This Row],[Volume ( m³)]]&lt;&gt;"-",IFERROR(VLOOKUP($G$10,Storage!$E:$F,2,0),Storage!$F$4)/$M$9*t_PLC_FBE11[[#This Row],[Volume ( m³)]],"-")</f>
        <v>-</v>
      </c>
      <c r="AL38" s="40" t="str">
        <f>IF(OR(t_PLC_FBE11[[#This Row],[Order Fee (*cc)]]&lt;&gt;"-",t_PLC_FBE11[[#This Row],[Storage fees *cc (m³ / day)]]&lt;&gt;"-"),SUM(t_PLC_FBE11[[#This Row],[Order Fee (*cc)]],(t_PLC_FBE11[[#This Row],[Storage fees *cc (m³ / day)]]*$M$10)),"-")</f>
        <v>-</v>
      </c>
      <c r="AM38" s="188" t="str">
        <f>IF(AND(t_PLC_FBE11[[#This Row],[Commission Invoice (*cc)]]&lt;&gt;"-",t_PLC_FBE11[[#This Row],[FBE Fee (*cc) for avg storage]]&lt;&gt;"-"),t_PLC_FBE11[[#This Row],[Commission Invoice (*cc)]]+t_PLC_FBE11[[#This Row],[FBE Fee (*cc) for avg storage]],"-")</f>
        <v>-</v>
      </c>
      <c r="AN38" s="188" t="str">
        <f>IF(AND(t_PLC_FBE11[[#This Row],[GMV (*cc)]]&lt;&gt;"-",t_PLC_FBE11[[#This Row],[TOTAL Cost (*cc)]]&lt;&gt;"-"),t_PLC_FBE11[[#This Row],[GMV (*cc)]]-t_PLC_FBE11[[#This Row],[TOTAL Cost (*cc)]],"-")</f>
        <v>-</v>
      </c>
      <c r="AO38" s="35" t="str">
        <f>IF(AND(t_PLC_FBE11[[#This Row],[GMV (*cc)]]&lt;&gt;"-",t_PLC_FBE11[[#This Row],[Seller Income (*cc)]]&lt;&gt;"-"),t_PLC_FBE11[[#This Row],[Seller Income (*cc)]]/t_PLC_FBE11[[#This Row],[GMV (*cc)]],"-")</f>
        <v>-</v>
      </c>
      <c r="AP38" s="188" t="str">
        <f>IF(AND(t_PLC_FBE11[[#This Row],[Price wo VAT per unit (RON)]]&lt;&gt;"-",t_PLC_FBE11[[#This Row],[TOTAL Cost (*cc)]]&lt;&gt;"-"),(t_PLC_FBE11[[#This Row],[Price wo VAT per unit (RON)]]/$M$9*(IF(t_PLC_FBE11[[#This Row],[Quantity]]&lt;&gt;"",t_PLC_FBE11[[#This Row],[Quantity]],1)))-t_PLC_FBE11[[#This Row],[TOTAL Cost (*cc)]],"-")</f>
        <v>-</v>
      </c>
      <c r="AQ38" s="35" t="str">
        <f>IF(AND(t_PLC_FBE11[[#This Row],[Net Seller Income (*cc)]]&lt;&gt;"-",t_PLC_FBE11[[#This Row],[Price wo VAT per unit (RON)]]&lt;&gt;"-"),t_PLC_FBE11[[#This Row],[Net Seller Income (*cc)]]/(t_PLC_FBE11[[#This Row],[Price wo VAT per unit (RON)]]/$M$9*(IF(t_PLC_FBE11[[#This Row],[Quantity]]&lt;&gt;"",t_PLC_FBE11[[#This Row],[Quantity]],1))),"-")</f>
        <v>-</v>
      </c>
      <c r="AR38" s="49" t="str">
        <f>IF(AND($L38&gt;0,$M38&gt;0,$N38&gt;0,$O38&gt;0),IFERROR(IF($K38&gt;1,VLOOKUP($T38,'FBE Fees'!$D:$M,9,0)/$M$9*$K38,VLOOKUP($T38,'FBE Fees'!$D:$M,9,0)/$M$9),"check data"),"-")</f>
        <v>-</v>
      </c>
      <c r="AS38" s="49" t="str">
        <f>IF(AND($L38&gt;0,$M38&gt;0,$N38&gt;0,$O38&gt;0),IFERROR(IF($K38&gt;1,VLOOKUP($T38,'FBE Fees'!$D:$M,10,0)/$M$9*$K38,VLOOKUP($T38,'FBE Fees'!$D:$M,10,0)/$M$9),"check data"),"-")</f>
        <v>-</v>
      </c>
    </row>
    <row r="39" spans="4:45" ht="20.100000000000001" customHeight="1" x14ac:dyDescent="0.25">
      <c r="D39" s="45"/>
      <c r="E39" s="45"/>
      <c r="F39" s="63"/>
      <c r="G39" s="46"/>
      <c r="H39" s="46"/>
      <c r="I39" s="58"/>
      <c r="J39" s="47"/>
      <c r="K39" s="17"/>
      <c r="L39" s="27"/>
      <c r="M39" s="27"/>
      <c r="N39" s="27"/>
      <c r="O39" s="27"/>
      <c r="P39" s="28" t="str">
        <f>IF(AND($L39&gt;0,$M39&gt;0,$N39&gt;0,$O39&gt;0),IFERROR(INDEX(T_Weight[Weight],MATCH(L39,T_Weight[Weight],-1)),"check data"),"-")</f>
        <v>-</v>
      </c>
      <c r="Q39" s="28" t="str">
        <f>IF(AND($L39&gt;0,$M39&gt;0,$N39&gt;0,$O39&gt;0),IFERROR(INDEX(T_Length[Length],MATCH((MAX($M39:$O39)),T_Length[Length],-1)),"check data"),"-")</f>
        <v>-</v>
      </c>
      <c r="R39" s="28" t="str">
        <f>IF(AND($L39&gt;0,$M39&gt;0,$N39&gt;0,$O39&gt;0),IFERROR(INDEX(T_Width[Width],MATCH((MEDIAN($M39:$O39)),T_Width[Width],-1)),"check data"),"-")</f>
        <v>-</v>
      </c>
      <c r="S39" s="28" t="str">
        <f>IF(AND($L39&gt;0,$M39&gt;0,$N39&gt;0,$O39&gt;0),IFERROR(INDEX(T_Height[Height],MATCH(MIN($M39:$O39),T_Height[Height],-1)),"check data"),"-")</f>
        <v>-</v>
      </c>
      <c r="T39" s="28" t="str">
        <f t="shared" si="2"/>
        <v>-</v>
      </c>
      <c r="U39" s="184" t="str">
        <f>IF(t_PLC_FBE11[[#This Row],[Category ID]]&lt;&gt;"",$G$8,"-")</f>
        <v>-</v>
      </c>
      <c r="V39" s="135" t="str">
        <f>IF(t_PLC_FBE11[[#This Row],[Category ID]]&lt;&gt;"",$G$9,"-")</f>
        <v>-</v>
      </c>
      <c r="W39" s="185" t="str">
        <f>IF(t_PLC_FBE11[[#This Row],[Category ID]]&lt;&gt;"",IFERROR(VLOOKUP(t_PLC_FBE11[[#This Row],[Category ID]],GRID!$A:$M,5,0),"seek guidance"),"-")</f>
        <v>-</v>
      </c>
      <c r="X39" s="186" t="str">
        <f>IF(t_PLC_FBE11[[#This Row],[Category ID]]&lt;&gt;"",IFERROR(VLOOKUP(t_PLC_FBE11[[#This Row],[Category ID]],GRID!$A:$M,9,0),"seek guidance"),"-")</f>
        <v>-</v>
      </c>
      <c r="Y39" s="32" t="str">
        <f t="shared" si="3"/>
        <v>-</v>
      </c>
      <c r="Z39" s="187" t="str">
        <f>IF(AND($L39&gt;0,$M39&gt;0,$N39&gt;0,$O39&gt;0),IFERROR(INDEX(T_Girth2PLC[Girth],MATCH(t_PLC_FBE11[[#This Row],[Net Girth]],T_Girth2PLC[Girth],-1)),"check data"),"-")</f>
        <v>-</v>
      </c>
      <c r="AA39" s="33" t="str">
        <f>IF(AND($L39&gt;0,$M39&gt;0,$N39&gt;0,$O39&gt;0),IFERROR(VLOOKUP($Z39,Classes!$D:$E,2,0),"check data"),"-")</f>
        <v>-</v>
      </c>
      <c r="AB39" s="34" t="str">
        <f t="shared" si="4"/>
        <v>-</v>
      </c>
      <c r="AC39" s="73" t="str">
        <f>IF(t_PLC_FBE11[[#This Row],[Category ID]]&lt;&gt;"",IFERROR(IF(ISNUMBER(SEARCH("*",$F$11)),VLOOKUP(t_PLC_FBE11[[#This Row],[Category ID]],GRID!$A:$M,13,0),VLOOKUP(t_PLC_FBE11[[#This Row],[Category ID]],GRID!$A:$M,12,0)),"seek guidance"),"-")</f>
        <v>-</v>
      </c>
      <c r="AD39" s="40">
        <f>IF(t_PLC_FBE11[[#This Row],[Net Price wo VAT (desired)]]&lt;&gt;"",(t_PLC_FBE11[[#This Row],[Net Price wo VAT (desired)]]*IF(t_PLC_FBE11[[#This Row],[VAT]]&lt;&gt;"",1+t_PLC_FBE11[[#This Row],[VAT]],1.19))*$M$9,t_PLC_FBE11[[#This Row],[Price with VAT (desired)]]*$M$9)</f>
        <v>0</v>
      </c>
      <c r="AE39" s="188">
        <f>t_PLC_FBE11[[#This Row],[Price w VAT per unit (RON)]]/(IF(t_PLC_FBE11[[#This Row],[VAT]]&lt;&gt;"",1+t_PLC_FBE11[[#This Row],[VAT]],1.19))</f>
        <v>0</v>
      </c>
      <c r="AF39" s="40" t="str">
        <f>IF(AND(t_PLC_FBE11[[#This Row],[Commission %]]&lt;&gt;"-",t_PLC_FBE11[[#This Row],[Price wo VAT per unit (RON)]]&lt;&gt;"-"),t_PLC_FBE11[[#This Row],[Price wo VAT per unit (RON)]]*t_PLC_FBE11[[#This Row],[Commission %]],"-")</f>
        <v>-</v>
      </c>
      <c r="AG39" s="188">
        <f>t_PLC_FBE11[[#This Row],[Price w VAT per unit (RON)]]*(IF(t_PLC_FBE11[[#This Row],[Quantity]]&lt;&gt;"",t_PLC_FBE11[[#This Row],[Quantity]],1))</f>
        <v>0</v>
      </c>
      <c r="AH39" s="188">
        <f>t_PLC_FBE11[[#This Row],[GMV (RON)]]/$M$9</f>
        <v>0</v>
      </c>
      <c r="AI39" s="188" t="str">
        <f>IF(t_PLC_FBE11[[#This Row],[Commission Invoice per unit (RON)]]&lt;&gt;"-",(t_PLC_FBE11[[#This Row],[Commission Invoice per unit (RON)]]/$M$9)*(IF(t_PLC_FBE11[[#This Row],[Quantity]]&lt;&gt;"",t_PLC_FBE11[[#This Row],[Quantity]],1)),"-")</f>
        <v>-</v>
      </c>
      <c r="AJ39" s="19" t="str">
        <f>IFERROR((VLOOKUP(t_PLC_FBE11[[#This Row],[Look4]],'FBE Fees'!$D:$M,8,0)/$M$9)*(IF(t_PLC_FBE11[[#This Row],[Quantity]]&lt;&gt;"",t_PLC_FBE11[[#This Row],[Quantity]],1)),"-")</f>
        <v>-</v>
      </c>
      <c r="AK39" s="34" t="str">
        <f>IF(t_PLC_FBE11[[#This Row],[Volume ( m³)]]&lt;&gt;"-",IFERROR(VLOOKUP($G$10,Storage!$E:$F,2,0),Storage!$F$4)/$M$9*t_PLC_FBE11[[#This Row],[Volume ( m³)]],"-")</f>
        <v>-</v>
      </c>
      <c r="AL39" s="40" t="str">
        <f>IF(OR(t_PLC_FBE11[[#This Row],[Order Fee (*cc)]]&lt;&gt;"-",t_PLC_FBE11[[#This Row],[Storage fees *cc (m³ / day)]]&lt;&gt;"-"),SUM(t_PLC_FBE11[[#This Row],[Order Fee (*cc)]],(t_PLC_FBE11[[#This Row],[Storage fees *cc (m³ / day)]]*$M$10)),"-")</f>
        <v>-</v>
      </c>
      <c r="AM39" s="188" t="str">
        <f>IF(AND(t_PLC_FBE11[[#This Row],[Commission Invoice (*cc)]]&lt;&gt;"-",t_PLC_FBE11[[#This Row],[FBE Fee (*cc) for avg storage]]&lt;&gt;"-"),t_PLC_FBE11[[#This Row],[Commission Invoice (*cc)]]+t_PLC_FBE11[[#This Row],[FBE Fee (*cc) for avg storage]],"-")</f>
        <v>-</v>
      </c>
      <c r="AN39" s="188" t="str">
        <f>IF(AND(t_PLC_FBE11[[#This Row],[GMV (*cc)]]&lt;&gt;"-",t_PLC_FBE11[[#This Row],[TOTAL Cost (*cc)]]&lt;&gt;"-"),t_PLC_FBE11[[#This Row],[GMV (*cc)]]-t_PLC_FBE11[[#This Row],[TOTAL Cost (*cc)]],"-")</f>
        <v>-</v>
      </c>
      <c r="AO39" s="35" t="str">
        <f>IF(AND(t_PLC_FBE11[[#This Row],[GMV (*cc)]]&lt;&gt;"-",t_PLC_FBE11[[#This Row],[Seller Income (*cc)]]&lt;&gt;"-"),t_PLC_FBE11[[#This Row],[Seller Income (*cc)]]/t_PLC_FBE11[[#This Row],[GMV (*cc)]],"-")</f>
        <v>-</v>
      </c>
      <c r="AP39" s="188" t="str">
        <f>IF(AND(t_PLC_FBE11[[#This Row],[Price wo VAT per unit (RON)]]&lt;&gt;"-",t_PLC_FBE11[[#This Row],[TOTAL Cost (*cc)]]&lt;&gt;"-"),(t_PLC_FBE11[[#This Row],[Price wo VAT per unit (RON)]]/$M$9*(IF(t_PLC_FBE11[[#This Row],[Quantity]]&lt;&gt;"",t_PLC_FBE11[[#This Row],[Quantity]],1)))-t_PLC_FBE11[[#This Row],[TOTAL Cost (*cc)]],"-")</f>
        <v>-</v>
      </c>
      <c r="AQ39" s="35" t="str">
        <f>IF(AND(t_PLC_FBE11[[#This Row],[Net Seller Income (*cc)]]&lt;&gt;"-",t_PLC_FBE11[[#This Row],[Price wo VAT per unit (RON)]]&lt;&gt;"-"),t_PLC_FBE11[[#This Row],[Net Seller Income (*cc)]]/(t_PLC_FBE11[[#This Row],[Price wo VAT per unit (RON)]]/$M$9*(IF(t_PLC_FBE11[[#This Row],[Quantity]]&lt;&gt;"",t_PLC_FBE11[[#This Row],[Quantity]],1))),"-")</f>
        <v>-</v>
      </c>
      <c r="AR39" s="49" t="str">
        <f>IF(AND($L39&gt;0,$M39&gt;0,$N39&gt;0,$O39&gt;0),IFERROR(IF($K39&gt;1,VLOOKUP($T39,'FBE Fees'!$D:$M,9,0)/$M$9*$K39,VLOOKUP($T39,'FBE Fees'!$D:$M,9,0)/$M$9),"check data"),"-")</f>
        <v>-</v>
      </c>
      <c r="AS39" s="49" t="str">
        <f>IF(AND($L39&gt;0,$M39&gt;0,$N39&gt;0,$O39&gt;0),IFERROR(IF($K39&gt;1,VLOOKUP($T39,'FBE Fees'!$D:$M,10,0)/$M$9*$K39,VLOOKUP($T39,'FBE Fees'!$D:$M,10,0)/$M$9),"check data"),"-")</f>
        <v>-</v>
      </c>
    </row>
    <row r="40" spans="4:45" ht="20.100000000000001" customHeight="1" x14ac:dyDescent="0.25">
      <c r="D40" s="45"/>
      <c r="E40" s="45"/>
      <c r="F40" s="63"/>
      <c r="G40" s="46"/>
      <c r="H40" s="46"/>
      <c r="I40" s="58"/>
      <c r="J40" s="47"/>
      <c r="K40" s="17"/>
      <c r="L40" s="27"/>
      <c r="M40" s="27"/>
      <c r="N40" s="27"/>
      <c r="O40" s="27"/>
      <c r="P40" s="28" t="str">
        <f>IF(AND($L40&gt;0,$M40&gt;0,$N40&gt;0,$O40&gt;0),IFERROR(INDEX(T_Weight[Weight],MATCH(L40,T_Weight[Weight],-1)),"check data"),"-")</f>
        <v>-</v>
      </c>
      <c r="Q40" s="28" t="str">
        <f>IF(AND($L40&gt;0,$M40&gt;0,$N40&gt;0,$O40&gt;0),IFERROR(INDEX(T_Length[Length],MATCH((MAX($M40:$O40)),T_Length[Length],-1)),"check data"),"-")</f>
        <v>-</v>
      </c>
      <c r="R40" s="28" t="str">
        <f>IF(AND($L40&gt;0,$M40&gt;0,$N40&gt;0,$O40&gt;0),IFERROR(INDEX(T_Width[Width],MATCH((MEDIAN($M40:$O40)),T_Width[Width],-1)),"check data"),"-")</f>
        <v>-</v>
      </c>
      <c r="S40" s="28" t="str">
        <f>IF(AND($L40&gt;0,$M40&gt;0,$N40&gt;0,$O40&gt;0),IFERROR(INDEX(T_Height[Height],MATCH(MIN($M40:$O40),T_Height[Height],-1)),"check data"),"-")</f>
        <v>-</v>
      </c>
      <c r="T40" s="28" t="str">
        <f t="shared" si="2"/>
        <v>-</v>
      </c>
      <c r="U40" s="184" t="str">
        <f>IF(t_PLC_FBE11[[#This Row],[Category ID]]&lt;&gt;"",$G$8,"-")</f>
        <v>-</v>
      </c>
      <c r="V40" s="135" t="str">
        <f>IF(t_PLC_FBE11[[#This Row],[Category ID]]&lt;&gt;"",$G$9,"-")</f>
        <v>-</v>
      </c>
      <c r="W40" s="185" t="str">
        <f>IF(t_PLC_FBE11[[#This Row],[Category ID]]&lt;&gt;"",IFERROR(VLOOKUP(t_PLC_FBE11[[#This Row],[Category ID]],GRID!$A:$M,5,0),"seek guidance"),"-")</f>
        <v>-</v>
      </c>
      <c r="X40" s="186" t="str">
        <f>IF(t_PLC_FBE11[[#This Row],[Category ID]]&lt;&gt;"",IFERROR(VLOOKUP(t_PLC_FBE11[[#This Row],[Category ID]],GRID!$A:$M,9,0),"seek guidance"),"-")</f>
        <v>-</v>
      </c>
      <c r="Y40" s="32" t="str">
        <f t="shared" si="3"/>
        <v>-</v>
      </c>
      <c r="Z40" s="187" t="str">
        <f>IF(AND($L40&gt;0,$M40&gt;0,$N40&gt;0,$O40&gt;0),IFERROR(INDEX(T_Girth2PLC[Girth],MATCH(t_PLC_FBE11[[#This Row],[Net Girth]],T_Girth2PLC[Girth],-1)),"check data"),"-")</f>
        <v>-</v>
      </c>
      <c r="AA40" s="33" t="str">
        <f>IF(AND($L40&gt;0,$M40&gt;0,$N40&gt;0,$O40&gt;0),IFERROR(VLOOKUP($Z40,Classes!$D:$E,2,0),"check data"),"-")</f>
        <v>-</v>
      </c>
      <c r="AB40" s="34" t="str">
        <f t="shared" si="4"/>
        <v>-</v>
      </c>
      <c r="AC40" s="73" t="str">
        <f>IF(t_PLC_FBE11[[#This Row],[Category ID]]&lt;&gt;"",IFERROR(IF(ISNUMBER(SEARCH("*",$F$11)),VLOOKUP(t_PLC_FBE11[[#This Row],[Category ID]],GRID!$A:$M,13,0),VLOOKUP(t_PLC_FBE11[[#This Row],[Category ID]],GRID!$A:$M,12,0)),"seek guidance"),"-")</f>
        <v>-</v>
      </c>
      <c r="AD40" s="40">
        <f>IF(t_PLC_FBE11[[#This Row],[Net Price wo VAT (desired)]]&lt;&gt;"",(t_PLC_FBE11[[#This Row],[Net Price wo VAT (desired)]]*IF(t_PLC_FBE11[[#This Row],[VAT]]&lt;&gt;"",1+t_PLC_FBE11[[#This Row],[VAT]],1.19))*$M$9,t_PLC_FBE11[[#This Row],[Price with VAT (desired)]]*$M$9)</f>
        <v>0</v>
      </c>
      <c r="AE40" s="188">
        <f>t_PLC_FBE11[[#This Row],[Price w VAT per unit (RON)]]/(IF(t_PLC_FBE11[[#This Row],[VAT]]&lt;&gt;"",1+t_PLC_FBE11[[#This Row],[VAT]],1.19))</f>
        <v>0</v>
      </c>
      <c r="AF40" s="40" t="str">
        <f>IF(AND(t_PLC_FBE11[[#This Row],[Commission %]]&lt;&gt;"-",t_PLC_FBE11[[#This Row],[Price wo VAT per unit (RON)]]&lt;&gt;"-"),t_PLC_FBE11[[#This Row],[Price wo VAT per unit (RON)]]*t_PLC_FBE11[[#This Row],[Commission %]],"-")</f>
        <v>-</v>
      </c>
      <c r="AG40" s="188">
        <f>t_PLC_FBE11[[#This Row],[Price w VAT per unit (RON)]]*(IF(t_PLC_FBE11[[#This Row],[Quantity]]&lt;&gt;"",t_PLC_FBE11[[#This Row],[Quantity]],1))</f>
        <v>0</v>
      </c>
      <c r="AH40" s="188">
        <f>t_PLC_FBE11[[#This Row],[GMV (RON)]]/$M$9</f>
        <v>0</v>
      </c>
      <c r="AI40" s="188" t="str">
        <f>IF(t_PLC_FBE11[[#This Row],[Commission Invoice per unit (RON)]]&lt;&gt;"-",(t_PLC_FBE11[[#This Row],[Commission Invoice per unit (RON)]]/$M$9)*(IF(t_PLC_FBE11[[#This Row],[Quantity]]&lt;&gt;"",t_PLC_FBE11[[#This Row],[Quantity]],1)),"-")</f>
        <v>-</v>
      </c>
      <c r="AJ40" s="19" t="str">
        <f>IFERROR((VLOOKUP(t_PLC_FBE11[[#This Row],[Look4]],'FBE Fees'!$D:$M,8,0)/$M$9)*(IF(t_PLC_FBE11[[#This Row],[Quantity]]&lt;&gt;"",t_PLC_FBE11[[#This Row],[Quantity]],1)),"-")</f>
        <v>-</v>
      </c>
      <c r="AK40" s="34" t="str">
        <f>IF(t_PLC_FBE11[[#This Row],[Volume ( m³)]]&lt;&gt;"-",IFERROR(VLOOKUP($G$10,Storage!$E:$F,2,0),Storage!$F$4)/$M$9*t_PLC_FBE11[[#This Row],[Volume ( m³)]],"-")</f>
        <v>-</v>
      </c>
      <c r="AL40" s="40" t="str">
        <f>IF(OR(t_PLC_FBE11[[#This Row],[Order Fee (*cc)]]&lt;&gt;"-",t_PLC_FBE11[[#This Row],[Storage fees *cc (m³ / day)]]&lt;&gt;"-"),SUM(t_PLC_FBE11[[#This Row],[Order Fee (*cc)]],(t_PLC_FBE11[[#This Row],[Storage fees *cc (m³ / day)]]*$M$10)),"-")</f>
        <v>-</v>
      </c>
      <c r="AM40" s="188" t="str">
        <f>IF(AND(t_PLC_FBE11[[#This Row],[Commission Invoice (*cc)]]&lt;&gt;"-",t_PLC_FBE11[[#This Row],[FBE Fee (*cc) for avg storage]]&lt;&gt;"-"),t_PLC_FBE11[[#This Row],[Commission Invoice (*cc)]]+t_PLC_FBE11[[#This Row],[FBE Fee (*cc) for avg storage]],"-")</f>
        <v>-</v>
      </c>
      <c r="AN40" s="188" t="str">
        <f>IF(AND(t_PLC_FBE11[[#This Row],[GMV (*cc)]]&lt;&gt;"-",t_PLC_FBE11[[#This Row],[TOTAL Cost (*cc)]]&lt;&gt;"-"),t_PLC_FBE11[[#This Row],[GMV (*cc)]]-t_PLC_FBE11[[#This Row],[TOTAL Cost (*cc)]],"-")</f>
        <v>-</v>
      </c>
      <c r="AO40" s="35" t="str">
        <f>IF(AND(t_PLC_FBE11[[#This Row],[GMV (*cc)]]&lt;&gt;"-",t_PLC_FBE11[[#This Row],[Seller Income (*cc)]]&lt;&gt;"-"),t_PLC_FBE11[[#This Row],[Seller Income (*cc)]]/t_PLC_FBE11[[#This Row],[GMV (*cc)]],"-")</f>
        <v>-</v>
      </c>
      <c r="AP40" s="188" t="str">
        <f>IF(AND(t_PLC_FBE11[[#This Row],[Price wo VAT per unit (RON)]]&lt;&gt;"-",t_PLC_FBE11[[#This Row],[TOTAL Cost (*cc)]]&lt;&gt;"-"),(t_PLC_FBE11[[#This Row],[Price wo VAT per unit (RON)]]/$M$9*(IF(t_PLC_FBE11[[#This Row],[Quantity]]&lt;&gt;"",t_PLC_FBE11[[#This Row],[Quantity]],1)))-t_PLC_FBE11[[#This Row],[TOTAL Cost (*cc)]],"-")</f>
        <v>-</v>
      </c>
      <c r="AQ40" s="35" t="str">
        <f>IF(AND(t_PLC_FBE11[[#This Row],[Net Seller Income (*cc)]]&lt;&gt;"-",t_PLC_FBE11[[#This Row],[Price wo VAT per unit (RON)]]&lt;&gt;"-"),t_PLC_FBE11[[#This Row],[Net Seller Income (*cc)]]/(t_PLC_FBE11[[#This Row],[Price wo VAT per unit (RON)]]/$M$9*(IF(t_PLC_FBE11[[#This Row],[Quantity]]&lt;&gt;"",t_PLC_FBE11[[#This Row],[Quantity]],1))),"-")</f>
        <v>-</v>
      </c>
      <c r="AR40" s="49" t="str">
        <f>IF(AND($L40&gt;0,$M40&gt;0,$N40&gt;0,$O40&gt;0),IFERROR(IF($K40&gt;1,VLOOKUP($T40,'FBE Fees'!$D:$M,9,0)/$M$9*$K40,VLOOKUP($T40,'FBE Fees'!$D:$M,9,0)/$M$9),"check data"),"-")</f>
        <v>-</v>
      </c>
      <c r="AS40" s="49" t="str">
        <f>IF(AND($L40&gt;0,$M40&gt;0,$N40&gt;0,$O40&gt;0),IFERROR(IF($K40&gt;1,VLOOKUP($T40,'FBE Fees'!$D:$M,10,0)/$M$9*$K40,VLOOKUP($T40,'FBE Fees'!$D:$M,10,0)/$M$9),"check data"),"-")</f>
        <v>-</v>
      </c>
    </row>
    <row r="41" spans="4:45" ht="20.100000000000001" customHeight="1" x14ac:dyDescent="0.25">
      <c r="D41" s="45"/>
      <c r="E41" s="45"/>
      <c r="F41" s="63"/>
      <c r="G41" s="46"/>
      <c r="H41" s="46"/>
      <c r="I41" s="58"/>
      <c r="J41" s="47"/>
      <c r="K41" s="17"/>
      <c r="L41" s="27"/>
      <c r="M41" s="27"/>
      <c r="N41" s="27"/>
      <c r="O41" s="27"/>
      <c r="P41" s="28" t="str">
        <f>IF(AND($L41&gt;0,$M41&gt;0,$N41&gt;0,$O41&gt;0),IFERROR(INDEX(T_Weight[Weight],MATCH(L41,T_Weight[Weight],-1)),"check data"),"-")</f>
        <v>-</v>
      </c>
      <c r="Q41" s="28" t="str">
        <f>IF(AND($L41&gt;0,$M41&gt;0,$N41&gt;0,$O41&gt;0),IFERROR(INDEX(T_Length[Length],MATCH((MAX($M41:$O41)),T_Length[Length],-1)),"check data"),"-")</f>
        <v>-</v>
      </c>
      <c r="R41" s="28" t="str">
        <f>IF(AND($L41&gt;0,$M41&gt;0,$N41&gt;0,$O41&gt;0),IFERROR(INDEX(T_Width[Width],MATCH((MEDIAN($M41:$O41)),T_Width[Width],-1)),"check data"),"-")</f>
        <v>-</v>
      </c>
      <c r="S41" s="28" t="str">
        <f>IF(AND($L41&gt;0,$M41&gt;0,$N41&gt;0,$O41&gt;0),IFERROR(INDEX(T_Height[Height],MATCH(MIN($M41:$O41),T_Height[Height],-1)),"check data"),"-")</f>
        <v>-</v>
      </c>
      <c r="T41" s="28" t="str">
        <f t="shared" si="2"/>
        <v>-</v>
      </c>
      <c r="U41" s="184" t="str">
        <f>IF(t_PLC_FBE11[[#This Row],[Category ID]]&lt;&gt;"",$G$8,"-")</f>
        <v>-</v>
      </c>
      <c r="V41" s="135" t="str">
        <f>IF(t_PLC_FBE11[[#This Row],[Category ID]]&lt;&gt;"",$G$9,"-")</f>
        <v>-</v>
      </c>
      <c r="W41" s="185" t="str">
        <f>IF(t_PLC_FBE11[[#This Row],[Category ID]]&lt;&gt;"",IFERROR(VLOOKUP(t_PLC_FBE11[[#This Row],[Category ID]],GRID!$A:$M,5,0),"seek guidance"),"-")</f>
        <v>-</v>
      </c>
      <c r="X41" s="186" t="str">
        <f>IF(t_PLC_FBE11[[#This Row],[Category ID]]&lt;&gt;"",IFERROR(VLOOKUP(t_PLC_FBE11[[#This Row],[Category ID]],GRID!$A:$M,9,0),"seek guidance"),"-")</f>
        <v>-</v>
      </c>
      <c r="Y41" s="32" t="str">
        <f t="shared" si="3"/>
        <v>-</v>
      </c>
      <c r="Z41" s="187" t="str">
        <f>IF(AND($L41&gt;0,$M41&gt;0,$N41&gt;0,$O41&gt;0),IFERROR(INDEX(T_Girth2PLC[Girth],MATCH(t_PLC_FBE11[[#This Row],[Net Girth]],T_Girth2PLC[Girth],-1)),"check data"),"-")</f>
        <v>-</v>
      </c>
      <c r="AA41" s="33" t="str">
        <f>IF(AND($L41&gt;0,$M41&gt;0,$N41&gt;0,$O41&gt;0),IFERROR(VLOOKUP($Z41,Classes!$D:$E,2,0),"check data"),"-")</f>
        <v>-</v>
      </c>
      <c r="AB41" s="34" t="str">
        <f t="shared" si="4"/>
        <v>-</v>
      </c>
      <c r="AC41" s="73" t="str">
        <f>IF(t_PLC_FBE11[[#This Row],[Category ID]]&lt;&gt;"",IFERROR(IF(ISNUMBER(SEARCH("*",$F$11)),VLOOKUP(t_PLC_FBE11[[#This Row],[Category ID]],GRID!$A:$M,13,0),VLOOKUP(t_PLC_FBE11[[#This Row],[Category ID]],GRID!$A:$M,12,0)),"seek guidance"),"-")</f>
        <v>-</v>
      </c>
      <c r="AD41" s="40">
        <f>IF(t_PLC_FBE11[[#This Row],[Net Price wo VAT (desired)]]&lt;&gt;"",(t_PLC_FBE11[[#This Row],[Net Price wo VAT (desired)]]*IF(t_PLC_FBE11[[#This Row],[VAT]]&lt;&gt;"",1+t_PLC_FBE11[[#This Row],[VAT]],1.19))*$M$9,t_PLC_FBE11[[#This Row],[Price with VAT (desired)]]*$M$9)</f>
        <v>0</v>
      </c>
      <c r="AE41" s="188">
        <f>t_PLC_FBE11[[#This Row],[Price w VAT per unit (RON)]]/(IF(t_PLC_FBE11[[#This Row],[VAT]]&lt;&gt;"",1+t_PLC_FBE11[[#This Row],[VAT]],1.19))</f>
        <v>0</v>
      </c>
      <c r="AF41" s="40" t="str">
        <f>IF(AND(t_PLC_FBE11[[#This Row],[Commission %]]&lt;&gt;"-",t_PLC_FBE11[[#This Row],[Price wo VAT per unit (RON)]]&lt;&gt;"-"),t_PLC_FBE11[[#This Row],[Price wo VAT per unit (RON)]]*t_PLC_FBE11[[#This Row],[Commission %]],"-")</f>
        <v>-</v>
      </c>
      <c r="AG41" s="188">
        <f>t_PLC_FBE11[[#This Row],[Price w VAT per unit (RON)]]*(IF(t_PLC_FBE11[[#This Row],[Quantity]]&lt;&gt;"",t_PLC_FBE11[[#This Row],[Quantity]],1))</f>
        <v>0</v>
      </c>
      <c r="AH41" s="188">
        <f>t_PLC_FBE11[[#This Row],[GMV (RON)]]/$M$9</f>
        <v>0</v>
      </c>
      <c r="AI41" s="188" t="str">
        <f>IF(t_PLC_FBE11[[#This Row],[Commission Invoice per unit (RON)]]&lt;&gt;"-",(t_PLC_FBE11[[#This Row],[Commission Invoice per unit (RON)]]/$M$9)*(IF(t_PLC_FBE11[[#This Row],[Quantity]]&lt;&gt;"",t_PLC_FBE11[[#This Row],[Quantity]],1)),"-")</f>
        <v>-</v>
      </c>
      <c r="AJ41" s="19" t="str">
        <f>IFERROR((VLOOKUP(t_PLC_FBE11[[#This Row],[Look4]],'FBE Fees'!$D:$M,8,0)/$M$9)*(IF(t_PLC_FBE11[[#This Row],[Quantity]]&lt;&gt;"",t_PLC_FBE11[[#This Row],[Quantity]],1)),"-")</f>
        <v>-</v>
      </c>
      <c r="AK41" s="34" t="str">
        <f>IF(t_PLC_FBE11[[#This Row],[Volume ( m³)]]&lt;&gt;"-",IFERROR(VLOOKUP($G$10,Storage!$E:$F,2,0),Storage!$F$4)/$M$9*t_PLC_FBE11[[#This Row],[Volume ( m³)]],"-")</f>
        <v>-</v>
      </c>
      <c r="AL41" s="40" t="str">
        <f>IF(OR(t_PLC_FBE11[[#This Row],[Order Fee (*cc)]]&lt;&gt;"-",t_PLC_FBE11[[#This Row],[Storage fees *cc (m³ / day)]]&lt;&gt;"-"),SUM(t_PLC_FBE11[[#This Row],[Order Fee (*cc)]],(t_PLC_FBE11[[#This Row],[Storage fees *cc (m³ / day)]]*$M$10)),"-")</f>
        <v>-</v>
      </c>
      <c r="AM41" s="188" t="str">
        <f>IF(AND(t_PLC_FBE11[[#This Row],[Commission Invoice (*cc)]]&lt;&gt;"-",t_PLC_FBE11[[#This Row],[FBE Fee (*cc) for avg storage]]&lt;&gt;"-"),t_PLC_FBE11[[#This Row],[Commission Invoice (*cc)]]+t_PLC_FBE11[[#This Row],[FBE Fee (*cc) for avg storage]],"-")</f>
        <v>-</v>
      </c>
      <c r="AN41" s="188" t="str">
        <f>IF(AND(t_PLC_FBE11[[#This Row],[GMV (*cc)]]&lt;&gt;"-",t_PLC_FBE11[[#This Row],[TOTAL Cost (*cc)]]&lt;&gt;"-"),t_PLC_FBE11[[#This Row],[GMV (*cc)]]-t_PLC_FBE11[[#This Row],[TOTAL Cost (*cc)]],"-")</f>
        <v>-</v>
      </c>
      <c r="AO41" s="35" t="str">
        <f>IF(AND(t_PLC_FBE11[[#This Row],[GMV (*cc)]]&lt;&gt;"-",t_PLC_FBE11[[#This Row],[Seller Income (*cc)]]&lt;&gt;"-"),t_PLC_FBE11[[#This Row],[Seller Income (*cc)]]/t_PLC_FBE11[[#This Row],[GMV (*cc)]],"-")</f>
        <v>-</v>
      </c>
      <c r="AP41" s="188" t="str">
        <f>IF(AND(t_PLC_FBE11[[#This Row],[Price wo VAT per unit (RON)]]&lt;&gt;"-",t_PLC_FBE11[[#This Row],[TOTAL Cost (*cc)]]&lt;&gt;"-"),(t_PLC_FBE11[[#This Row],[Price wo VAT per unit (RON)]]/$M$9*(IF(t_PLC_FBE11[[#This Row],[Quantity]]&lt;&gt;"",t_PLC_FBE11[[#This Row],[Quantity]],1)))-t_PLC_FBE11[[#This Row],[TOTAL Cost (*cc)]],"-")</f>
        <v>-</v>
      </c>
      <c r="AQ41" s="35" t="str">
        <f>IF(AND(t_PLC_FBE11[[#This Row],[Net Seller Income (*cc)]]&lt;&gt;"-",t_PLC_FBE11[[#This Row],[Price wo VAT per unit (RON)]]&lt;&gt;"-"),t_PLC_FBE11[[#This Row],[Net Seller Income (*cc)]]/(t_PLC_FBE11[[#This Row],[Price wo VAT per unit (RON)]]/$M$9*(IF(t_PLC_FBE11[[#This Row],[Quantity]]&lt;&gt;"",t_PLC_FBE11[[#This Row],[Quantity]],1))),"-")</f>
        <v>-</v>
      </c>
      <c r="AR41" s="49" t="str">
        <f>IF(AND($L41&gt;0,$M41&gt;0,$N41&gt;0,$O41&gt;0),IFERROR(IF($K41&gt;1,VLOOKUP($T41,'FBE Fees'!$D:$M,9,0)/$M$9*$K41,VLOOKUP($T41,'FBE Fees'!$D:$M,9,0)/$M$9),"check data"),"-")</f>
        <v>-</v>
      </c>
      <c r="AS41" s="49" t="str">
        <f>IF(AND($L41&gt;0,$M41&gt;0,$N41&gt;0,$O41&gt;0),IFERROR(IF($K41&gt;1,VLOOKUP($T41,'FBE Fees'!$D:$M,10,0)/$M$9*$K41,VLOOKUP($T41,'FBE Fees'!$D:$M,10,0)/$M$9),"check data"),"-")</f>
        <v>-</v>
      </c>
    </row>
    <row r="42" spans="4:45" ht="20.100000000000001" customHeight="1" x14ac:dyDescent="0.25">
      <c r="D42" s="45"/>
      <c r="E42" s="45"/>
      <c r="F42" s="63"/>
      <c r="G42" s="46"/>
      <c r="H42" s="46"/>
      <c r="I42" s="58"/>
      <c r="J42" s="47"/>
      <c r="K42" s="17"/>
      <c r="L42" s="27"/>
      <c r="M42" s="27"/>
      <c r="N42" s="27"/>
      <c r="O42" s="27"/>
      <c r="P42" s="28" t="str">
        <f>IF(AND($L42&gt;0,$M42&gt;0,$N42&gt;0,$O42&gt;0),IFERROR(INDEX(T_Weight[Weight],MATCH(L42,T_Weight[Weight],-1)),"check data"),"-")</f>
        <v>-</v>
      </c>
      <c r="Q42" s="28" t="str">
        <f>IF(AND($L42&gt;0,$M42&gt;0,$N42&gt;0,$O42&gt;0),IFERROR(INDEX(T_Length[Length],MATCH((MAX($M42:$O42)),T_Length[Length],-1)),"check data"),"-")</f>
        <v>-</v>
      </c>
      <c r="R42" s="28" t="str">
        <f>IF(AND($L42&gt;0,$M42&gt;0,$N42&gt;0,$O42&gt;0),IFERROR(INDEX(T_Width[Width],MATCH((MEDIAN($M42:$O42)),T_Width[Width],-1)),"check data"),"-")</f>
        <v>-</v>
      </c>
      <c r="S42" s="28" t="str">
        <f>IF(AND($L42&gt;0,$M42&gt;0,$N42&gt;0,$O42&gt;0),IFERROR(INDEX(T_Height[Height],MATCH(MIN($M42:$O42),T_Height[Height],-1)),"check data"),"-")</f>
        <v>-</v>
      </c>
      <c r="T42" s="28" t="str">
        <f t="shared" si="2"/>
        <v>-</v>
      </c>
      <c r="U42" s="184" t="str">
        <f>IF(t_PLC_FBE11[[#This Row],[Category ID]]&lt;&gt;"",$G$8,"-")</f>
        <v>-</v>
      </c>
      <c r="V42" s="135" t="str">
        <f>IF(t_PLC_FBE11[[#This Row],[Category ID]]&lt;&gt;"",$G$9,"-")</f>
        <v>-</v>
      </c>
      <c r="W42" s="185" t="str">
        <f>IF(t_PLC_FBE11[[#This Row],[Category ID]]&lt;&gt;"",IFERROR(VLOOKUP(t_PLC_FBE11[[#This Row],[Category ID]],GRID!$A:$M,5,0),"seek guidance"),"-")</f>
        <v>-</v>
      </c>
      <c r="X42" s="186" t="str">
        <f>IF(t_PLC_FBE11[[#This Row],[Category ID]]&lt;&gt;"",IFERROR(VLOOKUP(t_PLC_FBE11[[#This Row],[Category ID]],GRID!$A:$M,9,0),"seek guidance"),"-")</f>
        <v>-</v>
      </c>
      <c r="Y42" s="32" t="str">
        <f t="shared" si="3"/>
        <v>-</v>
      </c>
      <c r="Z42" s="187" t="str">
        <f>IF(AND($L42&gt;0,$M42&gt;0,$N42&gt;0,$O42&gt;0),IFERROR(INDEX(T_Girth2PLC[Girth],MATCH(t_PLC_FBE11[[#This Row],[Net Girth]],T_Girth2PLC[Girth],-1)),"check data"),"-")</f>
        <v>-</v>
      </c>
      <c r="AA42" s="33" t="str">
        <f>IF(AND($L42&gt;0,$M42&gt;0,$N42&gt;0,$O42&gt;0),IFERROR(VLOOKUP($Z42,Classes!$D:$E,2,0),"check data"),"-")</f>
        <v>-</v>
      </c>
      <c r="AB42" s="34" t="str">
        <f t="shared" si="4"/>
        <v>-</v>
      </c>
      <c r="AC42" s="73" t="str">
        <f>IF(t_PLC_FBE11[[#This Row],[Category ID]]&lt;&gt;"",IFERROR(IF(ISNUMBER(SEARCH("*",$F$11)),VLOOKUP(t_PLC_FBE11[[#This Row],[Category ID]],GRID!$A:$M,13,0),VLOOKUP(t_PLC_FBE11[[#This Row],[Category ID]],GRID!$A:$M,12,0)),"seek guidance"),"-")</f>
        <v>-</v>
      </c>
      <c r="AD42" s="40">
        <f>IF(t_PLC_FBE11[[#This Row],[Net Price wo VAT (desired)]]&lt;&gt;"",(t_PLC_FBE11[[#This Row],[Net Price wo VAT (desired)]]*IF(t_PLC_FBE11[[#This Row],[VAT]]&lt;&gt;"",1+t_PLC_FBE11[[#This Row],[VAT]],1.19))*$M$9,t_PLC_FBE11[[#This Row],[Price with VAT (desired)]]*$M$9)</f>
        <v>0</v>
      </c>
      <c r="AE42" s="188">
        <f>t_PLC_FBE11[[#This Row],[Price w VAT per unit (RON)]]/(IF(t_PLC_FBE11[[#This Row],[VAT]]&lt;&gt;"",1+t_PLC_FBE11[[#This Row],[VAT]],1.19))</f>
        <v>0</v>
      </c>
      <c r="AF42" s="40" t="str">
        <f>IF(AND(t_PLC_FBE11[[#This Row],[Commission %]]&lt;&gt;"-",t_PLC_FBE11[[#This Row],[Price wo VAT per unit (RON)]]&lt;&gt;"-"),t_PLC_FBE11[[#This Row],[Price wo VAT per unit (RON)]]*t_PLC_FBE11[[#This Row],[Commission %]],"-")</f>
        <v>-</v>
      </c>
      <c r="AG42" s="188">
        <f>t_PLC_FBE11[[#This Row],[Price w VAT per unit (RON)]]*(IF(t_PLC_FBE11[[#This Row],[Quantity]]&lt;&gt;"",t_PLC_FBE11[[#This Row],[Quantity]],1))</f>
        <v>0</v>
      </c>
      <c r="AH42" s="188">
        <f>t_PLC_FBE11[[#This Row],[GMV (RON)]]/$M$9</f>
        <v>0</v>
      </c>
      <c r="AI42" s="188" t="str">
        <f>IF(t_PLC_FBE11[[#This Row],[Commission Invoice per unit (RON)]]&lt;&gt;"-",(t_PLC_FBE11[[#This Row],[Commission Invoice per unit (RON)]]/$M$9)*(IF(t_PLC_FBE11[[#This Row],[Quantity]]&lt;&gt;"",t_PLC_FBE11[[#This Row],[Quantity]],1)),"-")</f>
        <v>-</v>
      </c>
      <c r="AJ42" s="19" t="str">
        <f>IFERROR((VLOOKUP(t_PLC_FBE11[[#This Row],[Look4]],'FBE Fees'!$D:$M,8,0)/$M$9)*(IF(t_PLC_FBE11[[#This Row],[Quantity]]&lt;&gt;"",t_PLC_FBE11[[#This Row],[Quantity]],1)),"-")</f>
        <v>-</v>
      </c>
      <c r="AK42" s="34" t="str">
        <f>IF(t_PLC_FBE11[[#This Row],[Volume ( m³)]]&lt;&gt;"-",IFERROR(VLOOKUP($G$10,Storage!$E:$F,2,0),Storage!$F$4)/$M$9*t_PLC_FBE11[[#This Row],[Volume ( m³)]],"-")</f>
        <v>-</v>
      </c>
      <c r="AL42" s="40" t="str">
        <f>IF(OR(t_PLC_FBE11[[#This Row],[Order Fee (*cc)]]&lt;&gt;"-",t_PLC_FBE11[[#This Row],[Storage fees *cc (m³ / day)]]&lt;&gt;"-"),SUM(t_PLC_FBE11[[#This Row],[Order Fee (*cc)]],(t_PLC_FBE11[[#This Row],[Storage fees *cc (m³ / day)]]*$M$10)),"-")</f>
        <v>-</v>
      </c>
      <c r="AM42" s="188" t="str">
        <f>IF(AND(t_PLC_FBE11[[#This Row],[Commission Invoice (*cc)]]&lt;&gt;"-",t_PLC_FBE11[[#This Row],[FBE Fee (*cc) for avg storage]]&lt;&gt;"-"),t_PLC_FBE11[[#This Row],[Commission Invoice (*cc)]]+t_PLC_FBE11[[#This Row],[FBE Fee (*cc) for avg storage]],"-")</f>
        <v>-</v>
      </c>
      <c r="AN42" s="188" t="str">
        <f>IF(AND(t_PLC_FBE11[[#This Row],[GMV (*cc)]]&lt;&gt;"-",t_PLC_FBE11[[#This Row],[TOTAL Cost (*cc)]]&lt;&gt;"-"),t_PLC_FBE11[[#This Row],[GMV (*cc)]]-t_PLC_FBE11[[#This Row],[TOTAL Cost (*cc)]],"-")</f>
        <v>-</v>
      </c>
      <c r="AO42" s="35" t="str">
        <f>IF(AND(t_PLC_FBE11[[#This Row],[GMV (*cc)]]&lt;&gt;"-",t_PLC_FBE11[[#This Row],[Seller Income (*cc)]]&lt;&gt;"-"),t_PLC_FBE11[[#This Row],[Seller Income (*cc)]]/t_PLC_FBE11[[#This Row],[GMV (*cc)]],"-")</f>
        <v>-</v>
      </c>
      <c r="AP42" s="188" t="str">
        <f>IF(AND(t_PLC_FBE11[[#This Row],[Price wo VAT per unit (RON)]]&lt;&gt;"-",t_PLC_FBE11[[#This Row],[TOTAL Cost (*cc)]]&lt;&gt;"-"),(t_PLC_FBE11[[#This Row],[Price wo VAT per unit (RON)]]/$M$9*(IF(t_PLC_FBE11[[#This Row],[Quantity]]&lt;&gt;"",t_PLC_FBE11[[#This Row],[Quantity]],1)))-t_PLC_FBE11[[#This Row],[TOTAL Cost (*cc)]],"-")</f>
        <v>-</v>
      </c>
      <c r="AQ42" s="35" t="str">
        <f>IF(AND(t_PLC_FBE11[[#This Row],[Net Seller Income (*cc)]]&lt;&gt;"-",t_PLC_FBE11[[#This Row],[Price wo VAT per unit (RON)]]&lt;&gt;"-"),t_PLC_FBE11[[#This Row],[Net Seller Income (*cc)]]/(t_PLC_FBE11[[#This Row],[Price wo VAT per unit (RON)]]/$M$9*(IF(t_PLC_FBE11[[#This Row],[Quantity]]&lt;&gt;"",t_PLC_FBE11[[#This Row],[Quantity]],1))),"-")</f>
        <v>-</v>
      </c>
      <c r="AR42" s="49" t="str">
        <f>IF(AND($L42&gt;0,$M42&gt;0,$N42&gt;0,$O42&gt;0),IFERROR(IF($K42&gt;1,VLOOKUP($T42,'FBE Fees'!$D:$M,9,0)/$M$9*$K42,VLOOKUP($T42,'FBE Fees'!$D:$M,9,0)/$M$9),"check data"),"-")</f>
        <v>-</v>
      </c>
      <c r="AS42" s="49" t="str">
        <f>IF(AND($L42&gt;0,$M42&gt;0,$N42&gt;0,$O42&gt;0),IFERROR(IF($K42&gt;1,VLOOKUP($T42,'FBE Fees'!$D:$M,10,0)/$M$9*$K42,VLOOKUP($T42,'FBE Fees'!$D:$M,10,0)/$M$9),"check data"),"-")</f>
        <v>-</v>
      </c>
    </row>
    <row r="43" spans="4:45" ht="20.100000000000001" customHeight="1" x14ac:dyDescent="0.25">
      <c r="D43" s="45"/>
      <c r="E43" s="45"/>
      <c r="F43" s="63"/>
      <c r="G43" s="46"/>
      <c r="H43" s="46"/>
      <c r="I43" s="58"/>
      <c r="J43" s="47"/>
      <c r="K43" s="17"/>
      <c r="L43" s="27"/>
      <c r="M43" s="27"/>
      <c r="N43" s="27"/>
      <c r="O43" s="27"/>
      <c r="P43" s="28" t="str">
        <f>IF(AND($L43&gt;0,$M43&gt;0,$N43&gt;0,$O43&gt;0),IFERROR(INDEX(T_Weight[Weight],MATCH(L43,T_Weight[Weight],-1)),"check data"),"-")</f>
        <v>-</v>
      </c>
      <c r="Q43" s="28" t="str">
        <f>IF(AND($L43&gt;0,$M43&gt;0,$N43&gt;0,$O43&gt;0),IFERROR(INDEX(T_Length[Length],MATCH((MAX($M43:$O43)),T_Length[Length],-1)),"check data"),"-")</f>
        <v>-</v>
      </c>
      <c r="R43" s="28" t="str">
        <f>IF(AND($L43&gt;0,$M43&gt;0,$N43&gt;0,$O43&gt;0),IFERROR(INDEX(T_Width[Width],MATCH((MEDIAN($M43:$O43)),T_Width[Width],-1)),"check data"),"-")</f>
        <v>-</v>
      </c>
      <c r="S43" s="28" t="str">
        <f>IF(AND($L43&gt;0,$M43&gt;0,$N43&gt;0,$O43&gt;0),IFERROR(INDEX(T_Height[Height],MATCH(MIN($M43:$O43),T_Height[Height],-1)),"check data"),"-")</f>
        <v>-</v>
      </c>
      <c r="T43" s="28" t="str">
        <f t="shared" si="2"/>
        <v>-</v>
      </c>
      <c r="U43" s="184" t="str">
        <f>IF(t_PLC_FBE11[[#This Row],[Category ID]]&lt;&gt;"",$G$8,"-")</f>
        <v>-</v>
      </c>
      <c r="V43" s="135" t="str">
        <f>IF(t_PLC_FBE11[[#This Row],[Category ID]]&lt;&gt;"",$G$9,"-")</f>
        <v>-</v>
      </c>
      <c r="W43" s="185" t="str">
        <f>IF(t_PLC_FBE11[[#This Row],[Category ID]]&lt;&gt;"",IFERROR(VLOOKUP(t_PLC_FBE11[[#This Row],[Category ID]],GRID!$A:$M,5,0),"seek guidance"),"-")</f>
        <v>-</v>
      </c>
      <c r="X43" s="186" t="str">
        <f>IF(t_PLC_FBE11[[#This Row],[Category ID]]&lt;&gt;"",IFERROR(VLOOKUP(t_PLC_FBE11[[#This Row],[Category ID]],GRID!$A:$M,9,0),"seek guidance"),"-")</f>
        <v>-</v>
      </c>
      <c r="Y43" s="32" t="str">
        <f t="shared" si="3"/>
        <v>-</v>
      </c>
      <c r="Z43" s="187" t="str">
        <f>IF(AND($L43&gt;0,$M43&gt;0,$N43&gt;0,$O43&gt;0),IFERROR(INDEX(T_Girth2PLC[Girth],MATCH(t_PLC_FBE11[[#This Row],[Net Girth]],T_Girth2PLC[Girth],-1)),"check data"),"-")</f>
        <v>-</v>
      </c>
      <c r="AA43" s="33" t="str">
        <f>IF(AND($L43&gt;0,$M43&gt;0,$N43&gt;0,$O43&gt;0),IFERROR(VLOOKUP($Z43,Classes!$D:$E,2,0),"check data"),"-")</f>
        <v>-</v>
      </c>
      <c r="AB43" s="34" t="str">
        <f t="shared" si="4"/>
        <v>-</v>
      </c>
      <c r="AC43" s="73" t="str">
        <f>IF(t_PLC_FBE11[[#This Row],[Category ID]]&lt;&gt;"",IFERROR(IF(ISNUMBER(SEARCH("*",$F$11)),VLOOKUP(t_PLC_FBE11[[#This Row],[Category ID]],GRID!$A:$M,13,0),VLOOKUP(t_PLC_FBE11[[#This Row],[Category ID]],GRID!$A:$M,12,0)),"seek guidance"),"-")</f>
        <v>-</v>
      </c>
      <c r="AD43" s="40">
        <f>IF(t_PLC_FBE11[[#This Row],[Net Price wo VAT (desired)]]&lt;&gt;"",(t_PLC_FBE11[[#This Row],[Net Price wo VAT (desired)]]*IF(t_PLC_FBE11[[#This Row],[VAT]]&lt;&gt;"",1+t_PLC_FBE11[[#This Row],[VAT]],1.19))*$M$9,t_PLC_FBE11[[#This Row],[Price with VAT (desired)]]*$M$9)</f>
        <v>0</v>
      </c>
      <c r="AE43" s="188">
        <f>t_PLC_FBE11[[#This Row],[Price w VAT per unit (RON)]]/(IF(t_PLC_FBE11[[#This Row],[VAT]]&lt;&gt;"",1+t_PLC_FBE11[[#This Row],[VAT]],1.19))</f>
        <v>0</v>
      </c>
      <c r="AF43" s="40" t="str">
        <f>IF(AND(t_PLC_FBE11[[#This Row],[Commission %]]&lt;&gt;"-",t_PLC_FBE11[[#This Row],[Price wo VAT per unit (RON)]]&lt;&gt;"-"),t_PLC_FBE11[[#This Row],[Price wo VAT per unit (RON)]]*t_PLC_FBE11[[#This Row],[Commission %]],"-")</f>
        <v>-</v>
      </c>
      <c r="AG43" s="188">
        <f>t_PLC_FBE11[[#This Row],[Price w VAT per unit (RON)]]*(IF(t_PLC_FBE11[[#This Row],[Quantity]]&lt;&gt;"",t_PLC_FBE11[[#This Row],[Quantity]],1))</f>
        <v>0</v>
      </c>
      <c r="AH43" s="188">
        <f>t_PLC_FBE11[[#This Row],[GMV (RON)]]/$M$9</f>
        <v>0</v>
      </c>
      <c r="AI43" s="188" t="str">
        <f>IF(t_PLC_FBE11[[#This Row],[Commission Invoice per unit (RON)]]&lt;&gt;"-",(t_PLC_FBE11[[#This Row],[Commission Invoice per unit (RON)]]/$M$9)*(IF(t_PLC_FBE11[[#This Row],[Quantity]]&lt;&gt;"",t_PLC_FBE11[[#This Row],[Quantity]],1)),"-")</f>
        <v>-</v>
      </c>
      <c r="AJ43" s="19" t="str">
        <f>IFERROR((VLOOKUP(t_PLC_FBE11[[#This Row],[Look4]],'FBE Fees'!$D:$M,8,0)/$M$9)*(IF(t_PLC_FBE11[[#This Row],[Quantity]]&lt;&gt;"",t_PLC_FBE11[[#This Row],[Quantity]],1)),"-")</f>
        <v>-</v>
      </c>
      <c r="AK43" s="34" t="str">
        <f>IF(t_PLC_FBE11[[#This Row],[Volume ( m³)]]&lt;&gt;"-",IFERROR(VLOOKUP($G$10,Storage!$E:$F,2,0),Storage!$F$4)/$M$9*t_PLC_FBE11[[#This Row],[Volume ( m³)]],"-")</f>
        <v>-</v>
      </c>
      <c r="AL43" s="40" t="str">
        <f>IF(OR(t_PLC_FBE11[[#This Row],[Order Fee (*cc)]]&lt;&gt;"-",t_PLC_FBE11[[#This Row],[Storage fees *cc (m³ / day)]]&lt;&gt;"-"),SUM(t_PLC_FBE11[[#This Row],[Order Fee (*cc)]],(t_PLC_FBE11[[#This Row],[Storage fees *cc (m³ / day)]]*$M$10)),"-")</f>
        <v>-</v>
      </c>
      <c r="AM43" s="188" t="str">
        <f>IF(AND(t_PLC_FBE11[[#This Row],[Commission Invoice (*cc)]]&lt;&gt;"-",t_PLC_FBE11[[#This Row],[FBE Fee (*cc) for avg storage]]&lt;&gt;"-"),t_PLC_FBE11[[#This Row],[Commission Invoice (*cc)]]+t_PLC_FBE11[[#This Row],[FBE Fee (*cc) for avg storage]],"-")</f>
        <v>-</v>
      </c>
      <c r="AN43" s="188" t="str">
        <f>IF(AND(t_PLC_FBE11[[#This Row],[GMV (*cc)]]&lt;&gt;"-",t_PLC_FBE11[[#This Row],[TOTAL Cost (*cc)]]&lt;&gt;"-"),t_PLC_FBE11[[#This Row],[GMV (*cc)]]-t_PLC_FBE11[[#This Row],[TOTAL Cost (*cc)]],"-")</f>
        <v>-</v>
      </c>
      <c r="AO43" s="35" t="str">
        <f>IF(AND(t_PLC_FBE11[[#This Row],[GMV (*cc)]]&lt;&gt;"-",t_PLC_FBE11[[#This Row],[Seller Income (*cc)]]&lt;&gt;"-"),t_PLC_FBE11[[#This Row],[Seller Income (*cc)]]/t_PLC_FBE11[[#This Row],[GMV (*cc)]],"-")</f>
        <v>-</v>
      </c>
      <c r="AP43" s="188" t="str">
        <f>IF(AND(t_PLC_FBE11[[#This Row],[Price wo VAT per unit (RON)]]&lt;&gt;"-",t_PLC_FBE11[[#This Row],[TOTAL Cost (*cc)]]&lt;&gt;"-"),(t_PLC_FBE11[[#This Row],[Price wo VAT per unit (RON)]]/$M$9*(IF(t_PLC_FBE11[[#This Row],[Quantity]]&lt;&gt;"",t_PLC_FBE11[[#This Row],[Quantity]],1)))-t_PLC_FBE11[[#This Row],[TOTAL Cost (*cc)]],"-")</f>
        <v>-</v>
      </c>
      <c r="AQ43" s="35" t="str">
        <f>IF(AND(t_PLC_FBE11[[#This Row],[Net Seller Income (*cc)]]&lt;&gt;"-",t_PLC_FBE11[[#This Row],[Price wo VAT per unit (RON)]]&lt;&gt;"-"),t_PLC_FBE11[[#This Row],[Net Seller Income (*cc)]]/(t_PLC_FBE11[[#This Row],[Price wo VAT per unit (RON)]]/$M$9*(IF(t_PLC_FBE11[[#This Row],[Quantity]]&lt;&gt;"",t_PLC_FBE11[[#This Row],[Quantity]],1))),"-")</f>
        <v>-</v>
      </c>
      <c r="AR43" s="49" t="str">
        <f>IF(AND($L43&gt;0,$M43&gt;0,$N43&gt;0,$O43&gt;0),IFERROR(IF($K43&gt;1,VLOOKUP($T43,'FBE Fees'!$D:$M,9,0)/$M$9*$K43,VLOOKUP($T43,'FBE Fees'!$D:$M,9,0)/$M$9),"check data"),"-")</f>
        <v>-</v>
      </c>
      <c r="AS43" s="49" t="str">
        <f>IF(AND($L43&gt;0,$M43&gt;0,$N43&gt;0,$O43&gt;0),IFERROR(IF($K43&gt;1,VLOOKUP($T43,'FBE Fees'!$D:$M,10,0)/$M$9*$K43,VLOOKUP($T43,'FBE Fees'!$D:$M,10,0)/$M$9),"check data"),"-")</f>
        <v>-</v>
      </c>
    </row>
    <row r="44" spans="4:45" ht="20.100000000000001" customHeight="1" x14ac:dyDescent="0.25">
      <c r="D44" s="45"/>
      <c r="E44" s="45"/>
      <c r="F44" s="63"/>
      <c r="G44" s="46"/>
      <c r="H44" s="46"/>
      <c r="I44" s="58"/>
      <c r="J44" s="47"/>
      <c r="K44" s="17"/>
      <c r="L44" s="27"/>
      <c r="M44" s="27"/>
      <c r="N44" s="27"/>
      <c r="O44" s="27"/>
      <c r="P44" s="28" t="str">
        <f>IF(AND($L44&gt;0,$M44&gt;0,$N44&gt;0,$O44&gt;0),IFERROR(INDEX(T_Weight[Weight],MATCH(L44,T_Weight[Weight],-1)),"check data"),"-")</f>
        <v>-</v>
      </c>
      <c r="Q44" s="28" t="str">
        <f>IF(AND($L44&gt;0,$M44&gt;0,$N44&gt;0,$O44&gt;0),IFERROR(INDEX(T_Length[Length],MATCH((MAX($M44:$O44)),T_Length[Length],-1)),"check data"),"-")</f>
        <v>-</v>
      </c>
      <c r="R44" s="28" t="str">
        <f>IF(AND($L44&gt;0,$M44&gt;0,$N44&gt;0,$O44&gt;0),IFERROR(INDEX(T_Width[Width],MATCH((MEDIAN($M44:$O44)),T_Width[Width],-1)),"check data"),"-")</f>
        <v>-</v>
      </c>
      <c r="S44" s="28" t="str">
        <f>IF(AND($L44&gt;0,$M44&gt;0,$N44&gt;0,$O44&gt;0),IFERROR(INDEX(T_Height[Height],MATCH(MIN($M44:$O44),T_Height[Height],-1)),"check data"),"-")</f>
        <v>-</v>
      </c>
      <c r="T44" s="28" t="str">
        <f t="shared" si="2"/>
        <v>-</v>
      </c>
      <c r="U44" s="184" t="str">
        <f>IF(t_PLC_FBE11[[#This Row],[Category ID]]&lt;&gt;"",$G$8,"-")</f>
        <v>-</v>
      </c>
      <c r="V44" s="135" t="str">
        <f>IF(t_PLC_FBE11[[#This Row],[Category ID]]&lt;&gt;"",$G$9,"-")</f>
        <v>-</v>
      </c>
      <c r="W44" s="185" t="str">
        <f>IF(t_PLC_FBE11[[#This Row],[Category ID]]&lt;&gt;"",IFERROR(VLOOKUP(t_PLC_FBE11[[#This Row],[Category ID]],GRID!$A:$M,5,0),"seek guidance"),"-")</f>
        <v>-</v>
      </c>
      <c r="X44" s="186" t="str">
        <f>IF(t_PLC_FBE11[[#This Row],[Category ID]]&lt;&gt;"",IFERROR(VLOOKUP(t_PLC_FBE11[[#This Row],[Category ID]],GRID!$A:$M,9,0),"seek guidance"),"-")</f>
        <v>-</v>
      </c>
      <c r="Y44" s="32" t="str">
        <f t="shared" si="3"/>
        <v>-</v>
      </c>
      <c r="Z44" s="187" t="str">
        <f>IF(AND($L44&gt;0,$M44&gt;0,$N44&gt;0,$O44&gt;0),IFERROR(INDEX(T_Girth2PLC[Girth],MATCH(t_PLC_FBE11[[#This Row],[Net Girth]],T_Girth2PLC[Girth],-1)),"check data"),"-")</f>
        <v>-</v>
      </c>
      <c r="AA44" s="33" t="str">
        <f>IF(AND($L44&gt;0,$M44&gt;0,$N44&gt;0,$O44&gt;0),IFERROR(VLOOKUP($Z44,Classes!$D:$E,2,0),"check data"),"-")</f>
        <v>-</v>
      </c>
      <c r="AB44" s="34" t="str">
        <f t="shared" si="4"/>
        <v>-</v>
      </c>
      <c r="AC44" s="73" t="str">
        <f>IF(t_PLC_FBE11[[#This Row],[Category ID]]&lt;&gt;"",IFERROR(IF(ISNUMBER(SEARCH("*",$F$11)),VLOOKUP(t_PLC_FBE11[[#This Row],[Category ID]],GRID!$A:$M,13,0),VLOOKUP(t_PLC_FBE11[[#This Row],[Category ID]],GRID!$A:$M,12,0)),"seek guidance"),"-")</f>
        <v>-</v>
      </c>
      <c r="AD44" s="40">
        <f>IF(t_PLC_FBE11[[#This Row],[Net Price wo VAT (desired)]]&lt;&gt;"",(t_PLC_FBE11[[#This Row],[Net Price wo VAT (desired)]]*IF(t_PLC_FBE11[[#This Row],[VAT]]&lt;&gt;"",1+t_PLC_FBE11[[#This Row],[VAT]],1.19))*$M$9,t_PLC_FBE11[[#This Row],[Price with VAT (desired)]]*$M$9)</f>
        <v>0</v>
      </c>
      <c r="AE44" s="188">
        <f>t_PLC_FBE11[[#This Row],[Price w VAT per unit (RON)]]/(IF(t_PLC_FBE11[[#This Row],[VAT]]&lt;&gt;"",1+t_PLC_FBE11[[#This Row],[VAT]],1.19))</f>
        <v>0</v>
      </c>
      <c r="AF44" s="40" t="str">
        <f>IF(AND(t_PLC_FBE11[[#This Row],[Commission %]]&lt;&gt;"-",t_PLC_FBE11[[#This Row],[Price wo VAT per unit (RON)]]&lt;&gt;"-"),t_PLC_FBE11[[#This Row],[Price wo VAT per unit (RON)]]*t_PLC_FBE11[[#This Row],[Commission %]],"-")</f>
        <v>-</v>
      </c>
      <c r="AG44" s="188">
        <f>t_PLC_FBE11[[#This Row],[Price w VAT per unit (RON)]]*(IF(t_PLC_FBE11[[#This Row],[Quantity]]&lt;&gt;"",t_PLC_FBE11[[#This Row],[Quantity]],1))</f>
        <v>0</v>
      </c>
      <c r="AH44" s="188">
        <f>t_PLC_FBE11[[#This Row],[GMV (RON)]]/$M$9</f>
        <v>0</v>
      </c>
      <c r="AI44" s="188" t="str">
        <f>IF(t_PLC_FBE11[[#This Row],[Commission Invoice per unit (RON)]]&lt;&gt;"-",(t_PLC_FBE11[[#This Row],[Commission Invoice per unit (RON)]]/$M$9)*(IF(t_PLC_FBE11[[#This Row],[Quantity]]&lt;&gt;"",t_PLC_FBE11[[#This Row],[Quantity]],1)),"-")</f>
        <v>-</v>
      </c>
      <c r="AJ44" s="19" t="str">
        <f>IFERROR((VLOOKUP(t_PLC_FBE11[[#This Row],[Look4]],'FBE Fees'!$D:$M,8,0)/$M$9)*(IF(t_PLC_FBE11[[#This Row],[Quantity]]&lt;&gt;"",t_PLC_FBE11[[#This Row],[Quantity]],1)),"-")</f>
        <v>-</v>
      </c>
      <c r="AK44" s="34" t="str">
        <f>IF(t_PLC_FBE11[[#This Row],[Volume ( m³)]]&lt;&gt;"-",IFERROR(VLOOKUP($G$10,Storage!$E:$F,2,0),Storage!$F$4)/$M$9*t_PLC_FBE11[[#This Row],[Volume ( m³)]],"-")</f>
        <v>-</v>
      </c>
      <c r="AL44" s="40" t="str">
        <f>IF(OR(t_PLC_FBE11[[#This Row],[Order Fee (*cc)]]&lt;&gt;"-",t_PLC_FBE11[[#This Row],[Storage fees *cc (m³ / day)]]&lt;&gt;"-"),SUM(t_PLC_FBE11[[#This Row],[Order Fee (*cc)]],(t_PLC_FBE11[[#This Row],[Storage fees *cc (m³ / day)]]*$M$10)),"-")</f>
        <v>-</v>
      </c>
      <c r="AM44" s="188" t="str">
        <f>IF(AND(t_PLC_FBE11[[#This Row],[Commission Invoice (*cc)]]&lt;&gt;"-",t_PLC_FBE11[[#This Row],[FBE Fee (*cc) for avg storage]]&lt;&gt;"-"),t_PLC_FBE11[[#This Row],[Commission Invoice (*cc)]]+t_PLC_FBE11[[#This Row],[FBE Fee (*cc) for avg storage]],"-")</f>
        <v>-</v>
      </c>
      <c r="AN44" s="188" t="str">
        <f>IF(AND(t_PLC_FBE11[[#This Row],[GMV (*cc)]]&lt;&gt;"-",t_PLC_FBE11[[#This Row],[TOTAL Cost (*cc)]]&lt;&gt;"-"),t_PLC_FBE11[[#This Row],[GMV (*cc)]]-t_PLC_FBE11[[#This Row],[TOTAL Cost (*cc)]],"-")</f>
        <v>-</v>
      </c>
      <c r="AO44" s="35" t="str">
        <f>IF(AND(t_PLC_FBE11[[#This Row],[GMV (*cc)]]&lt;&gt;"-",t_PLC_FBE11[[#This Row],[Seller Income (*cc)]]&lt;&gt;"-"),t_PLC_FBE11[[#This Row],[Seller Income (*cc)]]/t_PLC_FBE11[[#This Row],[GMV (*cc)]],"-")</f>
        <v>-</v>
      </c>
      <c r="AP44" s="188" t="str">
        <f>IF(AND(t_PLC_FBE11[[#This Row],[Price wo VAT per unit (RON)]]&lt;&gt;"-",t_PLC_FBE11[[#This Row],[TOTAL Cost (*cc)]]&lt;&gt;"-"),(t_PLC_FBE11[[#This Row],[Price wo VAT per unit (RON)]]/$M$9*(IF(t_PLC_FBE11[[#This Row],[Quantity]]&lt;&gt;"",t_PLC_FBE11[[#This Row],[Quantity]],1)))-t_PLC_FBE11[[#This Row],[TOTAL Cost (*cc)]],"-")</f>
        <v>-</v>
      </c>
      <c r="AQ44" s="35" t="str">
        <f>IF(AND(t_PLC_FBE11[[#This Row],[Net Seller Income (*cc)]]&lt;&gt;"-",t_PLC_FBE11[[#This Row],[Price wo VAT per unit (RON)]]&lt;&gt;"-"),t_PLC_FBE11[[#This Row],[Net Seller Income (*cc)]]/(t_PLC_FBE11[[#This Row],[Price wo VAT per unit (RON)]]/$M$9*(IF(t_PLC_FBE11[[#This Row],[Quantity]]&lt;&gt;"",t_PLC_FBE11[[#This Row],[Quantity]],1))),"-")</f>
        <v>-</v>
      </c>
      <c r="AR44" s="49" t="str">
        <f>IF(AND($L44&gt;0,$M44&gt;0,$N44&gt;0,$O44&gt;0),IFERROR(IF($K44&gt;1,VLOOKUP($T44,'FBE Fees'!$D:$M,9,0)/$M$9*$K44,VLOOKUP($T44,'FBE Fees'!$D:$M,9,0)/$M$9),"check data"),"-")</f>
        <v>-</v>
      </c>
      <c r="AS44" s="49" t="str">
        <f>IF(AND($L44&gt;0,$M44&gt;0,$N44&gt;0,$O44&gt;0),IFERROR(IF($K44&gt;1,VLOOKUP($T44,'FBE Fees'!$D:$M,10,0)/$M$9*$K44,VLOOKUP($T44,'FBE Fees'!$D:$M,10,0)/$M$9),"check data"),"-")</f>
        <v>-</v>
      </c>
    </row>
    <row r="45" spans="4:45" ht="20.100000000000001" customHeight="1" x14ac:dyDescent="0.25">
      <c r="D45" s="45"/>
      <c r="E45" s="45"/>
      <c r="F45" s="63"/>
      <c r="G45" s="46"/>
      <c r="H45" s="46"/>
      <c r="I45" s="58"/>
      <c r="J45" s="47"/>
      <c r="K45" s="17"/>
      <c r="L45" s="27"/>
      <c r="M45" s="27"/>
      <c r="N45" s="27"/>
      <c r="O45" s="27"/>
      <c r="P45" s="28" t="str">
        <f>IF(AND($L45&gt;0,$M45&gt;0,$N45&gt;0,$O45&gt;0),IFERROR(INDEX(T_Weight[Weight],MATCH(L45,T_Weight[Weight],-1)),"check data"),"-")</f>
        <v>-</v>
      </c>
      <c r="Q45" s="28" t="str">
        <f>IF(AND($L45&gt;0,$M45&gt;0,$N45&gt;0,$O45&gt;0),IFERROR(INDEX(T_Length[Length],MATCH((MAX($M45:$O45)),T_Length[Length],-1)),"check data"),"-")</f>
        <v>-</v>
      </c>
      <c r="R45" s="28" t="str">
        <f>IF(AND($L45&gt;0,$M45&gt;0,$N45&gt;0,$O45&gt;0),IFERROR(INDEX(T_Width[Width],MATCH((MEDIAN($M45:$O45)),T_Width[Width],-1)),"check data"),"-")</f>
        <v>-</v>
      </c>
      <c r="S45" s="28" t="str">
        <f>IF(AND($L45&gt;0,$M45&gt;0,$N45&gt;0,$O45&gt;0),IFERROR(INDEX(T_Height[Height],MATCH(MIN($M45:$O45),T_Height[Height],-1)),"check data"),"-")</f>
        <v>-</v>
      </c>
      <c r="T45" s="28" t="str">
        <f t="shared" si="2"/>
        <v>-</v>
      </c>
      <c r="U45" s="184" t="str">
        <f>IF(t_PLC_FBE11[[#This Row],[Category ID]]&lt;&gt;"",$G$8,"-")</f>
        <v>-</v>
      </c>
      <c r="V45" s="135" t="str">
        <f>IF(t_PLC_FBE11[[#This Row],[Category ID]]&lt;&gt;"",$G$9,"-")</f>
        <v>-</v>
      </c>
      <c r="W45" s="185" t="str">
        <f>IF(t_PLC_FBE11[[#This Row],[Category ID]]&lt;&gt;"",IFERROR(VLOOKUP(t_PLC_FBE11[[#This Row],[Category ID]],GRID!$A:$M,5,0),"seek guidance"),"-")</f>
        <v>-</v>
      </c>
      <c r="X45" s="186" t="str">
        <f>IF(t_PLC_FBE11[[#This Row],[Category ID]]&lt;&gt;"",IFERROR(VLOOKUP(t_PLC_FBE11[[#This Row],[Category ID]],GRID!$A:$M,9,0),"seek guidance"),"-")</f>
        <v>-</v>
      </c>
      <c r="Y45" s="32" t="str">
        <f t="shared" si="3"/>
        <v>-</v>
      </c>
      <c r="Z45" s="187" t="str">
        <f>IF(AND($L45&gt;0,$M45&gt;0,$N45&gt;0,$O45&gt;0),IFERROR(INDEX(T_Girth2PLC[Girth],MATCH(t_PLC_FBE11[[#This Row],[Net Girth]],T_Girth2PLC[Girth],-1)),"check data"),"-")</f>
        <v>-</v>
      </c>
      <c r="AA45" s="33" t="str">
        <f>IF(AND($L45&gt;0,$M45&gt;0,$N45&gt;0,$O45&gt;0),IFERROR(VLOOKUP($Z45,Classes!$D:$E,2,0),"check data"),"-")</f>
        <v>-</v>
      </c>
      <c r="AB45" s="34" t="str">
        <f t="shared" si="4"/>
        <v>-</v>
      </c>
      <c r="AC45" s="73" t="str">
        <f>IF(t_PLC_FBE11[[#This Row],[Category ID]]&lt;&gt;"",IFERROR(IF(ISNUMBER(SEARCH("*",$F$11)),VLOOKUP(t_PLC_FBE11[[#This Row],[Category ID]],GRID!$A:$M,13,0),VLOOKUP(t_PLC_FBE11[[#This Row],[Category ID]],GRID!$A:$M,12,0)),"seek guidance"),"-")</f>
        <v>-</v>
      </c>
      <c r="AD45" s="40">
        <f>IF(t_PLC_FBE11[[#This Row],[Net Price wo VAT (desired)]]&lt;&gt;"",(t_PLC_FBE11[[#This Row],[Net Price wo VAT (desired)]]*IF(t_PLC_FBE11[[#This Row],[VAT]]&lt;&gt;"",1+t_PLC_FBE11[[#This Row],[VAT]],1.19))*$M$9,t_PLC_FBE11[[#This Row],[Price with VAT (desired)]]*$M$9)</f>
        <v>0</v>
      </c>
      <c r="AE45" s="188">
        <f>t_PLC_FBE11[[#This Row],[Price w VAT per unit (RON)]]/(IF(t_PLC_FBE11[[#This Row],[VAT]]&lt;&gt;"",1+t_PLC_FBE11[[#This Row],[VAT]],1.19))</f>
        <v>0</v>
      </c>
      <c r="AF45" s="40" t="str">
        <f>IF(AND(t_PLC_FBE11[[#This Row],[Commission %]]&lt;&gt;"-",t_PLC_FBE11[[#This Row],[Price wo VAT per unit (RON)]]&lt;&gt;"-"),t_PLC_FBE11[[#This Row],[Price wo VAT per unit (RON)]]*t_PLC_FBE11[[#This Row],[Commission %]],"-")</f>
        <v>-</v>
      </c>
      <c r="AG45" s="188">
        <f>t_PLC_FBE11[[#This Row],[Price w VAT per unit (RON)]]*(IF(t_PLC_FBE11[[#This Row],[Quantity]]&lt;&gt;"",t_PLC_FBE11[[#This Row],[Quantity]],1))</f>
        <v>0</v>
      </c>
      <c r="AH45" s="188">
        <f>t_PLC_FBE11[[#This Row],[GMV (RON)]]/$M$9</f>
        <v>0</v>
      </c>
      <c r="AI45" s="188" t="str">
        <f>IF(t_PLC_FBE11[[#This Row],[Commission Invoice per unit (RON)]]&lt;&gt;"-",(t_PLC_FBE11[[#This Row],[Commission Invoice per unit (RON)]]/$M$9)*(IF(t_PLC_FBE11[[#This Row],[Quantity]]&lt;&gt;"",t_PLC_FBE11[[#This Row],[Quantity]],1)),"-")</f>
        <v>-</v>
      </c>
      <c r="AJ45" s="19" t="str">
        <f>IFERROR((VLOOKUP(t_PLC_FBE11[[#This Row],[Look4]],'FBE Fees'!$D:$M,8,0)/$M$9)*(IF(t_PLC_FBE11[[#This Row],[Quantity]]&lt;&gt;"",t_PLC_FBE11[[#This Row],[Quantity]],1)),"-")</f>
        <v>-</v>
      </c>
      <c r="AK45" s="34" t="str">
        <f>IF(t_PLC_FBE11[[#This Row],[Volume ( m³)]]&lt;&gt;"-",IFERROR(VLOOKUP($G$10,Storage!$E:$F,2,0),Storage!$F$4)/$M$9*t_PLC_FBE11[[#This Row],[Volume ( m³)]],"-")</f>
        <v>-</v>
      </c>
      <c r="AL45" s="40" t="str">
        <f>IF(OR(t_PLC_FBE11[[#This Row],[Order Fee (*cc)]]&lt;&gt;"-",t_PLC_FBE11[[#This Row],[Storage fees *cc (m³ / day)]]&lt;&gt;"-"),SUM(t_PLC_FBE11[[#This Row],[Order Fee (*cc)]],(t_PLC_FBE11[[#This Row],[Storage fees *cc (m³ / day)]]*$M$10)),"-")</f>
        <v>-</v>
      </c>
      <c r="AM45" s="188" t="str">
        <f>IF(AND(t_PLC_FBE11[[#This Row],[Commission Invoice (*cc)]]&lt;&gt;"-",t_PLC_FBE11[[#This Row],[FBE Fee (*cc) for avg storage]]&lt;&gt;"-"),t_PLC_FBE11[[#This Row],[Commission Invoice (*cc)]]+t_PLC_FBE11[[#This Row],[FBE Fee (*cc) for avg storage]],"-")</f>
        <v>-</v>
      </c>
      <c r="AN45" s="188" t="str">
        <f>IF(AND(t_PLC_FBE11[[#This Row],[GMV (*cc)]]&lt;&gt;"-",t_PLC_FBE11[[#This Row],[TOTAL Cost (*cc)]]&lt;&gt;"-"),t_PLC_FBE11[[#This Row],[GMV (*cc)]]-t_PLC_FBE11[[#This Row],[TOTAL Cost (*cc)]],"-")</f>
        <v>-</v>
      </c>
      <c r="AO45" s="35" t="str">
        <f>IF(AND(t_PLC_FBE11[[#This Row],[GMV (*cc)]]&lt;&gt;"-",t_PLC_FBE11[[#This Row],[Seller Income (*cc)]]&lt;&gt;"-"),t_PLC_FBE11[[#This Row],[Seller Income (*cc)]]/t_PLC_FBE11[[#This Row],[GMV (*cc)]],"-")</f>
        <v>-</v>
      </c>
      <c r="AP45" s="188" t="str">
        <f>IF(AND(t_PLC_FBE11[[#This Row],[Price wo VAT per unit (RON)]]&lt;&gt;"-",t_PLC_FBE11[[#This Row],[TOTAL Cost (*cc)]]&lt;&gt;"-"),(t_PLC_FBE11[[#This Row],[Price wo VAT per unit (RON)]]/$M$9*(IF(t_PLC_FBE11[[#This Row],[Quantity]]&lt;&gt;"",t_PLC_FBE11[[#This Row],[Quantity]],1)))-t_PLC_FBE11[[#This Row],[TOTAL Cost (*cc)]],"-")</f>
        <v>-</v>
      </c>
      <c r="AQ45" s="35" t="str">
        <f>IF(AND(t_PLC_FBE11[[#This Row],[Net Seller Income (*cc)]]&lt;&gt;"-",t_PLC_FBE11[[#This Row],[Price wo VAT per unit (RON)]]&lt;&gt;"-"),t_PLC_FBE11[[#This Row],[Net Seller Income (*cc)]]/(t_PLC_FBE11[[#This Row],[Price wo VAT per unit (RON)]]/$M$9*(IF(t_PLC_FBE11[[#This Row],[Quantity]]&lt;&gt;"",t_PLC_FBE11[[#This Row],[Quantity]],1))),"-")</f>
        <v>-</v>
      </c>
      <c r="AR45" s="49" t="str">
        <f>IF(AND($L45&gt;0,$M45&gt;0,$N45&gt;0,$O45&gt;0),IFERROR(IF($K45&gt;1,VLOOKUP($T45,'FBE Fees'!$D:$M,9,0)/$M$9*$K45,VLOOKUP($T45,'FBE Fees'!$D:$M,9,0)/$M$9),"check data"),"-")</f>
        <v>-</v>
      </c>
      <c r="AS45" s="49" t="str">
        <f>IF(AND($L45&gt;0,$M45&gt;0,$N45&gt;0,$O45&gt;0),IFERROR(IF($K45&gt;1,VLOOKUP($T45,'FBE Fees'!$D:$M,10,0)/$M$9*$K45,VLOOKUP($T45,'FBE Fees'!$D:$M,10,0)/$M$9),"check data"),"-")</f>
        <v>-</v>
      </c>
    </row>
    <row r="46" spans="4:45" ht="20.100000000000001" customHeight="1" x14ac:dyDescent="0.25">
      <c r="D46" s="45"/>
      <c r="E46" s="45"/>
      <c r="F46" s="63"/>
      <c r="G46" s="46"/>
      <c r="H46" s="46"/>
      <c r="I46" s="58"/>
      <c r="J46" s="47"/>
      <c r="K46" s="17"/>
      <c r="L46" s="27"/>
      <c r="M46" s="27"/>
      <c r="N46" s="27"/>
      <c r="O46" s="27"/>
      <c r="P46" s="28" t="str">
        <f>IF(AND($L46&gt;0,$M46&gt;0,$N46&gt;0,$O46&gt;0),IFERROR(INDEX(T_Weight[Weight],MATCH(L46,T_Weight[Weight],-1)),"check data"),"-")</f>
        <v>-</v>
      </c>
      <c r="Q46" s="28" t="str">
        <f>IF(AND($L46&gt;0,$M46&gt;0,$N46&gt;0,$O46&gt;0),IFERROR(INDEX(T_Length[Length],MATCH((MAX($M46:$O46)),T_Length[Length],-1)),"check data"),"-")</f>
        <v>-</v>
      </c>
      <c r="R46" s="28" t="str">
        <f>IF(AND($L46&gt;0,$M46&gt;0,$N46&gt;0,$O46&gt;0),IFERROR(INDEX(T_Width[Width],MATCH((MEDIAN($M46:$O46)),T_Width[Width],-1)),"check data"),"-")</f>
        <v>-</v>
      </c>
      <c r="S46" s="28" t="str">
        <f>IF(AND($L46&gt;0,$M46&gt;0,$N46&gt;0,$O46&gt;0),IFERROR(INDEX(T_Height[Height],MATCH(MIN($M46:$O46),T_Height[Height],-1)),"check data"),"-")</f>
        <v>-</v>
      </c>
      <c r="T46" s="28" t="str">
        <f t="shared" si="2"/>
        <v>-</v>
      </c>
      <c r="U46" s="184" t="str">
        <f>IF(t_PLC_FBE11[[#This Row],[Category ID]]&lt;&gt;"",$G$8,"-")</f>
        <v>-</v>
      </c>
      <c r="V46" s="135" t="str">
        <f>IF(t_PLC_FBE11[[#This Row],[Category ID]]&lt;&gt;"",$G$9,"-")</f>
        <v>-</v>
      </c>
      <c r="W46" s="185" t="str">
        <f>IF(t_PLC_FBE11[[#This Row],[Category ID]]&lt;&gt;"",IFERROR(VLOOKUP(t_PLC_FBE11[[#This Row],[Category ID]],GRID!$A:$M,5,0),"seek guidance"),"-")</f>
        <v>-</v>
      </c>
      <c r="X46" s="186" t="str">
        <f>IF(t_PLC_FBE11[[#This Row],[Category ID]]&lt;&gt;"",IFERROR(VLOOKUP(t_PLC_FBE11[[#This Row],[Category ID]],GRID!$A:$M,9,0),"seek guidance"),"-")</f>
        <v>-</v>
      </c>
      <c r="Y46" s="32" t="str">
        <f t="shared" si="3"/>
        <v>-</v>
      </c>
      <c r="Z46" s="187" t="str">
        <f>IF(AND($L46&gt;0,$M46&gt;0,$N46&gt;0,$O46&gt;0),IFERROR(INDEX(T_Girth2PLC[Girth],MATCH(t_PLC_FBE11[[#This Row],[Net Girth]],T_Girth2PLC[Girth],-1)),"check data"),"-")</f>
        <v>-</v>
      </c>
      <c r="AA46" s="33" t="str">
        <f>IF(AND($L46&gt;0,$M46&gt;0,$N46&gt;0,$O46&gt;0),IFERROR(VLOOKUP($Z46,Classes!$D:$E,2,0),"check data"),"-")</f>
        <v>-</v>
      </c>
      <c r="AB46" s="34" t="str">
        <f t="shared" si="4"/>
        <v>-</v>
      </c>
      <c r="AC46" s="73" t="str">
        <f>IF(t_PLC_FBE11[[#This Row],[Category ID]]&lt;&gt;"",IFERROR(IF(ISNUMBER(SEARCH("*",$F$11)),VLOOKUP(t_PLC_FBE11[[#This Row],[Category ID]],GRID!$A:$M,13,0),VLOOKUP(t_PLC_FBE11[[#This Row],[Category ID]],GRID!$A:$M,12,0)),"seek guidance"),"-")</f>
        <v>-</v>
      </c>
      <c r="AD46" s="40">
        <f>IF(t_PLC_FBE11[[#This Row],[Net Price wo VAT (desired)]]&lt;&gt;"",(t_PLC_FBE11[[#This Row],[Net Price wo VAT (desired)]]*IF(t_PLC_FBE11[[#This Row],[VAT]]&lt;&gt;"",1+t_PLC_FBE11[[#This Row],[VAT]],1.19))*$M$9,t_PLC_FBE11[[#This Row],[Price with VAT (desired)]]*$M$9)</f>
        <v>0</v>
      </c>
      <c r="AE46" s="188">
        <f>t_PLC_FBE11[[#This Row],[Price w VAT per unit (RON)]]/(IF(t_PLC_FBE11[[#This Row],[VAT]]&lt;&gt;"",1+t_PLC_FBE11[[#This Row],[VAT]],1.19))</f>
        <v>0</v>
      </c>
      <c r="AF46" s="40" t="str">
        <f>IF(AND(t_PLC_FBE11[[#This Row],[Commission %]]&lt;&gt;"-",t_PLC_FBE11[[#This Row],[Price wo VAT per unit (RON)]]&lt;&gt;"-"),t_PLC_FBE11[[#This Row],[Price wo VAT per unit (RON)]]*t_PLC_FBE11[[#This Row],[Commission %]],"-")</f>
        <v>-</v>
      </c>
      <c r="AG46" s="188">
        <f>t_PLC_FBE11[[#This Row],[Price w VAT per unit (RON)]]*(IF(t_PLC_FBE11[[#This Row],[Quantity]]&lt;&gt;"",t_PLC_FBE11[[#This Row],[Quantity]],1))</f>
        <v>0</v>
      </c>
      <c r="AH46" s="188">
        <f>t_PLC_FBE11[[#This Row],[GMV (RON)]]/$M$9</f>
        <v>0</v>
      </c>
      <c r="AI46" s="188" t="str">
        <f>IF(t_PLC_FBE11[[#This Row],[Commission Invoice per unit (RON)]]&lt;&gt;"-",(t_PLC_FBE11[[#This Row],[Commission Invoice per unit (RON)]]/$M$9)*(IF(t_PLC_FBE11[[#This Row],[Quantity]]&lt;&gt;"",t_PLC_FBE11[[#This Row],[Quantity]],1)),"-")</f>
        <v>-</v>
      </c>
      <c r="AJ46" s="19" t="str">
        <f>IFERROR((VLOOKUP(t_PLC_FBE11[[#This Row],[Look4]],'FBE Fees'!$D:$M,8,0)/$M$9)*(IF(t_PLC_FBE11[[#This Row],[Quantity]]&lt;&gt;"",t_PLC_FBE11[[#This Row],[Quantity]],1)),"-")</f>
        <v>-</v>
      </c>
      <c r="AK46" s="34" t="str">
        <f>IF(t_PLC_FBE11[[#This Row],[Volume ( m³)]]&lt;&gt;"-",IFERROR(VLOOKUP($G$10,Storage!$E:$F,2,0),Storage!$F$4)/$M$9*t_PLC_FBE11[[#This Row],[Volume ( m³)]],"-")</f>
        <v>-</v>
      </c>
      <c r="AL46" s="40" t="str">
        <f>IF(OR(t_PLC_FBE11[[#This Row],[Order Fee (*cc)]]&lt;&gt;"-",t_PLC_FBE11[[#This Row],[Storage fees *cc (m³ / day)]]&lt;&gt;"-"),SUM(t_PLC_FBE11[[#This Row],[Order Fee (*cc)]],(t_PLC_FBE11[[#This Row],[Storage fees *cc (m³ / day)]]*$M$10)),"-")</f>
        <v>-</v>
      </c>
      <c r="AM46" s="188" t="str">
        <f>IF(AND(t_PLC_FBE11[[#This Row],[Commission Invoice (*cc)]]&lt;&gt;"-",t_PLC_FBE11[[#This Row],[FBE Fee (*cc) for avg storage]]&lt;&gt;"-"),t_PLC_FBE11[[#This Row],[Commission Invoice (*cc)]]+t_PLC_FBE11[[#This Row],[FBE Fee (*cc) for avg storage]],"-")</f>
        <v>-</v>
      </c>
      <c r="AN46" s="188" t="str">
        <f>IF(AND(t_PLC_FBE11[[#This Row],[GMV (*cc)]]&lt;&gt;"-",t_PLC_FBE11[[#This Row],[TOTAL Cost (*cc)]]&lt;&gt;"-"),t_PLC_FBE11[[#This Row],[GMV (*cc)]]-t_PLC_FBE11[[#This Row],[TOTAL Cost (*cc)]],"-")</f>
        <v>-</v>
      </c>
      <c r="AO46" s="35" t="str">
        <f>IF(AND(t_PLC_FBE11[[#This Row],[GMV (*cc)]]&lt;&gt;"-",t_PLC_FBE11[[#This Row],[Seller Income (*cc)]]&lt;&gt;"-"),t_PLC_FBE11[[#This Row],[Seller Income (*cc)]]/t_PLC_FBE11[[#This Row],[GMV (*cc)]],"-")</f>
        <v>-</v>
      </c>
      <c r="AP46" s="188" t="str">
        <f>IF(AND(t_PLC_FBE11[[#This Row],[Price wo VAT per unit (RON)]]&lt;&gt;"-",t_PLC_FBE11[[#This Row],[TOTAL Cost (*cc)]]&lt;&gt;"-"),(t_PLC_FBE11[[#This Row],[Price wo VAT per unit (RON)]]/$M$9*(IF(t_PLC_FBE11[[#This Row],[Quantity]]&lt;&gt;"",t_PLC_FBE11[[#This Row],[Quantity]],1)))-t_PLC_FBE11[[#This Row],[TOTAL Cost (*cc)]],"-")</f>
        <v>-</v>
      </c>
      <c r="AQ46" s="35" t="str">
        <f>IF(AND(t_PLC_FBE11[[#This Row],[Net Seller Income (*cc)]]&lt;&gt;"-",t_PLC_FBE11[[#This Row],[Price wo VAT per unit (RON)]]&lt;&gt;"-"),t_PLC_FBE11[[#This Row],[Net Seller Income (*cc)]]/(t_PLC_FBE11[[#This Row],[Price wo VAT per unit (RON)]]/$M$9*(IF(t_PLC_FBE11[[#This Row],[Quantity]]&lt;&gt;"",t_PLC_FBE11[[#This Row],[Quantity]],1))),"-")</f>
        <v>-</v>
      </c>
      <c r="AR46" s="49" t="str">
        <f>IF(AND($L46&gt;0,$M46&gt;0,$N46&gt;0,$O46&gt;0),IFERROR(IF($K46&gt;1,VLOOKUP($T46,'FBE Fees'!$D:$M,9,0)/$M$9*$K46,VLOOKUP($T46,'FBE Fees'!$D:$M,9,0)/$M$9),"check data"),"-")</f>
        <v>-</v>
      </c>
      <c r="AS46" s="49" t="str">
        <f>IF(AND($L46&gt;0,$M46&gt;0,$N46&gt;0,$O46&gt;0),IFERROR(IF($K46&gt;1,VLOOKUP($T46,'FBE Fees'!$D:$M,10,0)/$M$9*$K46,VLOOKUP($T46,'FBE Fees'!$D:$M,10,0)/$M$9),"check data"),"-")</f>
        <v>-</v>
      </c>
    </row>
    <row r="47" spans="4:45" ht="20.100000000000001" customHeight="1" x14ac:dyDescent="0.25">
      <c r="D47" s="45"/>
      <c r="E47" s="45"/>
      <c r="F47" s="63"/>
      <c r="G47" s="46"/>
      <c r="H47" s="46"/>
      <c r="I47" s="58"/>
      <c r="J47" s="47"/>
      <c r="K47" s="17"/>
      <c r="L47" s="27"/>
      <c r="M47" s="27"/>
      <c r="N47" s="27"/>
      <c r="O47" s="27"/>
      <c r="P47" s="28" t="str">
        <f>IF(AND($L47&gt;0,$M47&gt;0,$N47&gt;0,$O47&gt;0),IFERROR(INDEX(T_Weight[Weight],MATCH(L47,T_Weight[Weight],-1)),"check data"),"-")</f>
        <v>-</v>
      </c>
      <c r="Q47" s="28" t="str">
        <f>IF(AND($L47&gt;0,$M47&gt;0,$N47&gt;0,$O47&gt;0),IFERROR(INDEX(T_Length[Length],MATCH((MAX($M47:$O47)),T_Length[Length],-1)),"check data"),"-")</f>
        <v>-</v>
      </c>
      <c r="R47" s="28" t="str">
        <f>IF(AND($L47&gt;0,$M47&gt;0,$N47&gt;0,$O47&gt;0),IFERROR(INDEX(T_Width[Width],MATCH((MEDIAN($M47:$O47)),T_Width[Width],-1)),"check data"),"-")</f>
        <v>-</v>
      </c>
      <c r="S47" s="28" t="str">
        <f>IF(AND($L47&gt;0,$M47&gt;0,$N47&gt;0,$O47&gt;0),IFERROR(INDEX(T_Height[Height],MATCH(MIN($M47:$O47),T_Height[Height],-1)),"check data"),"-")</f>
        <v>-</v>
      </c>
      <c r="T47" s="1" t="str">
        <f t="shared" si="0"/>
        <v>-</v>
      </c>
      <c r="U47" s="1" t="str">
        <f>IF(t_PLC_FBE11[[#This Row],[Category ID]]&lt;&gt;"",$G$8,"-")</f>
        <v>-</v>
      </c>
      <c r="V47" s="135" t="str">
        <f>IF(t_PLC_FBE11[[#This Row],[Category ID]]&lt;&gt;"",$G$9,"-")</f>
        <v>-</v>
      </c>
      <c r="W47" s="38" t="str">
        <f>IF(t_PLC_FBE11[[#This Row],[Category ID]]&lt;&gt;"",IFERROR(VLOOKUP(t_PLC_FBE11[[#This Row],[Category ID]],GRID!$A:$M,5,0),"seek guidance"),"-")</f>
        <v>-</v>
      </c>
      <c r="X47" s="10" t="str">
        <f>IF(t_PLC_FBE11[[#This Row],[Category ID]]&lt;&gt;"",IFERROR(VLOOKUP(t_PLC_FBE11[[#This Row],[Category ID]],GRID!$A:$M,9,0),"seek guidance"),"-")</f>
        <v>-</v>
      </c>
      <c r="Y47" s="32" t="str">
        <f t="shared" ref="Y47:Y118" si="5">IF(AND($L47&gt;0,$M47&gt;0,$N47&gt;0,$O47&gt;0),IFERROR(2*((MIN($M47:$O47)+MEDIAN($M47:$O47)))+MAX($M47:$O47),"check data"),"-")</f>
        <v>-</v>
      </c>
      <c r="Z47" s="32" t="str">
        <f>IF(AND($L47&gt;0,$M47&gt;0,$N47&gt;0,$O47&gt;0),IFERROR(INDEX(T_Girth2PLC[Girth],MATCH(t_PLC_FBE11[[#This Row],[Net Girth]],T_Girth2PLC[Girth],-1)),"check data"),"-")</f>
        <v>-</v>
      </c>
      <c r="AA47" s="33" t="str">
        <f>IF(AND($L47&gt;0,$M47&gt;0,$N47&gt;0,$O47&gt;0),IFERROR(VLOOKUP($Z47,Classes!$D:$E,2,0),"check data"),"-")</f>
        <v>-</v>
      </c>
      <c r="AB47" s="34" t="str">
        <f t="shared" si="1"/>
        <v>-</v>
      </c>
      <c r="AC47" s="73" t="str">
        <f>IF(t_PLC_FBE11[[#This Row],[Category ID]]&lt;&gt;"",IFERROR(IF(ISNUMBER(SEARCH("*",$F$11)),VLOOKUP(t_PLC_FBE11[[#This Row],[Category ID]],GRID!$A:$M,13,0),VLOOKUP(t_PLC_FBE11[[#This Row],[Category ID]],GRID!$A:$M,12,0)),"seek guidance"),"-")</f>
        <v>-</v>
      </c>
      <c r="AD47" s="40">
        <f>IF(t_PLC_FBE11[[#This Row],[Net Price wo VAT (desired)]]&lt;&gt;"",(t_PLC_FBE11[[#This Row],[Net Price wo VAT (desired)]]*IF(t_PLC_FBE11[[#This Row],[VAT]]&lt;&gt;"",1+t_PLC_FBE11[[#This Row],[VAT]],1.19))*$M$9,t_PLC_FBE11[[#This Row],[Price with VAT (desired)]]*$M$9)</f>
        <v>0</v>
      </c>
      <c r="AE47" s="40">
        <f>t_PLC_FBE11[[#This Row],[Price w VAT per unit (RON)]]/(IF(t_PLC_FBE11[[#This Row],[VAT]]&lt;&gt;"",1+t_PLC_FBE11[[#This Row],[VAT]],1.19))</f>
        <v>0</v>
      </c>
      <c r="AF47" s="40" t="str">
        <f>IF(AND(t_PLC_FBE11[[#This Row],[Commission %]]&lt;&gt;"-",t_PLC_FBE11[[#This Row],[Price wo VAT per unit (RON)]]&lt;&gt;"-"),t_PLC_FBE11[[#This Row],[Price wo VAT per unit (RON)]]*t_PLC_FBE11[[#This Row],[Commission %]],"-")</f>
        <v>-</v>
      </c>
      <c r="AG47" s="40">
        <f>t_PLC_FBE11[[#This Row],[Price w VAT per unit (RON)]]*(IF(t_PLC_FBE11[[#This Row],[Quantity]]&lt;&gt;"",t_PLC_FBE11[[#This Row],[Quantity]],1))</f>
        <v>0</v>
      </c>
      <c r="AH47" s="40">
        <f>t_PLC_FBE11[[#This Row],[GMV (RON)]]/$M$9</f>
        <v>0</v>
      </c>
      <c r="AI47" s="40" t="str">
        <f>IF(t_PLC_FBE11[[#This Row],[Commission Invoice per unit (RON)]]&lt;&gt;"-",(t_PLC_FBE11[[#This Row],[Commission Invoice per unit (RON)]]/$M$9)*(IF(t_PLC_FBE11[[#This Row],[Quantity]]&lt;&gt;"",t_PLC_FBE11[[#This Row],[Quantity]],1)),"-")</f>
        <v>-</v>
      </c>
      <c r="AJ47" s="19" t="str">
        <f>IFERROR((VLOOKUP(t_PLC_FBE11[[#This Row],[Look4]],'FBE Fees'!$D:$M,8,0)/$M$9)*(IF(t_PLC_FBE11[[#This Row],[Quantity]]&lt;&gt;"",t_PLC_FBE11[[#This Row],[Quantity]],1)),"-")</f>
        <v>-</v>
      </c>
      <c r="AK47" s="34" t="str">
        <f>IF(t_PLC_FBE11[[#This Row],[Volume ( m³)]]&lt;&gt;"-",IFERROR(VLOOKUP($G$10,Storage!$E:$F,2,0),Storage!$F$4)/$M$9*t_PLC_FBE11[[#This Row],[Volume ( m³)]],"-")</f>
        <v>-</v>
      </c>
      <c r="AL47" s="40" t="str">
        <f>IF(OR(t_PLC_FBE11[[#This Row],[Order Fee (*cc)]]&lt;&gt;"-",t_PLC_FBE11[[#This Row],[Storage fees *cc (m³ / day)]]&lt;&gt;"-"),SUM(t_PLC_FBE11[[#This Row],[Order Fee (*cc)]],(t_PLC_FBE11[[#This Row],[Storage fees *cc (m³ / day)]]*$M$10)),"-")</f>
        <v>-</v>
      </c>
      <c r="AM47" s="40" t="str">
        <f>IF(AND(t_PLC_FBE11[[#This Row],[Commission Invoice (*cc)]]&lt;&gt;"-",t_PLC_FBE11[[#This Row],[FBE Fee (*cc) for avg storage]]&lt;&gt;"-"),t_PLC_FBE11[[#This Row],[Commission Invoice (*cc)]]+t_PLC_FBE11[[#This Row],[FBE Fee (*cc) for avg storage]],"-")</f>
        <v>-</v>
      </c>
      <c r="AN47" s="40" t="str">
        <f>IF(AND(t_PLC_FBE11[[#This Row],[GMV (*cc)]]&lt;&gt;"-",t_PLC_FBE11[[#This Row],[TOTAL Cost (*cc)]]&lt;&gt;"-"),t_PLC_FBE11[[#This Row],[GMV (*cc)]]-t_PLC_FBE11[[#This Row],[TOTAL Cost (*cc)]],"-")</f>
        <v>-</v>
      </c>
      <c r="AO47" s="35" t="str">
        <f>IF(AND(t_PLC_FBE11[[#This Row],[GMV (*cc)]]&lt;&gt;"-",t_PLC_FBE11[[#This Row],[Seller Income (*cc)]]&lt;&gt;"-"),t_PLC_FBE11[[#This Row],[Seller Income (*cc)]]/t_PLC_FBE11[[#This Row],[GMV (*cc)]],"-")</f>
        <v>-</v>
      </c>
      <c r="AP47" s="40" t="str">
        <f>IF(AND(t_PLC_FBE11[[#This Row],[Price wo VAT per unit (RON)]]&lt;&gt;"-",t_PLC_FBE11[[#This Row],[TOTAL Cost (*cc)]]&lt;&gt;"-"),(t_PLC_FBE11[[#This Row],[Price wo VAT per unit (RON)]]/$M$9*(IF(t_PLC_FBE11[[#This Row],[Quantity]]&lt;&gt;"",t_PLC_FBE11[[#This Row],[Quantity]],1)))-t_PLC_FBE11[[#This Row],[TOTAL Cost (*cc)]],"-")</f>
        <v>-</v>
      </c>
      <c r="AQ47" s="35" t="str">
        <f>IF(AND(t_PLC_FBE11[[#This Row],[Net Seller Income (*cc)]]&lt;&gt;"-",t_PLC_FBE11[[#This Row],[Price wo VAT per unit (RON)]]&lt;&gt;"-"),t_PLC_FBE11[[#This Row],[Net Seller Income (*cc)]]/(t_PLC_FBE11[[#This Row],[Price wo VAT per unit (RON)]]/$M$9*(IF(t_PLC_FBE11[[#This Row],[Quantity]]&lt;&gt;"",t_PLC_FBE11[[#This Row],[Quantity]],1))),"-")</f>
        <v>-</v>
      </c>
      <c r="AR47" s="49" t="str">
        <f>IF(AND($L47&gt;0,$M47&gt;0,$N47&gt;0,$O47&gt;0),IFERROR(IF($K47&gt;1,VLOOKUP($T47,'FBE Fees'!$D:$M,9,0)/$M$9*$K47,VLOOKUP($T47,'FBE Fees'!$D:$M,9,0)/$M$9),"check data"),"-")</f>
        <v>-</v>
      </c>
      <c r="AS47" s="49" t="str">
        <f>IF(AND($L47&gt;0,$M47&gt;0,$N47&gt;0,$O47&gt;0),IFERROR(IF($K47&gt;1,VLOOKUP($T47,'FBE Fees'!$D:$M,10,0)/$M$9*$K47,VLOOKUP($T47,'FBE Fees'!$D:$M,10,0)/$M$9),"check data"),"-")</f>
        <v>-</v>
      </c>
    </row>
    <row r="48" spans="4:45" ht="20.100000000000001" customHeight="1" x14ac:dyDescent="0.25">
      <c r="D48" s="45"/>
      <c r="E48" s="45"/>
      <c r="F48" s="63"/>
      <c r="G48" s="46"/>
      <c r="H48" s="46"/>
      <c r="I48" s="58"/>
      <c r="J48" s="47"/>
      <c r="K48" s="17"/>
      <c r="L48" s="27"/>
      <c r="M48" s="27"/>
      <c r="N48" s="27"/>
      <c r="O48" s="27"/>
      <c r="P48" s="28" t="str">
        <f>IF(AND($L48&gt;0,$M48&gt;0,$N48&gt;0,$O48&gt;0),IFERROR(INDEX(T_Weight[Weight],MATCH(L48,T_Weight[Weight],-1)),"check data"),"-")</f>
        <v>-</v>
      </c>
      <c r="Q48" s="28" t="str">
        <f>IF(AND($L48&gt;0,$M48&gt;0,$N48&gt;0,$O48&gt;0),IFERROR(INDEX(T_Length[Length],MATCH((MAX($M48:$O48)),T_Length[Length],-1)),"check data"),"-")</f>
        <v>-</v>
      </c>
      <c r="R48" s="28" t="str">
        <f>IF(AND($L48&gt;0,$M48&gt;0,$N48&gt;0,$O48&gt;0),IFERROR(INDEX(T_Width[Width],MATCH((MEDIAN($M48:$O48)),T_Width[Width],-1)),"check data"),"-")</f>
        <v>-</v>
      </c>
      <c r="S48" s="28" t="str">
        <f>IF(AND($L48&gt;0,$M48&gt;0,$N48&gt;0,$O48&gt;0),IFERROR(INDEX(T_Height[Height],MATCH(MIN($M48:$O48),T_Height[Height],-1)),"check data"),"-")</f>
        <v>-</v>
      </c>
      <c r="T48" s="28" t="str">
        <f t="shared" ref="T48:T62" si="6">IF(AND($L48&gt;0,$M48&gt;0,$N48&gt;0,$O48&gt;0),IF(LEFT(AA48,3)="PLC",AA48&amp;P48,"check data"),"-")</f>
        <v>-</v>
      </c>
      <c r="U48" s="184" t="str">
        <f>IF(t_PLC_FBE11[[#This Row],[Category ID]]&lt;&gt;"",$G$8,"-")</f>
        <v>-</v>
      </c>
      <c r="V48" s="135" t="str">
        <f>IF(t_PLC_FBE11[[#This Row],[Category ID]]&lt;&gt;"",$G$9,"-")</f>
        <v>-</v>
      </c>
      <c r="W48" s="185" t="str">
        <f>IF(t_PLC_FBE11[[#This Row],[Category ID]]&lt;&gt;"",IFERROR(VLOOKUP(t_PLC_FBE11[[#This Row],[Category ID]],GRID!$A:$M,5,0),"seek guidance"),"-")</f>
        <v>-</v>
      </c>
      <c r="X48" s="186" t="str">
        <f>IF(t_PLC_FBE11[[#This Row],[Category ID]]&lt;&gt;"",IFERROR(VLOOKUP(t_PLC_FBE11[[#This Row],[Category ID]],GRID!$A:$M,9,0),"seek guidance"),"-")</f>
        <v>-</v>
      </c>
      <c r="Y48" s="32" t="str">
        <f t="shared" ref="Y48:Y62" si="7">IF(AND($L48&gt;0,$M48&gt;0,$N48&gt;0,$O48&gt;0),IFERROR(2*((MIN($M48:$O48)+MEDIAN($M48:$O48)))+MAX($M48:$O48),"check data"),"-")</f>
        <v>-</v>
      </c>
      <c r="Z48" s="187" t="str">
        <f>IF(AND($L48&gt;0,$M48&gt;0,$N48&gt;0,$O48&gt;0),IFERROR(INDEX(T_Girth2PLC[Girth],MATCH(t_PLC_FBE11[[#This Row],[Net Girth]],T_Girth2PLC[Girth],-1)),"check data"),"-")</f>
        <v>-</v>
      </c>
      <c r="AA48" s="33" t="str">
        <f>IF(AND($L48&gt;0,$M48&gt;0,$N48&gt;0,$O48&gt;0),IFERROR(VLOOKUP($Z48,Classes!$D:$E,2,0),"check data"),"-")</f>
        <v>-</v>
      </c>
      <c r="AB48" s="34" t="str">
        <f t="shared" ref="AB48:AB62" si="8">IF(AND($L48&gt;0,$M48&gt;0,$N48&gt;0,$O48&gt;0),IFERROR(IF($K48&gt;1,(M48*N48*O48)/1000000000*$K48,(M48*N48*O48)/1000000000),"check data"),"-")</f>
        <v>-</v>
      </c>
      <c r="AC48" s="73" t="str">
        <f>IF(t_PLC_FBE11[[#This Row],[Category ID]]&lt;&gt;"",IFERROR(IF(ISNUMBER(SEARCH("*",$F$11)),VLOOKUP(t_PLC_FBE11[[#This Row],[Category ID]],GRID!$A:$M,13,0),VLOOKUP(t_PLC_FBE11[[#This Row],[Category ID]],GRID!$A:$M,12,0)),"seek guidance"),"-")</f>
        <v>-</v>
      </c>
      <c r="AD48" s="40">
        <f>IF(t_PLC_FBE11[[#This Row],[Net Price wo VAT (desired)]]&lt;&gt;"",(t_PLC_FBE11[[#This Row],[Net Price wo VAT (desired)]]*IF(t_PLC_FBE11[[#This Row],[VAT]]&lt;&gt;"",1+t_PLC_FBE11[[#This Row],[VAT]],1.19))*$M$9,t_PLC_FBE11[[#This Row],[Price with VAT (desired)]]*$M$9)</f>
        <v>0</v>
      </c>
      <c r="AE48" s="188">
        <f>t_PLC_FBE11[[#This Row],[Price w VAT per unit (RON)]]/(IF(t_PLC_FBE11[[#This Row],[VAT]]&lt;&gt;"",1+t_PLC_FBE11[[#This Row],[VAT]],1.19))</f>
        <v>0</v>
      </c>
      <c r="AF48" s="40" t="str">
        <f>IF(AND(t_PLC_FBE11[[#This Row],[Commission %]]&lt;&gt;"-",t_PLC_FBE11[[#This Row],[Price wo VAT per unit (RON)]]&lt;&gt;"-"),t_PLC_FBE11[[#This Row],[Price wo VAT per unit (RON)]]*t_PLC_FBE11[[#This Row],[Commission %]],"-")</f>
        <v>-</v>
      </c>
      <c r="AG48" s="188">
        <f>t_PLC_FBE11[[#This Row],[Price w VAT per unit (RON)]]*(IF(t_PLC_FBE11[[#This Row],[Quantity]]&lt;&gt;"",t_PLC_FBE11[[#This Row],[Quantity]],1))</f>
        <v>0</v>
      </c>
      <c r="AH48" s="188">
        <f>t_PLC_FBE11[[#This Row],[GMV (RON)]]/$M$9</f>
        <v>0</v>
      </c>
      <c r="AI48" s="188" t="str">
        <f>IF(t_PLC_FBE11[[#This Row],[Commission Invoice per unit (RON)]]&lt;&gt;"-",(t_PLC_FBE11[[#This Row],[Commission Invoice per unit (RON)]]/$M$9)*(IF(t_PLC_FBE11[[#This Row],[Quantity]]&lt;&gt;"",t_PLC_FBE11[[#This Row],[Quantity]],1)),"-")</f>
        <v>-</v>
      </c>
      <c r="AJ48" s="19" t="str">
        <f>IFERROR((VLOOKUP(t_PLC_FBE11[[#This Row],[Look4]],'FBE Fees'!$D:$M,8,0)/$M$9)*(IF(t_PLC_FBE11[[#This Row],[Quantity]]&lt;&gt;"",t_PLC_FBE11[[#This Row],[Quantity]],1)),"-")</f>
        <v>-</v>
      </c>
      <c r="AK48" s="34" t="str">
        <f>IF(t_PLC_FBE11[[#This Row],[Volume ( m³)]]&lt;&gt;"-",IFERROR(VLOOKUP($G$10,Storage!$E:$F,2,0),Storage!$F$4)/$M$9*t_PLC_FBE11[[#This Row],[Volume ( m³)]],"-")</f>
        <v>-</v>
      </c>
      <c r="AL48" s="40" t="str">
        <f>IF(OR(t_PLC_FBE11[[#This Row],[Order Fee (*cc)]]&lt;&gt;"-",t_PLC_FBE11[[#This Row],[Storage fees *cc (m³ / day)]]&lt;&gt;"-"),SUM(t_PLC_FBE11[[#This Row],[Order Fee (*cc)]],(t_PLC_FBE11[[#This Row],[Storage fees *cc (m³ / day)]]*$M$10)),"-")</f>
        <v>-</v>
      </c>
      <c r="AM48" s="188" t="str">
        <f>IF(AND(t_PLC_FBE11[[#This Row],[Commission Invoice (*cc)]]&lt;&gt;"-",t_PLC_FBE11[[#This Row],[FBE Fee (*cc) for avg storage]]&lt;&gt;"-"),t_PLC_FBE11[[#This Row],[Commission Invoice (*cc)]]+t_PLC_FBE11[[#This Row],[FBE Fee (*cc) for avg storage]],"-")</f>
        <v>-</v>
      </c>
      <c r="AN48" s="188" t="str">
        <f>IF(AND(t_PLC_FBE11[[#This Row],[GMV (*cc)]]&lt;&gt;"-",t_PLC_FBE11[[#This Row],[TOTAL Cost (*cc)]]&lt;&gt;"-"),t_PLC_FBE11[[#This Row],[GMV (*cc)]]-t_PLC_FBE11[[#This Row],[TOTAL Cost (*cc)]],"-")</f>
        <v>-</v>
      </c>
      <c r="AO48" s="35" t="str">
        <f>IF(AND(t_PLC_FBE11[[#This Row],[GMV (*cc)]]&lt;&gt;"-",t_PLC_FBE11[[#This Row],[Seller Income (*cc)]]&lt;&gt;"-"),t_PLC_FBE11[[#This Row],[Seller Income (*cc)]]/t_PLC_FBE11[[#This Row],[GMV (*cc)]],"-")</f>
        <v>-</v>
      </c>
      <c r="AP48" s="188" t="str">
        <f>IF(AND(t_PLC_FBE11[[#This Row],[Price wo VAT per unit (RON)]]&lt;&gt;"-",t_PLC_FBE11[[#This Row],[TOTAL Cost (*cc)]]&lt;&gt;"-"),(t_PLC_FBE11[[#This Row],[Price wo VAT per unit (RON)]]/$M$9*(IF(t_PLC_FBE11[[#This Row],[Quantity]]&lt;&gt;"",t_PLC_FBE11[[#This Row],[Quantity]],1)))-t_PLC_FBE11[[#This Row],[TOTAL Cost (*cc)]],"-")</f>
        <v>-</v>
      </c>
      <c r="AQ48" s="35" t="str">
        <f>IF(AND(t_PLC_FBE11[[#This Row],[Net Seller Income (*cc)]]&lt;&gt;"-",t_PLC_FBE11[[#This Row],[Price wo VAT per unit (RON)]]&lt;&gt;"-"),t_PLC_FBE11[[#This Row],[Net Seller Income (*cc)]]/(t_PLC_FBE11[[#This Row],[Price wo VAT per unit (RON)]]/$M$9*(IF(t_PLC_FBE11[[#This Row],[Quantity]]&lt;&gt;"",t_PLC_FBE11[[#This Row],[Quantity]],1))),"-")</f>
        <v>-</v>
      </c>
      <c r="AR48" s="49" t="str">
        <f>IF(AND($L48&gt;0,$M48&gt;0,$N48&gt;0,$O48&gt;0),IFERROR(IF($K48&gt;1,VLOOKUP($T48,'FBE Fees'!$D:$M,9,0)/$M$9*$K48,VLOOKUP($T48,'FBE Fees'!$D:$M,9,0)/$M$9),"check data"),"-")</f>
        <v>-</v>
      </c>
      <c r="AS48" s="49" t="str">
        <f>IF(AND($L48&gt;0,$M48&gt;0,$N48&gt;0,$O48&gt;0),IFERROR(IF($K48&gt;1,VLOOKUP($T48,'FBE Fees'!$D:$M,10,0)/$M$9*$K48,VLOOKUP($T48,'FBE Fees'!$D:$M,10,0)/$M$9),"check data"),"-")</f>
        <v>-</v>
      </c>
    </row>
    <row r="49" spans="4:45" ht="20.100000000000001" customHeight="1" x14ac:dyDescent="0.25">
      <c r="D49" s="45"/>
      <c r="E49" s="45"/>
      <c r="F49" s="63"/>
      <c r="G49" s="46"/>
      <c r="H49" s="46"/>
      <c r="I49" s="58"/>
      <c r="J49" s="47"/>
      <c r="K49" s="17"/>
      <c r="L49" s="27"/>
      <c r="M49" s="27"/>
      <c r="N49" s="27"/>
      <c r="O49" s="27"/>
      <c r="P49" s="28" t="str">
        <f>IF(AND($L49&gt;0,$M49&gt;0,$N49&gt;0,$O49&gt;0),IFERROR(INDEX(T_Weight[Weight],MATCH(L49,T_Weight[Weight],-1)),"check data"),"-")</f>
        <v>-</v>
      </c>
      <c r="Q49" s="28" t="str">
        <f>IF(AND($L49&gt;0,$M49&gt;0,$N49&gt;0,$O49&gt;0),IFERROR(INDEX(T_Length[Length],MATCH((MAX($M49:$O49)),T_Length[Length],-1)),"check data"),"-")</f>
        <v>-</v>
      </c>
      <c r="R49" s="28" t="str">
        <f>IF(AND($L49&gt;0,$M49&gt;0,$N49&gt;0,$O49&gt;0),IFERROR(INDEX(T_Width[Width],MATCH((MEDIAN($M49:$O49)),T_Width[Width],-1)),"check data"),"-")</f>
        <v>-</v>
      </c>
      <c r="S49" s="28" t="str">
        <f>IF(AND($L49&gt;0,$M49&gt;0,$N49&gt;0,$O49&gt;0),IFERROR(INDEX(T_Height[Height],MATCH(MIN($M49:$O49),T_Height[Height],-1)),"check data"),"-")</f>
        <v>-</v>
      </c>
      <c r="T49" s="28" t="str">
        <f t="shared" si="6"/>
        <v>-</v>
      </c>
      <c r="U49" s="184" t="str">
        <f>IF(t_PLC_FBE11[[#This Row],[Category ID]]&lt;&gt;"",$G$8,"-")</f>
        <v>-</v>
      </c>
      <c r="V49" s="135" t="str">
        <f>IF(t_PLC_FBE11[[#This Row],[Category ID]]&lt;&gt;"",$G$9,"-")</f>
        <v>-</v>
      </c>
      <c r="W49" s="185" t="str">
        <f>IF(t_PLC_FBE11[[#This Row],[Category ID]]&lt;&gt;"",IFERROR(VLOOKUP(t_PLC_FBE11[[#This Row],[Category ID]],GRID!$A:$M,5,0),"seek guidance"),"-")</f>
        <v>-</v>
      </c>
      <c r="X49" s="186" t="str">
        <f>IF(t_PLC_FBE11[[#This Row],[Category ID]]&lt;&gt;"",IFERROR(VLOOKUP(t_PLC_FBE11[[#This Row],[Category ID]],GRID!$A:$M,9,0),"seek guidance"),"-")</f>
        <v>-</v>
      </c>
      <c r="Y49" s="32" t="str">
        <f t="shared" si="7"/>
        <v>-</v>
      </c>
      <c r="Z49" s="187" t="str">
        <f>IF(AND($L49&gt;0,$M49&gt;0,$N49&gt;0,$O49&gt;0),IFERROR(INDEX(T_Girth2PLC[Girth],MATCH(t_PLC_FBE11[[#This Row],[Net Girth]],T_Girth2PLC[Girth],-1)),"check data"),"-")</f>
        <v>-</v>
      </c>
      <c r="AA49" s="33" t="str">
        <f>IF(AND($L49&gt;0,$M49&gt;0,$N49&gt;0,$O49&gt;0),IFERROR(VLOOKUP($Z49,Classes!$D:$E,2,0),"check data"),"-")</f>
        <v>-</v>
      </c>
      <c r="AB49" s="34" t="str">
        <f t="shared" si="8"/>
        <v>-</v>
      </c>
      <c r="AC49" s="73" t="str">
        <f>IF(t_PLC_FBE11[[#This Row],[Category ID]]&lt;&gt;"",IFERROR(IF(ISNUMBER(SEARCH("*",$F$11)),VLOOKUP(t_PLC_FBE11[[#This Row],[Category ID]],GRID!$A:$M,13,0),VLOOKUP(t_PLC_FBE11[[#This Row],[Category ID]],GRID!$A:$M,12,0)),"seek guidance"),"-")</f>
        <v>-</v>
      </c>
      <c r="AD49" s="40">
        <f>IF(t_PLC_FBE11[[#This Row],[Net Price wo VAT (desired)]]&lt;&gt;"",(t_PLC_FBE11[[#This Row],[Net Price wo VAT (desired)]]*IF(t_PLC_FBE11[[#This Row],[VAT]]&lt;&gt;"",1+t_PLC_FBE11[[#This Row],[VAT]],1.19))*$M$9,t_PLC_FBE11[[#This Row],[Price with VAT (desired)]]*$M$9)</f>
        <v>0</v>
      </c>
      <c r="AE49" s="188">
        <f>t_PLC_FBE11[[#This Row],[Price w VAT per unit (RON)]]/(IF(t_PLC_FBE11[[#This Row],[VAT]]&lt;&gt;"",1+t_PLC_FBE11[[#This Row],[VAT]],1.19))</f>
        <v>0</v>
      </c>
      <c r="AF49" s="40" t="str">
        <f>IF(AND(t_PLC_FBE11[[#This Row],[Commission %]]&lt;&gt;"-",t_PLC_FBE11[[#This Row],[Price wo VAT per unit (RON)]]&lt;&gt;"-"),t_PLC_FBE11[[#This Row],[Price wo VAT per unit (RON)]]*t_PLC_FBE11[[#This Row],[Commission %]],"-")</f>
        <v>-</v>
      </c>
      <c r="AG49" s="188">
        <f>t_PLC_FBE11[[#This Row],[Price w VAT per unit (RON)]]*(IF(t_PLC_FBE11[[#This Row],[Quantity]]&lt;&gt;"",t_PLC_FBE11[[#This Row],[Quantity]],1))</f>
        <v>0</v>
      </c>
      <c r="AH49" s="188">
        <f>t_PLC_FBE11[[#This Row],[GMV (RON)]]/$M$9</f>
        <v>0</v>
      </c>
      <c r="AI49" s="188" t="str">
        <f>IF(t_PLC_FBE11[[#This Row],[Commission Invoice per unit (RON)]]&lt;&gt;"-",(t_PLC_FBE11[[#This Row],[Commission Invoice per unit (RON)]]/$M$9)*(IF(t_PLC_FBE11[[#This Row],[Quantity]]&lt;&gt;"",t_PLC_FBE11[[#This Row],[Quantity]],1)),"-")</f>
        <v>-</v>
      </c>
      <c r="AJ49" s="19" t="str">
        <f>IFERROR((VLOOKUP(t_PLC_FBE11[[#This Row],[Look4]],'FBE Fees'!$D:$M,8,0)/$M$9)*(IF(t_PLC_FBE11[[#This Row],[Quantity]]&lt;&gt;"",t_PLC_FBE11[[#This Row],[Quantity]],1)),"-")</f>
        <v>-</v>
      </c>
      <c r="AK49" s="34" t="str">
        <f>IF(t_PLC_FBE11[[#This Row],[Volume ( m³)]]&lt;&gt;"-",IFERROR(VLOOKUP($G$10,Storage!$E:$F,2,0),Storage!$F$4)/$M$9*t_PLC_FBE11[[#This Row],[Volume ( m³)]],"-")</f>
        <v>-</v>
      </c>
      <c r="AL49" s="40" t="str">
        <f>IF(OR(t_PLC_FBE11[[#This Row],[Order Fee (*cc)]]&lt;&gt;"-",t_PLC_FBE11[[#This Row],[Storage fees *cc (m³ / day)]]&lt;&gt;"-"),SUM(t_PLC_FBE11[[#This Row],[Order Fee (*cc)]],(t_PLC_FBE11[[#This Row],[Storage fees *cc (m³ / day)]]*$M$10)),"-")</f>
        <v>-</v>
      </c>
      <c r="AM49" s="188" t="str">
        <f>IF(AND(t_PLC_FBE11[[#This Row],[Commission Invoice (*cc)]]&lt;&gt;"-",t_PLC_FBE11[[#This Row],[FBE Fee (*cc) for avg storage]]&lt;&gt;"-"),t_PLC_FBE11[[#This Row],[Commission Invoice (*cc)]]+t_PLC_FBE11[[#This Row],[FBE Fee (*cc) for avg storage]],"-")</f>
        <v>-</v>
      </c>
      <c r="AN49" s="188" t="str">
        <f>IF(AND(t_PLC_FBE11[[#This Row],[GMV (*cc)]]&lt;&gt;"-",t_PLC_FBE11[[#This Row],[TOTAL Cost (*cc)]]&lt;&gt;"-"),t_PLC_FBE11[[#This Row],[GMV (*cc)]]-t_PLC_FBE11[[#This Row],[TOTAL Cost (*cc)]],"-")</f>
        <v>-</v>
      </c>
      <c r="AO49" s="35" t="str">
        <f>IF(AND(t_PLC_FBE11[[#This Row],[GMV (*cc)]]&lt;&gt;"-",t_PLC_FBE11[[#This Row],[Seller Income (*cc)]]&lt;&gt;"-"),t_PLC_FBE11[[#This Row],[Seller Income (*cc)]]/t_PLC_FBE11[[#This Row],[GMV (*cc)]],"-")</f>
        <v>-</v>
      </c>
      <c r="AP49" s="188" t="str">
        <f>IF(AND(t_PLC_FBE11[[#This Row],[Price wo VAT per unit (RON)]]&lt;&gt;"-",t_PLC_FBE11[[#This Row],[TOTAL Cost (*cc)]]&lt;&gt;"-"),(t_PLC_FBE11[[#This Row],[Price wo VAT per unit (RON)]]/$M$9*(IF(t_PLC_FBE11[[#This Row],[Quantity]]&lt;&gt;"",t_PLC_FBE11[[#This Row],[Quantity]],1)))-t_PLC_FBE11[[#This Row],[TOTAL Cost (*cc)]],"-")</f>
        <v>-</v>
      </c>
      <c r="AQ49" s="35" t="str">
        <f>IF(AND(t_PLC_FBE11[[#This Row],[Net Seller Income (*cc)]]&lt;&gt;"-",t_PLC_FBE11[[#This Row],[Price wo VAT per unit (RON)]]&lt;&gt;"-"),t_PLC_FBE11[[#This Row],[Net Seller Income (*cc)]]/(t_PLC_FBE11[[#This Row],[Price wo VAT per unit (RON)]]/$M$9*(IF(t_PLC_FBE11[[#This Row],[Quantity]]&lt;&gt;"",t_PLC_FBE11[[#This Row],[Quantity]],1))),"-")</f>
        <v>-</v>
      </c>
      <c r="AR49" s="49" t="str">
        <f>IF(AND($L49&gt;0,$M49&gt;0,$N49&gt;0,$O49&gt;0),IFERROR(IF($K49&gt;1,VLOOKUP($T49,'FBE Fees'!$D:$M,9,0)/$M$9*$K49,VLOOKUP($T49,'FBE Fees'!$D:$M,9,0)/$M$9),"check data"),"-")</f>
        <v>-</v>
      </c>
      <c r="AS49" s="49" t="str">
        <f>IF(AND($L49&gt;0,$M49&gt;0,$N49&gt;0,$O49&gt;0),IFERROR(IF($K49&gt;1,VLOOKUP($T49,'FBE Fees'!$D:$M,10,0)/$M$9*$K49,VLOOKUP($T49,'FBE Fees'!$D:$M,10,0)/$M$9),"check data"),"-")</f>
        <v>-</v>
      </c>
    </row>
    <row r="50" spans="4:45" ht="20.100000000000001" customHeight="1" x14ac:dyDescent="0.25">
      <c r="D50" s="45"/>
      <c r="E50" s="45"/>
      <c r="F50" s="63"/>
      <c r="G50" s="46"/>
      <c r="H50" s="46"/>
      <c r="I50" s="58"/>
      <c r="J50" s="47"/>
      <c r="K50" s="17"/>
      <c r="L50" s="27"/>
      <c r="M50" s="27"/>
      <c r="N50" s="27"/>
      <c r="O50" s="27"/>
      <c r="P50" s="28" t="str">
        <f>IF(AND($L50&gt;0,$M50&gt;0,$N50&gt;0,$O50&gt;0),IFERROR(INDEX(T_Weight[Weight],MATCH(L50,T_Weight[Weight],-1)),"check data"),"-")</f>
        <v>-</v>
      </c>
      <c r="Q50" s="28" t="str">
        <f>IF(AND($L50&gt;0,$M50&gt;0,$N50&gt;0,$O50&gt;0),IFERROR(INDEX(T_Length[Length],MATCH((MAX($M50:$O50)),T_Length[Length],-1)),"check data"),"-")</f>
        <v>-</v>
      </c>
      <c r="R50" s="28" t="str">
        <f>IF(AND($L50&gt;0,$M50&gt;0,$N50&gt;0,$O50&gt;0),IFERROR(INDEX(T_Width[Width],MATCH((MEDIAN($M50:$O50)),T_Width[Width],-1)),"check data"),"-")</f>
        <v>-</v>
      </c>
      <c r="S50" s="28" t="str">
        <f>IF(AND($L50&gt;0,$M50&gt;0,$N50&gt;0,$O50&gt;0),IFERROR(INDEX(T_Height[Height],MATCH(MIN($M50:$O50),T_Height[Height],-1)),"check data"),"-")</f>
        <v>-</v>
      </c>
      <c r="T50" s="28" t="str">
        <f t="shared" si="6"/>
        <v>-</v>
      </c>
      <c r="U50" s="184" t="str">
        <f>IF(t_PLC_FBE11[[#This Row],[Category ID]]&lt;&gt;"",$G$8,"-")</f>
        <v>-</v>
      </c>
      <c r="V50" s="135" t="str">
        <f>IF(t_PLC_FBE11[[#This Row],[Category ID]]&lt;&gt;"",$G$9,"-")</f>
        <v>-</v>
      </c>
      <c r="W50" s="185" t="str">
        <f>IF(t_PLC_FBE11[[#This Row],[Category ID]]&lt;&gt;"",IFERROR(VLOOKUP(t_PLC_FBE11[[#This Row],[Category ID]],GRID!$A:$M,5,0),"seek guidance"),"-")</f>
        <v>-</v>
      </c>
      <c r="X50" s="186" t="str">
        <f>IF(t_PLC_FBE11[[#This Row],[Category ID]]&lt;&gt;"",IFERROR(VLOOKUP(t_PLC_FBE11[[#This Row],[Category ID]],GRID!$A:$M,9,0),"seek guidance"),"-")</f>
        <v>-</v>
      </c>
      <c r="Y50" s="32" t="str">
        <f t="shared" si="7"/>
        <v>-</v>
      </c>
      <c r="Z50" s="187" t="str">
        <f>IF(AND($L50&gt;0,$M50&gt;0,$N50&gt;0,$O50&gt;0),IFERROR(INDEX(T_Girth2PLC[Girth],MATCH(t_PLC_FBE11[[#This Row],[Net Girth]],T_Girth2PLC[Girth],-1)),"check data"),"-")</f>
        <v>-</v>
      </c>
      <c r="AA50" s="33" t="str">
        <f>IF(AND($L50&gt;0,$M50&gt;0,$N50&gt;0,$O50&gt;0),IFERROR(VLOOKUP($Z50,Classes!$D:$E,2,0),"check data"),"-")</f>
        <v>-</v>
      </c>
      <c r="AB50" s="34" t="str">
        <f t="shared" si="8"/>
        <v>-</v>
      </c>
      <c r="AC50" s="73" t="str">
        <f>IF(t_PLC_FBE11[[#This Row],[Category ID]]&lt;&gt;"",IFERROR(IF(ISNUMBER(SEARCH("*",$F$11)),VLOOKUP(t_PLC_FBE11[[#This Row],[Category ID]],GRID!$A:$M,13,0),VLOOKUP(t_PLC_FBE11[[#This Row],[Category ID]],GRID!$A:$M,12,0)),"seek guidance"),"-")</f>
        <v>-</v>
      </c>
      <c r="AD50" s="40">
        <f>IF(t_PLC_FBE11[[#This Row],[Net Price wo VAT (desired)]]&lt;&gt;"",(t_PLC_FBE11[[#This Row],[Net Price wo VAT (desired)]]*IF(t_PLC_FBE11[[#This Row],[VAT]]&lt;&gt;"",1+t_PLC_FBE11[[#This Row],[VAT]],1.19))*$M$9,t_PLC_FBE11[[#This Row],[Price with VAT (desired)]]*$M$9)</f>
        <v>0</v>
      </c>
      <c r="AE50" s="188">
        <f>t_PLC_FBE11[[#This Row],[Price w VAT per unit (RON)]]/(IF(t_PLC_FBE11[[#This Row],[VAT]]&lt;&gt;"",1+t_PLC_FBE11[[#This Row],[VAT]],1.19))</f>
        <v>0</v>
      </c>
      <c r="AF50" s="40" t="str">
        <f>IF(AND(t_PLC_FBE11[[#This Row],[Commission %]]&lt;&gt;"-",t_PLC_FBE11[[#This Row],[Price wo VAT per unit (RON)]]&lt;&gt;"-"),t_PLC_FBE11[[#This Row],[Price wo VAT per unit (RON)]]*t_PLC_FBE11[[#This Row],[Commission %]],"-")</f>
        <v>-</v>
      </c>
      <c r="AG50" s="188">
        <f>t_PLC_FBE11[[#This Row],[Price w VAT per unit (RON)]]*(IF(t_PLC_FBE11[[#This Row],[Quantity]]&lt;&gt;"",t_PLC_FBE11[[#This Row],[Quantity]],1))</f>
        <v>0</v>
      </c>
      <c r="AH50" s="188">
        <f>t_PLC_FBE11[[#This Row],[GMV (RON)]]/$M$9</f>
        <v>0</v>
      </c>
      <c r="AI50" s="188" t="str">
        <f>IF(t_PLC_FBE11[[#This Row],[Commission Invoice per unit (RON)]]&lt;&gt;"-",(t_PLC_FBE11[[#This Row],[Commission Invoice per unit (RON)]]/$M$9)*(IF(t_PLC_FBE11[[#This Row],[Quantity]]&lt;&gt;"",t_PLC_FBE11[[#This Row],[Quantity]],1)),"-")</f>
        <v>-</v>
      </c>
      <c r="AJ50" s="19" t="str">
        <f>IFERROR((VLOOKUP(t_PLC_FBE11[[#This Row],[Look4]],'FBE Fees'!$D:$M,8,0)/$M$9)*(IF(t_PLC_FBE11[[#This Row],[Quantity]]&lt;&gt;"",t_PLC_FBE11[[#This Row],[Quantity]],1)),"-")</f>
        <v>-</v>
      </c>
      <c r="AK50" s="34" t="str">
        <f>IF(t_PLC_FBE11[[#This Row],[Volume ( m³)]]&lt;&gt;"-",IFERROR(VLOOKUP($G$10,Storage!$E:$F,2,0),Storage!$F$4)/$M$9*t_PLC_FBE11[[#This Row],[Volume ( m³)]],"-")</f>
        <v>-</v>
      </c>
      <c r="AL50" s="40" t="str">
        <f>IF(OR(t_PLC_FBE11[[#This Row],[Order Fee (*cc)]]&lt;&gt;"-",t_PLC_FBE11[[#This Row],[Storage fees *cc (m³ / day)]]&lt;&gt;"-"),SUM(t_PLC_FBE11[[#This Row],[Order Fee (*cc)]],(t_PLC_FBE11[[#This Row],[Storage fees *cc (m³ / day)]]*$M$10)),"-")</f>
        <v>-</v>
      </c>
      <c r="AM50" s="188" t="str">
        <f>IF(AND(t_PLC_FBE11[[#This Row],[Commission Invoice (*cc)]]&lt;&gt;"-",t_PLC_FBE11[[#This Row],[FBE Fee (*cc) for avg storage]]&lt;&gt;"-"),t_PLC_FBE11[[#This Row],[Commission Invoice (*cc)]]+t_PLC_FBE11[[#This Row],[FBE Fee (*cc) for avg storage]],"-")</f>
        <v>-</v>
      </c>
      <c r="AN50" s="188" t="str">
        <f>IF(AND(t_PLC_FBE11[[#This Row],[GMV (*cc)]]&lt;&gt;"-",t_PLC_FBE11[[#This Row],[TOTAL Cost (*cc)]]&lt;&gt;"-"),t_PLC_FBE11[[#This Row],[GMV (*cc)]]-t_PLC_FBE11[[#This Row],[TOTAL Cost (*cc)]],"-")</f>
        <v>-</v>
      </c>
      <c r="AO50" s="35" t="str">
        <f>IF(AND(t_PLC_FBE11[[#This Row],[GMV (*cc)]]&lt;&gt;"-",t_PLC_FBE11[[#This Row],[Seller Income (*cc)]]&lt;&gt;"-"),t_PLC_FBE11[[#This Row],[Seller Income (*cc)]]/t_PLC_FBE11[[#This Row],[GMV (*cc)]],"-")</f>
        <v>-</v>
      </c>
      <c r="AP50" s="188" t="str">
        <f>IF(AND(t_PLC_FBE11[[#This Row],[Price wo VAT per unit (RON)]]&lt;&gt;"-",t_PLC_FBE11[[#This Row],[TOTAL Cost (*cc)]]&lt;&gt;"-"),(t_PLC_FBE11[[#This Row],[Price wo VAT per unit (RON)]]/$M$9*(IF(t_PLC_FBE11[[#This Row],[Quantity]]&lt;&gt;"",t_PLC_FBE11[[#This Row],[Quantity]],1)))-t_PLC_FBE11[[#This Row],[TOTAL Cost (*cc)]],"-")</f>
        <v>-</v>
      </c>
      <c r="AQ50" s="35" t="str">
        <f>IF(AND(t_PLC_FBE11[[#This Row],[Net Seller Income (*cc)]]&lt;&gt;"-",t_PLC_FBE11[[#This Row],[Price wo VAT per unit (RON)]]&lt;&gt;"-"),t_PLC_FBE11[[#This Row],[Net Seller Income (*cc)]]/(t_PLC_FBE11[[#This Row],[Price wo VAT per unit (RON)]]/$M$9*(IF(t_PLC_FBE11[[#This Row],[Quantity]]&lt;&gt;"",t_PLC_FBE11[[#This Row],[Quantity]],1))),"-")</f>
        <v>-</v>
      </c>
      <c r="AR50" s="49" t="str">
        <f>IF(AND($L50&gt;0,$M50&gt;0,$N50&gt;0,$O50&gt;0),IFERROR(IF($K50&gt;1,VLOOKUP($T50,'FBE Fees'!$D:$M,9,0)/$M$9*$K50,VLOOKUP($T50,'FBE Fees'!$D:$M,9,0)/$M$9),"check data"),"-")</f>
        <v>-</v>
      </c>
      <c r="AS50" s="49" t="str">
        <f>IF(AND($L50&gt;0,$M50&gt;0,$N50&gt;0,$O50&gt;0),IFERROR(IF($K50&gt;1,VLOOKUP($T50,'FBE Fees'!$D:$M,10,0)/$M$9*$K50,VLOOKUP($T50,'FBE Fees'!$D:$M,10,0)/$M$9),"check data"),"-")</f>
        <v>-</v>
      </c>
    </row>
    <row r="51" spans="4:45" ht="20.100000000000001" customHeight="1" x14ac:dyDescent="0.25">
      <c r="D51" s="45"/>
      <c r="E51" s="45"/>
      <c r="F51" s="63"/>
      <c r="G51" s="46"/>
      <c r="H51" s="46"/>
      <c r="I51" s="58"/>
      <c r="J51" s="47"/>
      <c r="K51" s="17"/>
      <c r="L51" s="27"/>
      <c r="M51" s="27"/>
      <c r="N51" s="27"/>
      <c r="O51" s="27"/>
      <c r="P51" s="28" t="str">
        <f>IF(AND($L51&gt;0,$M51&gt;0,$N51&gt;0,$O51&gt;0),IFERROR(INDEX(T_Weight[Weight],MATCH(L51,T_Weight[Weight],-1)),"check data"),"-")</f>
        <v>-</v>
      </c>
      <c r="Q51" s="28" t="str">
        <f>IF(AND($L51&gt;0,$M51&gt;0,$N51&gt;0,$O51&gt;0),IFERROR(INDEX(T_Length[Length],MATCH((MAX($M51:$O51)),T_Length[Length],-1)),"check data"),"-")</f>
        <v>-</v>
      </c>
      <c r="R51" s="28" t="str">
        <f>IF(AND($L51&gt;0,$M51&gt;0,$N51&gt;0,$O51&gt;0),IFERROR(INDEX(T_Width[Width],MATCH((MEDIAN($M51:$O51)),T_Width[Width],-1)),"check data"),"-")</f>
        <v>-</v>
      </c>
      <c r="S51" s="28" t="str">
        <f>IF(AND($L51&gt;0,$M51&gt;0,$N51&gt;0,$O51&gt;0),IFERROR(INDEX(T_Height[Height],MATCH(MIN($M51:$O51),T_Height[Height],-1)),"check data"),"-")</f>
        <v>-</v>
      </c>
      <c r="T51" s="28" t="str">
        <f t="shared" si="6"/>
        <v>-</v>
      </c>
      <c r="U51" s="184" t="str">
        <f>IF(t_PLC_FBE11[[#This Row],[Category ID]]&lt;&gt;"",$G$8,"-")</f>
        <v>-</v>
      </c>
      <c r="V51" s="135" t="str">
        <f>IF(t_PLC_FBE11[[#This Row],[Category ID]]&lt;&gt;"",$G$9,"-")</f>
        <v>-</v>
      </c>
      <c r="W51" s="185" t="str">
        <f>IF(t_PLC_FBE11[[#This Row],[Category ID]]&lt;&gt;"",IFERROR(VLOOKUP(t_PLC_FBE11[[#This Row],[Category ID]],GRID!$A:$M,5,0),"seek guidance"),"-")</f>
        <v>-</v>
      </c>
      <c r="X51" s="186" t="str">
        <f>IF(t_PLC_FBE11[[#This Row],[Category ID]]&lt;&gt;"",IFERROR(VLOOKUP(t_PLC_FBE11[[#This Row],[Category ID]],GRID!$A:$M,9,0),"seek guidance"),"-")</f>
        <v>-</v>
      </c>
      <c r="Y51" s="32" t="str">
        <f t="shared" si="7"/>
        <v>-</v>
      </c>
      <c r="Z51" s="187" t="str">
        <f>IF(AND($L51&gt;0,$M51&gt;0,$N51&gt;0,$O51&gt;0),IFERROR(INDEX(T_Girth2PLC[Girth],MATCH(t_PLC_FBE11[[#This Row],[Net Girth]],T_Girth2PLC[Girth],-1)),"check data"),"-")</f>
        <v>-</v>
      </c>
      <c r="AA51" s="33" t="str">
        <f>IF(AND($L51&gt;0,$M51&gt;0,$N51&gt;0,$O51&gt;0),IFERROR(VLOOKUP($Z51,Classes!$D:$E,2,0),"check data"),"-")</f>
        <v>-</v>
      </c>
      <c r="AB51" s="34" t="str">
        <f t="shared" si="8"/>
        <v>-</v>
      </c>
      <c r="AC51" s="73" t="str">
        <f>IF(t_PLC_FBE11[[#This Row],[Category ID]]&lt;&gt;"",IFERROR(IF(ISNUMBER(SEARCH("*",$F$11)),VLOOKUP(t_PLC_FBE11[[#This Row],[Category ID]],GRID!$A:$M,13,0),VLOOKUP(t_PLC_FBE11[[#This Row],[Category ID]],GRID!$A:$M,12,0)),"seek guidance"),"-")</f>
        <v>-</v>
      </c>
      <c r="AD51" s="40">
        <f>IF(t_PLC_FBE11[[#This Row],[Net Price wo VAT (desired)]]&lt;&gt;"",(t_PLC_FBE11[[#This Row],[Net Price wo VAT (desired)]]*IF(t_PLC_FBE11[[#This Row],[VAT]]&lt;&gt;"",1+t_PLC_FBE11[[#This Row],[VAT]],1.19))*$M$9,t_PLC_FBE11[[#This Row],[Price with VAT (desired)]]*$M$9)</f>
        <v>0</v>
      </c>
      <c r="AE51" s="188">
        <f>t_PLC_FBE11[[#This Row],[Price w VAT per unit (RON)]]/(IF(t_PLC_FBE11[[#This Row],[VAT]]&lt;&gt;"",1+t_PLC_FBE11[[#This Row],[VAT]],1.19))</f>
        <v>0</v>
      </c>
      <c r="AF51" s="40" t="str">
        <f>IF(AND(t_PLC_FBE11[[#This Row],[Commission %]]&lt;&gt;"-",t_PLC_FBE11[[#This Row],[Price wo VAT per unit (RON)]]&lt;&gt;"-"),t_PLC_FBE11[[#This Row],[Price wo VAT per unit (RON)]]*t_PLC_FBE11[[#This Row],[Commission %]],"-")</f>
        <v>-</v>
      </c>
      <c r="AG51" s="188">
        <f>t_PLC_FBE11[[#This Row],[Price w VAT per unit (RON)]]*(IF(t_PLC_FBE11[[#This Row],[Quantity]]&lt;&gt;"",t_PLC_FBE11[[#This Row],[Quantity]],1))</f>
        <v>0</v>
      </c>
      <c r="AH51" s="188">
        <f>t_PLC_FBE11[[#This Row],[GMV (RON)]]/$M$9</f>
        <v>0</v>
      </c>
      <c r="AI51" s="188" t="str">
        <f>IF(t_PLC_FBE11[[#This Row],[Commission Invoice per unit (RON)]]&lt;&gt;"-",(t_PLC_FBE11[[#This Row],[Commission Invoice per unit (RON)]]/$M$9)*(IF(t_PLC_FBE11[[#This Row],[Quantity]]&lt;&gt;"",t_PLC_FBE11[[#This Row],[Quantity]],1)),"-")</f>
        <v>-</v>
      </c>
      <c r="AJ51" s="19" t="str">
        <f>IFERROR((VLOOKUP(t_PLC_FBE11[[#This Row],[Look4]],'FBE Fees'!$D:$M,8,0)/$M$9)*(IF(t_PLC_FBE11[[#This Row],[Quantity]]&lt;&gt;"",t_PLC_FBE11[[#This Row],[Quantity]],1)),"-")</f>
        <v>-</v>
      </c>
      <c r="AK51" s="34" t="str">
        <f>IF(t_PLC_FBE11[[#This Row],[Volume ( m³)]]&lt;&gt;"-",IFERROR(VLOOKUP($G$10,Storage!$E:$F,2,0),Storage!$F$4)/$M$9*t_PLC_FBE11[[#This Row],[Volume ( m³)]],"-")</f>
        <v>-</v>
      </c>
      <c r="AL51" s="40" t="str">
        <f>IF(OR(t_PLC_FBE11[[#This Row],[Order Fee (*cc)]]&lt;&gt;"-",t_PLC_FBE11[[#This Row],[Storage fees *cc (m³ / day)]]&lt;&gt;"-"),SUM(t_PLC_FBE11[[#This Row],[Order Fee (*cc)]],(t_PLC_FBE11[[#This Row],[Storage fees *cc (m³ / day)]]*$M$10)),"-")</f>
        <v>-</v>
      </c>
      <c r="AM51" s="188" t="str">
        <f>IF(AND(t_PLC_FBE11[[#This Row],[Commission Invoice (*cc)]]&lt;&gt;"-",t_PLC_FBE11[[#This Row],[FBE Fee (*cc) for avg storage]]&lt;&gt;"-"),t_PLC_FBE11[[#This Row],[Commission Invoice (*cc)]]+t_PLC_FBE11[[#This Row],[FBE Fee (*cc) for avg storage]],"-")</f>
        <v>-</v>
      </c>
      <c r="AN51" s="188" t="str">
        <f>IF(AND(t_PLC_FBE11[[#This Row],[GMV (*cc)]]&lt;&gt;"-",t_PLC_FBE11[[#This Row],[TOTAL Cost (*cc)]]&lt;&gt;"-"),t_PLC_FBE11[[#This Row],[GMV (*cc)]]-t_PLC_FBE11[[#This Row],[TOTAL Cost (*cc)]],"-")</f>
        <v>-</v>
      </c>
      <c r="AO51" s="35" t="str">
        <f>IF(AND(t_PLC_FBE11[[#This Row],[GMV (*cc)]]&lt;&gt;"-",t_PLC_FBE11[[#This Row],[Seller Income (*cc)]]&lt;&gt;"-"),t_PLC_FBE11[[#This Row],[Seller Income (*cc)]]/t_PLC_FBE11[[#This Row],[GMV (*cc)]],"-")</f>
        <v>-</v>
      </c>
      <c r="AP51" s="188" t="str">
        <f>IF(AND(t_PLC_FBE11[[#This Row],[Price wo VAT per unit (RON)]]&lt;&gt;"-",t_PLC_FBE11[[#This Row],[TOTAL Cost (*cc)]]&lt;&gt;"-"),(t_PLC_FBE11[[#This Row],[Price wo VAT per unit (RON)]]/$M$9*(IF(t_PLC_FBE11[[#This Row],[Quantity]]&lt;&gt;"",t_PLC_FBE11[[#This Row],[Quantity]],1)))-t_PLC_FBE11[[#This Row],[TOTAL Cost (*cc)]],"-")</f>
        <v>-</v>
      </c>
      <c r="AQ51" s="35" t="str">
        <f>IF(AND(t_PLC_FBE11[[#This Row],[Net Seller Income (*cc)]]&lt;&gt;"-",t_PLC_FBE11[[#This Row],[Price wo VAT per unit (RON)]]&lt;&gt;"-"),t_PLC_FBE11[[#This Row],[Net Seller Income (*cc)]]/(t_PLC_FBE11[[#This Row],[Price wo VAT per unit (RON)]]/$M$9*(IF(t_PLC_FBE11[[#This Row],[Quantity]]&lt;&gt;"",t_PLC_FBE11[[#This Row],[Quantity]],1))),"-")</f>
        <v>-</v>
      </c>
      <c r="AR51" s="49" t="str">
        <f>IF(AND($L51&gt;0,$M51&gt;0,$N51&gt;0,$O51&gt;0),IFERROR(IF($K51&gt;1,VLOOKUP($T51,'FBE Fees'!$D:$M,9,0)/$M$9*$K51,VLOOKUP($T51,'FBE Fees'!$D:$M,9,0)/$M$9),"check data"),"-")</f>
        <v>-</v>
      </c>
      <c r="AS51" s="49" t="str">
        <f>IF(AND($L51&gt;0,$M51&gt;0,$N51&gt;0,$O51&gt;0),IFERROR(IF($K51&gt;1,VLOOKUP($T51,'FBE Fees'!$D:$M,10,0)/$M$9*$K51,VLOOKUP($T51,'FBE Fees'!$D:$M,10,0)/$M$9),"check data"),"-")</f>
        <v>-</v>
      </c>
    </row>
    <row r="52" spans="4:45" ht="20.100000000000001" customHeight="1" x14ac:dyDescent="0.25">
      <c r="D52" s="45"/>
      <c r="E52" s="45"/>
      <c r="F52" s="63"/>
      <c r="G52" s="46"/>
      <c r="H52" s="46"/>
      <c r="I52" s="58"/>
      <c r="J52" s="47"/>
      <c r="K52" s="17"/>
      <c r="L52" s="27"/>
      <c r="M52" s="27"/>
      <c r="N52" s="27"/>
      <c r="O52" s="27"/>
      <c r="P52" s="28" t="str">
        <f>IF(AND($L52&gt;0,$M52&gt;0,$N52&gt;0,$O52&gt;0),IFERROR(INDEX(T_Weight[Weight],MATCH(L52,T_Weight[Weight],-1)),"check data"),"-")</f>
        <v>-</v>
      </c>
      <c r="Q52" s="28" t="str">
        <f>IF(AND($L52&gt;0,$M52&gt;0,$N52&gt;0,$O52&gt;0),IFERROR(INDEX(T_Length[Length],MATCH((MAX($M52:$O52)),T_Length[Length],-1)),"check data"),"-")</f>
        <v>-</v>
      </c>
      <c r="R52" s="28" t="str">
        <f>IF(AND($L52&gt;0,$M52&gt;0,$N52&gt;0,$O52&gt;0),IFERROR(INDEX(T_Width[Width],MATCH((MEDIAN($M52:$O52)),T_Width[Width],-1)),"check data"),"-")</f>
        <v>-</v>
      </c>
      <c r="S52" s="28" t="str">
        <f>IF(AND($L52&gt;0,$M52&gt;0,$N52&gt;0,$O52&gt;0),IFERROR(INDEX(T_Height[Height],MATCH(MIN($M52:$O52),T_Height[Height],-1)),"check data"),"-")</f>
        <v>-</v>
      </c>
      <c r="T52" s="28" t="str">
        <f t="shared" si="6"/>
        <v>-</v>
      </c>
      <c r="U52" s="184" t="str">
        <f>IF(t_PLC_FBE11[[#This Row],[Category ID]]&lt;&gt;"",$G$8,"-")</f>
        <v>-</v>
      </c>
      <c r="V52" s="135" t="str">
        <f>IF(t_PLC_FBE11[[#This Row],[Category ID]]&lt;&gt;"",$G$9,"-")</f>
        <v>-</v>
      </c>
      <c r="W52" s="185" t="str">
        <f>IF(t_PLC_FBE11[[#This Row],[Category ID]]&lt;&gt;"",IFERROR(VLOOKUP(t_PLC_FBE11[[#This Row],[Category ID]],GRID!$A:$M,5,0),"seek guidance"),"-")</f>
        <v>-</v>
      </c>
      <c r="X52" s="186" t="str">
        <f>IF(t_PLC_FBE11[[#This Row],[Category ID]]&lt;&gt;"",IFERROR(VLOOKUP(t_PLC_FBE11[[#This Row],[Category ID]],GRID!$A:$M,9,0),"seek guidance"),"-")</f>
        <v>-</v>
      </c>
      <c r="Y52" s="32" t="str">
        <f t="shared" si="7"/>
        <v>-</v>
      </c>
      <c r="Z52" s="187" t="str">
        <f>IF(AND($L52&gt;0,$M52&gt;0,$N52&gt;0,$O52&gt;0),IFERROR(INDEX(T_Girth2PLC[Girth],MATCH(t_PLC_FBE11[[#This Row],[Net Girth]],T_Girth2PLC[Girth],-1)),"check data"),"-")</f>
        <v>-</v>
      </c>
      <c r="AA52" s="33" t="str">
        <f>IF(AND($L52&gt;0,$M52&gt;0,$N52&gt;0,$O52&gt;0),IFERROR(VLOOKUP($Z52,Classes!$D:$E,2,0),"check data"),"-")</f>
        <v>-</v>
      </c>
      <c r="AB52" s="34" t="str">
        <f t="shared" si="8"/>
        <v>-</v>
      </c>
      <c r="AC52" s="73" t="str">
        <f>IF(t_PLC_FBE11[[#This Row],[Category ID]]&lt;&gt;"",IFERROR(IF(ISNUMBER(SEARCH("*",$F$11)),VLOOKUP(t_PLC_FBE11[[#This Row],[Category ID]],GRID!$A:$M,13,0),VLOOKUP(t_PLC_FBE11[[#This Row],[Category ID]],GRID!$A:$M,12,0)),"seek guidance"),"-")</f>
        <v>-</v>
      </c>
      <c r="AD52" s="40">
        <f>IF(t_PLC_FBE11[[#This Row],[Net Price wo VAT (desired)]]&lt;&gt;"",(t_PLC_FBE11[[#This Row],[Net Price wo VAT (desired)]]*IF(t_PLC_FBE11[[#This Row],[VAT]]&lt;&gt;"",1+t_PLC_FBE11[[#This Row],[VAT]],1.19))*$M$9,t_PLC_FBE11[[#This Row],[Price with VAT (desired)]]*$M$9)</f>
        <v>0</v>
      </c>
      <c r="AE52" s="188">
        <f>t_PLC_FBE11[[#This Row],[Price w VAT per unit (RON)]]/(IF(t_PLC_FBE11[[#This Row],[VAT]]&lt;&gt;"",1+t_PLC_FBE11[[#This Row],[VAT]],1.19))</f>
        <v>0</v>
      </c>
      <c r="AF52" s="40" t="str">
        <f>IF(AND(t_PLC_FBE11[[#This Row],[Commission %]]&lt;&gt;"-",t_PLC_FBE11[[#This Row],[Price wo VAT per unit (RON)]]&lt;&gt;"-"),t_PLC_FBE11[[#This Row],[Price wo VAT per unit (RON)]]*t_PLC_FBE11[[#This Row],[Commission %]],"-")</f>
        <v>-</v>
      </c>
      <c r="AG52" s="188">
        <f>t_PLC_FBE11[[#This Row],[Price w VAT per unit (RON)]]*(IF(t_PLC_FBE11[[#This Row],[Quantity]]&lt;&gt;"",t_PLC_FBE11[[#This Row],[Quantity]],1))</f>
        <v>0</v>
      </c>
      <c r="AH52" s="188">
        <f>t_PLC_FBE11[[#This Row],[GMV (RON)]]/$M$9</f>
        <v>0</v>
      </c>
      <c r="AI52" s="188" t="str">
        <f>IF(t_PLC_FBE11[[#This Row],[Commission Invoice per unit (RON)]]&lt;&gt;"-",(t_PLC_FBE11[[#This Row],[Commission Invoice per unit (RON)]]/$M$9)*(IF(t_PLC_FBE11[[#This Row],[Quantity]]&lt;&gt;"",t_PLC_FBE11[[#This Row],[Quantity]],1)),"-")</f>
        <v>-</v>
      </c>
      <c r="AJ52" s="19" t="str">
        <f>IFERROR((VLOOKUP(t_PLC_FBE11[[#This Row],[Look4]],'FBE Fees'!$D:$M,8,0)/$M$9)*(IF(t_PLC_FBE11[[#This Row],[Quantity]]&lt;&gt;"",t_PLC_FBE11[[#This Row],[Quantity]],1)),"-")</f>
        <v>-</v>
      </c>
      <c r="AK52" s="34" t="str">
        <f>IF(t_PLC_FBE11[[#This Row],[Volume ( m³)]]&lt;&gt;"-",IFERROR(VLOOKUP($G$10,Storage!$E:$F,2,0),Storage!$F$4)/$M$9*t_PLC_FBE11[[#This Row],[Volume ( m³)]],"-")</f>
        <v>-</v>
      </c>
      <c r="AL52" s="40" t="str">
        <f>IF(OR(t_PLC_FBE11[[#This Row],[Order Fee (*cc)]]&lt;&gt;"-",t_PLC_FBE11[[#This Row],[Storage fees *cc (m³ / day)]]&lt;&gt;"-"),SUM(t_PLC_FBE11[[#This Row],[Order Fee (*cc)]],(t_PLC_FBE11[[#This Row],[Storage fees *cc (m³ / day)]]*$M$10)),"-")</f>
        <v>-</v>
      </c>
      <c r="AM52" s="188" t="str">
        <f>IF(AND(t_PLC_FBE11[[#This Row],[Commission Invoice (*cc)]]&lt;&gt;"-",t_PLC_FBE11[[#This Row],[FBE Fee (*cc) for avg storage]]&lt;&gt;"-"),t_PLC_FBE11[[#This Row],[Commission Invoice (*cc)]]+t_PLC_FBE11[[#This Row],[FBE Fee (*cc) for avg storage]],"-")</f>
        <v>-</v>
      </c>
      <c r="AN52" s="188" t="str">
        <f>IF(AND(t_PLC_FBE11[[#This Row],[GMV (*cc)]]&lt;&gt;"-",t_PLC_FBE11[[#This Row],[TOTAL Cost (*cc)]]&lt;&gt;"-"),t_PLC_FBE11[[#This Row],[GMV (*cc)]]-t_PLC_FBE11[[#This Row],[TOTAL Cost (*cc)]],"-")</f>
        <v>-</v>
      </c>
      <c r="AO52" s="35" t="str">
        <f>IF(AND(t_PLC_FBE11[[#This Row],[GMV (*cc)]]&lt;&gt;"-",t_PLC_FBE11[[#This Row],[Seller Income (*cc)]]&lt;&gt;"-"),t_PLC_FBE11[[#This Row],[Seller Income (*cc)]]/t_PLC_FBE11[[#This Row],[GMV (*cc)]],"-")</f>
        <v>-</v>
      </c>
      <c r="AP52" s="188" t="str">
        <f>IF(AND(t_PLC_FBE11[[#This Row],[Price wo VAT per unit (RON)]]&lt;&gt;"-",t_PLC_FBE11[[#This Row],[TOTAL Cost (*cc)]]&lt;&gt;"-"),(t_PLC_FBE11[[#This Row],[Price wo VAT per unit (RON)]]/$M$9*(IF(t_PLC_FBE11[[#This Row],[Quantity]]&lt;&gt;"",t_PLC_FBE11[[#This Row],[Quantity]],1)))-t_PLC_FBE11[[#This Row],[TOTAL Cost (*cc)]],"-")</f>
        <v>-</v>
      </c>
      <c r="AQ52" s="35" t="str">
        <f>IF(AND(t_PLC_FBE11[[#This Row],[Net Seller Income (*cc)]]&lt;&gt;"-",t_PLC_FBE11[[#This Row],[Price wo VAT per unit (RON)]]&lt;&gt;"-"),t_PLC_FBE11[[#This Row],[Net Seller Income (*cc)]]/(t_PLC_FBE11[[#This Row],[Price wo VAT per unit (RON)]]/$M$9*(IF(t_PLC_FBE11[[#This Row],[Quantity]]&lt;&gt;"",t_PLC_FBE11[[#This Row],[Quantity]],1))),"-")</f>
        <v>-</v>
      </c>
      <c r="AR52" s="49" t="str">
        <f>IF(AND($L52&gt;0,$M52&gt;0,$N52&gt;0,$O52&gt;0),IFERROR(IF($K52&gt;1,VLOOKUP($T52,'FBE Fees'!$D:$M,9,0)/$M$9*$K52,VLOOKUP($T52,'FBE Fees'!$D:$M,9,0)/$M$9),"check data"),"-")</f>
        <v>-</v>
      </c>
      <c r="AS52" s="49" t="str">
        <f>IF(AND($L52&gt;0,$M52&gt;0,$N52&gt;0,$O52&gt;0),IFERROR(IF($K52&gt;1,VLOOKUP($T52,'FBE Fees'!$D:$M,10,0)/$M$9*$K52,VLOOKUP($T52,'FBE Fees'!$D:$M,10,0)/$M$9),"check data"),"-")</f>
        <v>-</v>
      </c>
    </row>
    <row r="53" spans="4:45" ht="20.100000000000001" customHeight="1" x14ac:dyDescent="0.25">
      <c r="D53" s="45"/>
      <c r="E53" s="45"/>
      <c r="F53" s="63"/>
      <c r="G53" s="46"/>
      <c r="H53" s="46"/>
      <c r="I53" s="58"/>
      <c r="J53" s="47"/>
      <c r="K53" s="17"/>
      <c r="L53" s="27"/>
      <c r="M53" s="27"/>
      <c r="N53" s="27"/>
      <c r="O53" s="27"/>
      <c r="P53" s="28" t="str">
        <f>IF(AND($L53&gt;0,$M53&gt;0,$N53&gt;0,$O53&gt;0),IFERROR(INDEX(T_Weight[Weight],MATCH(L53,T_Weight[Weight],-1)),"check data"),"-")</f>
        <v>-</v>
      </c>
      <c r="Q53" s="28" t="str">
        <f>IF(AND($L53&gt;0,$M53&gt;0,$N53&gt;0,$O53&gt;0),IFERROR(INDEX(T_Length[Length],MATCH((MAX($M53:$O53)),T_Length[Length],-1)),"check data"),"-")</f>
        <v>-</v>
      </c>
      <c r="R53" s="28" t="str">
        <f>IF(AND($L53&gt;0,$M53&gt;0,$N53&gt;0,$O53&gt;0),IFERROR(INDEX(T_Width[Width],MATCH((MEDIAN($M53:$O53)),T_Width[Width],-1)),"check data"),"-")</f>
        <v>-</v>
      </c>
      <c r="S53" s="28" t="str">
        <f>IF(AND($L53&gt;0,$M53&gt;0,$N53&gt;0,$O53&gt;0),IFERROR(INDEX(T_Height[Height],MATCH(MIN($M53:$O53),T_Height[Height],-1)),"check data"),"-")</f>
        <v>-</v>
      </c>
      <c r="T53" s="28" t="str">
        <f t="shared" si="6"/>
        <v>-</v>
      </c>
      <c r="U53" s="184" t="str">
        <f>IF(t_PLC_FBE11[[#This Row],[Category ID]]&lt;&gt;"",$G$8,"-")</f>
        <v>-</v>
      </c>
      <c r="V53" s="135" t="str">
        <f>IF(t_PLC_FBE11[[#This Row],[Category ID]]&lt;&gt;"",$G$9,"-")</f>
        <v>-</v>
      </c>
      <c r="W53" s="185" t="str">
        <f>IF(t_PLC_FBE11[[#This Row],[Category ID]]&lt;&gt;"",IFERROR(VLOOKUP(t_PLC_FBE11[[#This Row],[Category ID]],GRID!$A:$M,5,0),"seek guidance"),"-")</f>
        <v>-</v>
      </c>
      <c r="X53" s="186" t="str">
        <f>IF(t_PLC_FBE11[[#This Row],[Category ID]]&lt;&gt;"",IFERROR(VLOOKUP(t_PLC_FBE11[[#This Row],[Category ID]],GRID!$A:$M,9,0),"seek guidance"),"-")</f>
        <v>-</v>
      </c>
      <c r="Y53" s="32" t="str">
        <f t="shared" si="7"/>
        <v>-</v>
      </c>
      <c r="Z53" s="187" t="str">
        <f>IF(AND($L53&gt;0,$M53&gt;0,$N53&gt;0,$O53&gt;0),IFERROR(INDEX(T_Girth2PLC[Girth],MATCH(t_PLC_FBE11[[#This Row],[Net Girth]],T_Girth2PLC[Girth],-1)),"check data"),"-")</f>
        <v>-</v>
      </c>
      <c r="AA53" s="33" t="str">
        <f>IF(AND($L53&gt;0,$M53&gt;0,$N53&gt;0,$O53&gt;0),IFERROR(VLOOKUP($Z53,Classes!$D:$E,2,0),"check data"),"-")</f>
        <v>-</v>
      </c>
      <c r="AB53" s="34" t="str">
        <f t="shared" si="8"/>
        <v>-</v>
      </c>
      <c r="AC53" s="73" t="str">
        <f>IF(t_PLC_FBE11[[#This Row],[Category ID]]&lt;&gt;"",IFERROR(IF(ISNUMBER(SEARCH("*",$F$11)),VLOOKUP(t_PLC_FBE11[[#This Row],[Category ID]],GRID!$A:$M,13,0),VLOOKUP(t_PLC_FBE11[[#This Row],[Category ID]],GRID!$A:$M,12,0)),"seek guidance"),"-")</f>
        <v>-</v>
      </c>
      <c r="AD53" s="40">
        <f>IF(t_PLC_FBE11[[#This Row],[Net Price wo VAT (desired)]]&lt;&gt;"",(t_PLC_FBE11[[#This Row],[Net Price wo VAT (desired)]]*IF(t_PLC_FBE11[[#This Row],[VAT]]&lt;&gt;"",1+t_PLC_FBE11[[#This Row],[VAT]],1.19))*$M$9,t_PLC_FBE11[[#This Row],[Price with VAT (desired)]]*$M$9)</f>
        <v>0</v>
      </c>
      <c r="AE53" s="188">
        <f>t_PLC_FBE11[[#This Row],[Price w VAT per unit (RON)]]/(IF(t_PLC_FBE11[[#This Row],[VAT]]&lt;&gt;"",1+t_PLC_FBE11[[#This Row],[VAT]],1.19))</f>
        <v>0</v>
      </c>
      <c r="AF53" s="40" t="str">
        <f>IF(AND(t_PLC_FBE11[[#This Row],[Commission %]]&lt;&gt;"-",t_PLC_FBE11[[#This Row],[Price wo VAT per unit (RON)]]&lt;&gt;"-"),t_PLC_FBE11[[#This Row],[Price wo VAT per unit (RON)]]*t_PLC_FBE11[[#This Row],[Commission %]],"-")</f>
        <v>-</v>
      </c>
      <c r="AG53" s="188">
        <f>t_PLC_FBE11[[#This Row],[Price w VAT per unit (RON)]]*(IF(t_PLC_FBE11[[#This Row],[Quantity]]&lt;&gt;"",t_PLC_FBE11[[#This Row],[Quantity]],1))</f>
        <v>0</v>
      </c>
      <c r="AH53" s="188">
        <f>t_PLC_FBE11[[#This Row],[GMV (RON)]]/$M$9</f>
        <v>0</v>
      </c>
      <c r="AI53" s="188" t="str">
        <f>IF(t_PLC_FBE11[[#This Row],[Commission Invoice per unit (RON)]]&lt;&gt;"-",(t_PLC_FBE11[[#This Row],[Commission Invoice per unit (RON)]]/$M$9)*(IF(t_PLC_FBE11[[#This Row],[Quantity]]&lt;&gt;"",t_PLC_FBE11[[#This Row],[Quantity]],1)),"-")</f>
        <v>-</v>
      </c>
      <c r="AJ53" s="19" t="str">
        <f>IFERROR((VLOOKUP(t_PLC_FBE11[[#This Row],[Look4]],'FBE Fees'!$D:$M,8,0)/$M$9)*(IF(t_PLC_FBE11[[#This Row],[Quantity]]&lt;&gt;"",t_PLC_FBE11[[#This Row],[Quantity]],1)),"-")</f>
        <v>-</v>
      </c>
      <c r="AK53" s="34" t="str">
        <f>IF(t_PLC_FBE11[[#This Row],[Volume ( m³)]]&lt;&gt;"-",IFERROR(VLOOKUP($G$10,Storage!$E:$F,2,0),Storage!$F$4)/$M$9*t_PLC_FBE11[[#This Row],[Volume ( m³)]],"-")</f>
        <v>-</v>
      </c>
      <c r="AL53" s="40" t="str">
        <f>IF(OR(t_PLC_FBE11[[#This Row],[Order Fee (*cc)]]&lt;&gt;"-",t_PLC_FBE11[[#This Row],[Storage fees *cc (m³ / day)]]&lt;&gt;"-"),SUM(t_PLC_FBE11[[#This Row],[Order Fee (*cc)]],(t_PLC_FBE11[[#This Row],[Storage fees *cc (m³ / day)]]*$M$10)),"-")</f>
        <v>-</v>
      </c>
      <c r="AM53" s="188" t="str">
        <f>IF(AND(t_PLC_FBE11[[#This Row],[Commission Invoice (*cc)]]&lt;&gt;"-",t_PLC_FBE11[[#This Row],[FBE Fee (*cc) for avg storage]]&lt;&gt;"-"),t_PLC_FBE11[[#This Row],[Commission Invoice (*cc)]]+t_PLC_FBE11[[#This Row],[FBE Fee (*cc) for avg storage]],"-")</f>
        <v>-</v>
      </c>
      <c r="AN53" s="188" t="str">
        <f>IF(AND(t_PLC_FBE11[[#This Row],[GMV (*cc)]]&lt;&gt;"-",t_PLC_FBE11[[#This Row],[TOTAL Cost (*cc)]]&lt;&gt;"-"),t_PLC_FBE11[[#This Row],[GMV (*cc)]]-t_PLC_FBE11[[#This Row],[TOTAL Cost (*cc)]],"-")</f>
        <v>-</v>
      </c>
      <c r="AO53" s="35" t="str">
        <f>IF(AND(t_PLC_FBE11[[#This Row],[GMV (*cc)]]&lt;&gt;"-",t_PLC_FBE11[[#This Row],[Seller Income (*cc)]]&lt;&gt;"-"),t_PLC_FBE11[[#This Row],[Seller Income (*cc)]]/t_PLC_FBE11[[#This Row],[GMV (*cc)]],"-")</f>
        <v>-</v>
      </c>
      <c r="AP53" s="188" t="str">
        <f>IF(AND(t_PLC_FBE11[[#This Row],[Price wo VAT per unit (RON)]]&lt;&gt;"-",t_PLC_FBE11[[#This Row],[TOTAL Cost (*cc)]]&lt;&gt;"-"),(t_PLC_FBE11[[#This Row],[Price wo VAT per unit (RON)]]/$M$9*(IF(t_PLC_FBE11[[#This Row],[Quantity]]&lt;&gt;"",t_PLC_FBE11[[#This Row],[Quantity]],1)))-t_PLC_FBE11[[#This Row],[TOTAL Cost (*cc)]],"-")</f>
        <v>-</v>
      </c>
      <c r="AQ53" s="35" t="str">
        <f>IF(AND(t_PLC_FBE11[[#This Row],[Net Seller Income (*cc)]]&lt;&gt;"-",t_PLC_FBE11[[#This Row],[Price wo VAT per unit (RON)]]&lt;&gt;"-"),t_PLC_FBE11[[#This Row],[Net Seller Income (*cc)]]/(t_PLC_FBE11[[#This Row],[Price wo VAT per unit (RON)]]/$M$9*(IF(t_PLC_FBE11[[#This Row],[Quantity]]&lt;&gt;"",t_PLC_FBE11[[#This Row],[Quantity]],1))),"-")</f>
        <v>-</v>
      </c>
      <c r="AR53" s="49" t="str">
        <f>IF(AND($L53&gt;0,$M53&gt;0,$N53&gt;0,$O53&gt;0),IFERROR(IF($K53&gt;1,VLOOKUP($T53,'FBE Fees'!$D:$M,9,0)/$M$9*$K53,VLOOKUP($T53,'FBE Fees'!$D:$M,9,0)/$M$9),"check data"),"-")</f>
        <v>-</v>
      </c>
      <c r="AS53" s="49" t="str">
        <f>IF(AND($L53&gt;0,$M53&gt;0,$N53&gt;0,$O53&gt;0),IFERROR(IF($K53&gt;1,VLOOKUP($T53,'FBE Fees'!$D:$M,10,0)/$M$9*$K53,VLOOKUP($T53,'FBE Fees'!$D:$M,10,0)/$M$9),"check data"),"-")</f>
        <v>-</v>
      </c>
    </row>
    <row r="54" spans="4:45" ht="20.100000000000001" customHeight="1" x14ac:dyDescent="0.25">
      <c r="D54" s="45"/>
      <c r="E54" s="45"/>
      <c r="F54" s="63"/>
      <c r="G54" s="46"/>
      <c r="H54" s="46"/>
      <c r="I54" s="58"/>
      <c r="J54" s="47"/>
      <c r="K54" s="17"/>
      <c r="L54" s="27"/>
      <c r="M54" s="27"/>
      <c r="N54" s="27"/>
      <c r="O54" s="27"/>
      <c r="P54" s="28" t="str">
        <f>IF(AND($L54&gt;0,$M54&gt;0,$N54&gt;0,$O54&gt;0),IFERROR(INDEX(T_Weight[Weight],MATCH(L54,T_Weight[Weight],-1)),"check data"),"-")</f>
        <v>-</v>
      </c>
      <c r="Q54" s="28" t="str">
        <f>IF(AND($L54&gt;0,$M54&gt;0,$N54&gt;0,$O54&gt;0),IFERROR(INDEX(T_Length[Length],MATCH((MAX($M54:$O54)),T_Length[Length],-1)),"check data"),"-")</f>
        <v>-</v>
      </c>
      <c r="R54" s="28" t="str">
        <f>IF(AND($L54&gt;0,$M54&gt;0,$N54&gt;0,$O54&gt;0),IFERROR(INDEX(T_Width[Width],MATCH((MEDIAN($M54:$O54)),T_Width[Width],-1)),"check data"),"-")</f>
        <v>-</v>
      </c>
      <c r="S54" s="28" t="str">
        <f>IF(AND($L54&gt;0,$M54&gt;0,$N54&gt;0,$O54&gt;0),IFERROR(INDEX(T_Height[Height],MATCH(MIN($M54:$O54),T_Height[Height],-1)),"check data"),"-")</f>
        <v>-</v>
      </c>
      <c r="T54" s="28" t="str">
        <f t="shared" si="6"/>
        <v>-</v>
      </c>
      <c r="U54" s="184" t="str">
        <f>IF(t_PLC_FBE11[[#This Row],[Category ID]]&lt;&gt;"",$G$8,"-")</f>
        <v>-</v>
      </c>
      <c r="V54" s="135" t="str">
        <f>IF(t_PLC_FBE11[[#This Row],[Category ID]]&lt;&gt;"",$G$9,"-")</f>
        <v>-</v>
      </c>
      <c r="W54" s="185" t="str">
        <f>IF(t_PLC_FBE11[[#This Row],[Category ID]]&lt;&gt;"",IFERROR(VLOOKUP(t_PLC_FBE11[[#This Row],[Category ID]],GRID!$A:$M,5,0),"seek guidance"),"-")</f>
        <v>-</v>
      </c>
      <c r="X54" s="186" t="str">
        <f>IF(t_PLC_FBE11[[#This Row],[Category ID]]&lt;&gt;"",IFERROR(VLOOKUP(t_PLC_FBE11[[#This Row],[Category ID]],GRID!$A:$M,9,0),"seek guidance"),"-")</f>
        <v>-</v>
      </c>
      <c r="Y54" s="32" t="str">
        <f t="shared" si="7"/>
        <v>-</v>
      </c>
      <c r="Z54" s="187" t="str">
        <f>IF(AND($L54&gt;0,$M54&gt;0,$N54&gt;0,$O54&gt;0),IFERROR(INDEX(T_Girth2PLC[Girth],MATCH(t_PLC_FBE11[[#This Row],[Net Girth]],T_Girth2PLC[Girth],-1)),"check data"),"-")</f>
        <v>-</v>
      </c>
      <c r="AA54" s="33" t="str">
        <f>IF(AND($L54&gt;0,$M54&gt;0,$N54&gt;0,$O54&gt;0),IFERROR(VLOOKUP($Z54,Classes!$D:$E,2,0),"check data"),"-")</f>
        <v>-</v>
      </c>
      <c r="AB54" s="34" t="str">
        <f t="shared" si="8"/>
        <v>-</v>
      </c>
      <c r="AC54" s="73" t="str">
        <f>IF(t_PLC_FBE11[[#This Row],[Category ID]]&lt;&gt;"",IFERROR(IF(ISNUMBER(SEARCH("*",$F$11)),VLOOKUP(t_PLC_FBE11[[#This Row],[Category ID]],GRID!$A:$M,13,0),VLOOKUP(t_PLC_FBE11[[#This Row],[Category ID]],GRID!$A:$M,12,0)),"seek guidance"),"-")</f>
        <v>-</v>
      </c>
      <c r="AD54" s="40">
        <f>IF(t_PLC_FBE11[[#This Row],[Net Price wo VAT (desired)]]&lt;&gt;"",(t_PLC_FBE11[[#This Row],[Net Price wo VAT (desired)]]*IF(t_PLC_FBE11[[#This Row],[VAT]]&lt;&gt;"",1+t_PLC_FBE11[[#This Row],[VAT]],1.19))*$M$9,t_PLC_FBE11[[#This Row],[Price with VAT (desired)]]*$M$9)</f>
        <v>0</v>
      </c>
      <c r="AE54" s="188">
        <f>t_PLC_FBE11[[#This Row],[Price w VAT per unit (RON)]]/(IF(t_PLC_FBE11[[#This Row],[VAT]]&lt;&gt;"",1+t_PLC_FBE11[[#This Row],[VAT]],1.19))</f>
        <v>0</v>
      </c>
      <c r="AF54" s="40" t="str">
        <f>IF(AND(t_PLC_FBE11[[#This Row],[Commission %]]&lt;&gt;"-",t_PLC_FBE11[[#This Row],[Price wo VAT per unit (RON)]]&lt;&gt;"-"),t_PLC_FBE11[[#This Row],[Price wo VAT per unit (RON)]]*t_PLC_FBE11[[#This Row],[Commission %]],"-")</f>
        <v>-</v>
      </c>
      <c r="AG54" s="188">
        <f>t_PLC_FBE11[[#This Row],[Price w VAT per unit (RON)]]*(IF(t_PLC_FBE11[[#This Row],[Quantity]]&lt;&gt;"",t_PLC_FBE11[[#This Row],[Quantity]],1))</f>
        <v>0</v>
      </c>
      <c r="AH54" s="188">
        <f>t_PLC_FBE11[[#This Row],[GMV (RON)]]/$M$9</f>
        <v>0</v>
      </c>
      <c r="AI54" s="188" t="str">
        <f>IF(t_PLC_FBE11[[#This Row],[Commission Invoice per unit (RON)]]&lt;&gt;"-",(t_PLC_FBE11[[#This Row],[Commission Invoice per unit (RON)]]/$M$9)*(IF(t_PLC_FBE11[[#This Row],[Quantity]]&lt;&gt;"",t_PLC_FBE11[[#This Row],[Quantity]],1)),"-")</f>
        <v>-</v>
      </c>
      <c r="AJ54" s="19" t="str">
        <f>IFERROR((VLOOKUP(t_PLC_FBE11[[#This Row],[Look4]],'FBE Fees'!$D:$M,8,0)/$M$9)*(IF(t_PLC_FBE11[[#This Row],[Quantity]]&lt;&gt;"",t_PLC_FBE11[[#This Row],[Quantity]],1)),"-")</f>
        <v>-</v>
      </c>
      <c r="AK54" s="34" t="str">
        <f>IF(t_PLC_FBE11[[#This Row],[Volume ( m³)]]&lt;&gt;"-",IFERROR(VLOOKUP($G$10,Storage!$E:$F,2,0),Storage!$F$4)/$M$9*t_PLC_FBE11[[#This Row],[Volume ( m³)]],"-")</f>
        <v>-</v>
      </c>
      <c r="AL54" s="40" t="str">
        <f>IF(OR(t_PLC_FBE11[[#This Row],[Order Fee (*cc)]]&lt;&gt;"-",t_PLC_FBE11[[#This Row],[Storage fees *cc (m³ / day)]]&lt;&gt;"-"),SUM(t_PLC_FBE11[[#This Row],[Order Fee (*cc)]],(t_PLC_FBE11[[#This Row],[Storage fees *cc (m³ / day)]]*$M$10)),"-")</f>
        <v>-</v>
      </c>
      <c r="AM54" s="188" t="str">
        <f>IF(AND(t_PLC_FBE11[[#This Row],[Commission Invoice (*cc)]]&lt;&gt;"-",t_PLC_FBE11[[#This Row],[FBE Fee (*cc) for avg storage]]&lt;&gt;"-"),t_PLC_FBE11[[#This Row],[Commission Invoice (*cc)]]+t_PLC_FBE11[[#This Row],[FBE Fee (*cc) for avg storage]],"-")</f>
        <v>-</v>
      </c>
      <c r="AN54" s="188" t="str">
        <f>IF(AND(t_PLC_FBE11[[#This Row],[GMV (*cc)]]&lt;&gt;"-",t_PLC_FBE11[[#This Row],[TOTAL Cost (*cc)]]&lt;&gt;"-"),t_PLC_FBE11[[#This Row],[GMV (*cc)]]-t_PLC_FBE11[[#This Row],[TOTAL Cost (*cc)]],"-")</f>
        <v>-</v>
      </c>
      <c r="AO54" s="35" t="str">
        <f>IF(AND(t_PLC_FBE11[[#This Row],[GMV (*cc)]]&lt;&gt;"-",t_PLC_FBE11[[#This Row],[Seller Income (*cc)]]&lt;&gt;"-"),t_PLC_FBE11[[#This Row],[Seller Income (*cc)]]/t_PLC_FBE11[[#This Row],[GMV (*cc)]],"-")</f>
        <v>-</v>
      </c>
      <c r="AP54" s="188" t="str">
        <f>IF(AND(t_PLC_FBE11[[#This Row],[Price wo VAT per unit (RON)]]&lt;&gt;"-",t_PLC_FBE11[[#This Row],[TOTAL Cost (*cc)]]&lt;&gt;"-"),(t_PLC_FBE11[[#This Row],[Price wo VAT per unit (RON)]]/$M$9*(IF(t_PLC_FBE11[[#This Row],[Quantity]]&lt;&gt;"",t_PLC_FBE11[[#This Row],[Quantity]],1)))-t_PLC_FBE11[[#This Row],[TOTAL Cost (*cc)]],"-")</f>
        <v>-</v>
      </c>
      <c r="AQ54" s="35" t="str">
        <f>IF(AND(t_PLC_FBE11[[#This Row],[Net Seller Income (*cc)]]&lt;&gt;"-",t_PLC_FBE11[[#This Row],[Price wo VAT per unit (RON)]]&lt;&gt;"-"),t_PLC_FBE11[[#This Row],[Net Seller Income (*cc)]]/(t_PLC_FBE11[[#This Row],[Price wo VAT per unit (RON)]]/$M$9*(IF(t_PLC_FBE11[[#This Row],[Quantity]]&lt;&gt;"",t_PLC_FBE11[[#This Row],[Quantity]],1))),"-")</f>
        <v>-</v>
      </c>
      <c r="AR54" s="49" t="str">
        <f>IF(AND($L54&gt;0,$M54&gt;0,$N54&gt;0,$O54&gt;0),IFERROR(IF($K54&gt;1,VLOOKUP($T54,'FBE Fees'!$D:$M,9,0)/$M$9*$K54,VLOOKUP($T54,'FBE Fees'!$D:$M,9,0)/$M$9),"check data"),"-")</f>
        <v>-</v>
      </c>
      <c r="AS54" s="49" t="str">
        <f>IF(AND($L54&gt;0,$M54&gt;0,$N54&gt;0,$O54&gt;0),IFERROR(IF($K54&gt;1,VLOOKUP($T54,'FBE Fees'!$D:$M,10,0)/$M$9*$K54,VLOOKUP($T54,'FBE Fees'!$D:$M,10,0)/$M$9),"check data"),"-")</f>
        <v>-</v>
      </c>
    </row>
    <row r="55" spans="4:45" ht="20.100000000000001" customHeight="1" x14ac:dyDescent="0.25">
      <c r="D55" s="45"/>
      <c r="E55" s="45"/>
      <c r="F55" s="63"/>
      <c r="G55" s="46"/>
      <c r="H55" s="46"/>
      <c r="I55" s="58"/>
      <c r="J55" s="47"/>
      <c r="K55" s="17"/>
      <c r="L55" s="27"/>
      <c r="M55" s="27"/>
      <c r="N55" s="27"/>
      <c r="O55" s="27"/>
      <c r="P55" s="28" t="str">
        <f>IF(AND($L55&gt;0,$M55&gt;0,$N55&gt;0,$O55&gt;0),IFERROR(INDEX(T_Weight[Weight],MATCH(L55,T_Weight[Weight],-1)),"check data"),"-")</f>
        <v>-</v>
      </c>
      <c r="Q55" s="28" t="str">
        <f>IF(AND($L55&gt;0,$M55&gt;0,$N55&gt;0,$O55&gt;0),IFERROR(INDEX(T_Length[Length],MATCH((MAX($M55:$O55)),T_Length[Length],-1)),"check data"),"-")</f>
        <v>-</v>
      </c>
      <c r="R55" s="28" t="str">
        <f>IF(AND($L55&gt;0,$M55&gt;0,$N55&gt;0,$O55&gt;0),IFERROR(INDEX(T_Width[Width],MATCH((MEDIAN($M55:$O55)),T_Width[Width],-1)),"check data"),"-")</f>
        <v>-</v>
      </c>
      <c r="S55" s="28" t="str">
        <f>IF(AND($L55&gt;0,$M55&gt;0,$N55&gt;0,$O55&gt;0),IFERROR(INDEX(T_Height[Height],MATCH(MIN($M55:$O55),T_Height[Height],-1)),"check data"),"-")</f>
        <v>-</v>
      </c>
      <c r="T55" s="28" t="str">
        <f t="shared" si="6"/>
        <v>-</v>
      </c>
      <c r="U55" s="184" t="str">
        <f>IF(t_PLC_FBE11[[#This Row],[Category ID]]&lt;&gt;"",$G$8,"-")</f>
        <v>-</v>
      </c>
      <c r="V55" s="135" t="str">
        <f>IF(t_PLC_FBE11[[#This Row],[Category ID]]&lt;&gt;"",$G$9,"-")</f>
        <v>-</v>
      </c>
      <c r="W55" s="185" t="str">
        <f>IF(t_PLC_FBE11[[#This Row],[Category ID]]&lt;&gt;"",IFERROR(VLOOKUP(t_PLC_FBE11[[#This Row],[Category ID]],GRID!$A:$M,5,0),"seek guidance"),"-")</f>
        <v>-</v>
      </c>
      <c r="X55" s="186" t="str">
        <f>IF(t_PLC_FBE11[[#This Row],[Category ID]]&lt;&gt;"",IFERROR(VLOOKUP(t_PLC_FBE11[[#This Row],[Category ID]],GRID!$A:$M,9,0),"seek guidance"),"-")</f>
        <v>-</v>
      </c>
      <c r="Y55" s="32" t="str">
        <f t="shared" si="7"/>
        <v>-</v>
      </c>
      <c r="Z55" s="187" t="str">
        <f>IF(AND($L55&gt;0,$M55&gt;0,$N55&gt;0,$O55&gt;0),IFERROR(INDEX(T_Girth2PLC[Girth],MATCH(t_PLC_FBE11[[#This Row],[Net Girth]],T_Girth2PLC[Girth],-1)),"check data"),"-")</f>
        <v>-</v>
      </c>
      <c r="AA55" s="33" t="str">
        <f>IF(AND($L55&gt;0,$M55&gt;0,$N55&gt;0,$O55&gt;0),IFERROR(VLOOKUP($Z55,Classes!$D:$E,2,0),"check data"),"-")</f>
        <v>-</v>
      </c>
      <c r="AB55" s="34" t="str">
        <f t="shared" si="8"/>
        <v>-</v>
      </c>
      <c r="AC55" s="73" t="str">
        <f>IF(t_PLC_FBE11[[#This Row],[Category ID]]&lt;&gt;"",IFERROR(IF(ISNUMBER(SEARCH("*",$F$11)),VLOOKUP(t_PLC_FBE11[[#This Row],[Category ID]],GRID!$A:$M,13,0),VLOOKUP(t_PLC_FBE11[[#This Row],[Category ID]],GRID!$A:$M,12,0)),"seek guidance"),"-")</f>
        <v>-</v>
      </c>
      <c r="AD55" s="40">
        <f>IF(t_PLC_FBE11[[#This Row],[Net Price wo VAT (desired)]]&lt;&gt;"",(t_PLC_FBE11[[#This Row],[Net Price wo VAT (desired)]]*IF(t_PLC_FBE11[[#This Row],[VAT]]&lt;&gt;"",1+t_PLC_FBE11[[#This Row],[VAT]],1.19))*$M$9,t_PLC_FBE11[[#This Row],[Price with VAT (desired)]]*$M$9)</f>
        <v>0</v>
      </c>
      <c r="AE55" s="188">
        <f>t_PLC_FBE11[[#This Row],[Price w VAT per unit (RON)]]/(IF(t_PLC_FBE11[[#This Row],[VAT]]&lt;&gt;"",1+t_PLC_FBE11[[#This Row],[VAT]],1.19))</f>
        <v>0</v>
      </c>
      <c r="AF55" s="40" t="str">
        <f>IF(AND(t_PLC_FBE11[[#This Row],[Commission %]]&lt;&gt;"-",t_PLC_FBE11[[#This Row],[Price wo VAT per unit (RON)]]&lt;&gt;"-"),t_PLC_FBE11[[#This Row],[Price wo VAT per unit (RON)]]*t_PLC_FBE11[[#This Row],[Commission %]],"-")</f>
        <v>-</v>
      </c>
      <c r="AG55" s="188">
        <f>t_PLC_FBE11[[#This Row],[Price w VAT per unit (RON)]]*(IF(t_PLC_FBE11[[#This Row],[Quantity]]&lt;&gt;"",t_PLC_FBE11[[#This Row],[Quantity]],1))</f>
        <v>0</v>
      </c>
      <c r="AH55" s="188">
        <f>t_PLC_FBE11[[#This Row],[GMV (RON)]]/$M$9</f>
        <v>0</v>
      </c>
      <c r="AI55" s="188" t="str">
        <f>IF(t_PLC_FBE11[[#This Row],[Commission Invoice per unit (RON)]]&lt;&gt;"-",(t_PLC_FBE11[[#This Row],[Commission Invoice per unit (RON)]]/$M$9)*(IF(t_PLC_FBE11[[#This Row],[Quantity]]&lt;&gt;"",t_PLC_FBE11[[#This Row],[Quantity]],1)),"-")</f>
        <v>-</v>
      </c>
      <c r="AJ55" s="19" t="str">
        <f>IFERROR((VLOOKUP(t_PLC_FBE11[[#This Row],[Look4]],'FBE Fees'!$D:$M,8,0)/$M$9)*(IF(t_PLC_FBE11[[#This Row],[Quantity]]&lt;&gt;"",t_PLC_FBE11[[#This Row],[Quantity]],1)),"-")</f>
        <v>-</v>
      </c>
      <c r="AK55" s="34" t="str">
        <f>IF(t_PLC_FBE11[[#This Row],[Volume ( m³)]]&lt;&gt;"-",IFERROR(VLOOKUP($G$10,Storage!$E:$F,2,0),Storage!$F$4)/$M$9*t_PLC_FBE11[[#This Row],[Volume ( m³)]],"-")</f>
        <v>-</v>
      </c>
      <c r="AL55" s="40" t="str">
        <f>IF(OR(t_PLC_FBE11[[#This Row],[Order Fee (*cc)]]&lt;&gt;"-",t_PLC_FBE11[[#This Row],[Storage fees *cc (m³ / day)]]&lt;&gt;"-"),SUM(t_PLC_FBE11[[#This Row],[Order Fee (*cc)]],(t_PLC_FBE11[[#This Row],[Storage fees *cc (m³ / day)]]*$M$10)),"-")</f>
        <v>-</v>
      </c>
      <c r="AM55" s="188" t="str">
        <f>IF(AND(t_PLC_FBE11[[#This Row],[Commission Invoice (*cc)]]&lt;&gt;"-",t_PLC_FBE11[[#This Row],[FBE Fee (*cc) for avg storage]]&lt;&gt;"-"),t_PLC_FBE11[[#This Row],[Commission Invoice (*cc)]]+t_PLC_FBE11[[#This Row],[FBE Fee (*cc) for avg storage]],"-")</f>
        <v>-</v>
      </c>
      <c r="AN55" s="188" t="str">
        <f>IF(AND(t_PLC_FBE11[[#This Row],[GMV (*cc)]]&lt;&gt;"-",t_PLC_FBE11[[#This Row],[TOTAL Cost (*cc)]]&lt;&gt;"-"),t_PLC_FBE11[[#This Row],[GMV (*cc)]]-t_PLC_FBE11[[#This Row],[TOTAL Cost (*cc)]],"-")</f>
        <v>-</v>
      </c>
      <c r="AO55" s="35" t="str">
        <f>IF(AND(t_PLC_FBE11[[#This Row],[GMV (*cc)]]&lt;&gt;"-",t_PLC_FBE11[[#This Row],[Seller Income (*cc)]]&lt;&gt;"-"),t_PLC_FBE11[[#This Row],[Seller Income (*cc)]]/t_PLC_FBE11[[#This Row],[GMV (*cc)]],"-")</f>
        <v>-</v>
      </c>
      <c r="AP55" s="188" t="str">
        <f>IF(AND(t_PLC_FBE11[[#This Row],[Price wo VAT per unit (RON)]]&lt;&gt;"-",t_PLC_FBE11[[#This Row],[TOTAL Cost (*cc)]]&lt;&gt;"-"),(t_PLC_FBE11[[#This Row],[Price wo VAT per unit (RON)]]/$M$9*(IF(t_PLC_FBE11[[#This Row],[Quantity]]&lt;&gt;"",t_PLC_FBE11[[#This Row],[Quantity]],1)))-t_PLC_FBE11[[#This Row],[TOTAL Cost (*cc)]],"-")</f>
        <v>-</v>
      </c>
      <c r="AQ55" s="35" t="str">
        <f>IF(AND(t_PLC_FBE11[[#This Row],[Net Seller Income (*cc)]]&lt;&gt;"-",t_PLC_FBE11[[#This Row],[Price wo VAT per unit (RON)]]&lt;&gt;"-"),t_PLC_FBE11[[#This Row],[Net Seller Income (*cc)]]/(t_PLC_FBE11[[#This Row],[Price wo VAT per unit (RON)]]/$M$9*(IF(t_PLC_FBE11[[#This Row],[Quantity]]&lt;&gt;"",t_PLC_FBE11[[#This Row],[Quantity]],1))),"-")</f>
        <v>-</v>
      </c>
      <c r="AR55" s="49" t="str">
        <f>IF(AND($L55&gt;0,$M55&gt;0,$N55&gt;0,$O55&gt;0),IFERROR(IF($K55&gt;1,VLOOKUP($T55,'FBE Fees'!$D:$M,9,0)/$M$9*$K55,VLOOKUP($T55,'FBE Fees'!$D:$M,9,0)/$M$9),"check data"),"-")</f>
        <v>-</v>
      </c>
      <c r="AS55" s="49" t="str">
        <f>IF(AND($L55&gt;0,$M55&gt;0,$N55&gt;0,$O55&gt;0),IFERROR(IF($K55&gt;1,VLOOKUP($T55,'FBE Fees'!$D:$M,10,0)/$M$9*$K55,VLOOKUP($T55,'FBE Fees'!$D:$M,10,0)/$M$9),"check data"),"-")</f>
        <v>-</v>
      </c>
    </row>
    <row r="56" spans="4:45" ht="20.100000000000001" customHeight="1" x14ac:dyDescent="0.25">
      <c r="D56" s="45"/>
      <c r="E56" s="45"/>
      <c r="F56" s="63"/>
      <c r="G56" s="46"/>
      <c r="H56" s="46"/>
      <c r="I56" s="58"/>
      <c r="J56" s="47"/>
      <c r="K56" s="17"/>
      <c r="L56" s="27"/>
      <c r="M56" s="27"/>
      <c r="N56" s="27"/>
      <c r="O56" s="27"/>
      <c r="P56" s="28" t="str">
        <f>IF(AND($L56&gt;0,$M56&gt;0,$N56&gt;0,$O56&gt;0),IFERROR(INDEX(T_Weight[Weight],MATCH(L56,T_Weight[Weight],-1)),"check data"),"-")</f>
        <v>-</v>
      </c>
      <c r="Q56" s="28" t="str">
        <f>IF(AND($L56&gt;0,$M56&gt;0,$N56&gt;0,$O56&gt;0),IFERROR(INDEX(T_Length[Length],MATCH((MAX($M56:$O56)),T_Length[Length],-1)),"check data"),"-")</f>
        <v>-</v>
      </c>
      <c r="R56" s="28" t="str">
        <f>IF(AND($L56&gt;0,$M56&gt;0,$N56&gt;0,$O56&gt;0),IFERROR(INDEX(T_Width[Width],MATCH((MEDIAN($M56:$O56)),T_Width[Width],-1)),"check data"),"-")</f>
        <v>-</v>
      </c>
      <c r="S56" s="28" t="str">
        <f>IF(AND($L56&gt;0,$M56&gt;0,$N56&gt;0,$O56&gt;0),IFERROR(INDEX(T_Height[Height],MATCH(MIN($M56:$O56),T_Height[Height],-1)),"check data"),"-")</f>
        <v>-</v>
      </c>
      <c r="T56" s="28" t="str">
        <f t="shared" si="6"/>
        <v>-</v>
      </c>
      <c r="U56" s="184" t="str">
        <f>IF(t_PLC_FBE11[[#This Row],[Category ID]]&lt;&gt;"",$G$8,"-")</f>
        <v>-</v>
      </c>
      <c r="V56" s="135" t="str">
        <f>IF(t_PLC_FBE11[[#This Row],[Category ID]]&lt;&gt;"",$G$9,"-")</f>
        <v>-</v>
      </c>
      <c r="W56" s="185" t="str">
        <f>IF(t_PLC_FBE11[[#This Row],[Category ID]]&lt;&gt;"",IFERROR(VLOOKUP(t_PLC_FBE11[[#This Row],[Category ID]],GRID!$A:$M,5,0),"seek guidance"),"-")</f>
        <v>-</v>
      </c>
      <c r="X56" s="186" t="str">
        <f>IF(t_PLC_FBE11[[#This Row],[Category ID]]&lt;&gt;"",IFERROR(VLOOKUP(t_PLC_FBE11[[#This Row],[Category ID]],GRID!$A:$M,9,0),"seek guidance"),"-")</f>
        <v>-</v>
      </c>
      <c r="Y56" s="32" t="str">
        <f t="shared" si="7"/>
        <v>-</v>
      </c>
      <c r="Z56" s="187" t="str">
        <f>IF(AND($L56&gt;0,$M56&gt;0,$N56&gt;0,$O56&gt;0),IFERROR(INDEX(T_Girth2PLC[Girth],MATCH(t_PLC_FBE11[[#This Row],[Net Girth]],T_Girth2PLC[Girth],-1)),"check data"),"-")</f>
        <v>-</v>
      </c>
      <c r="AA56" s="33" t="str">
        <f>IF(AND($L56&gt;0,$M56&gt;0,$N56&gt;0,$O56&gt;0),IFERROR(VLOOKUP($Z56,Classes!$D:$E,2,0),"check data"),"-")</f>
        <v>-</v>
      </c>
      <c r="AB56" s="34" t="str">
        <f t="shared" si="8"/>
        <v>-</v>
      </c>
      <c r="AC56" s="73" t="str">
        <f>IF(t_PLC_FBE11[[#This Row],[Category ID]]&lt;&gt;"",IFERROR(IF(ISNUMBER(SEARCH("*",$F$11)),VLOOKUP(t_PLC_FBE11[[#This Row],[Category ID]],GRID!$A:$M,13,0),VLOOKUP(t_PLC_FBE11[[#This Row],[Category ID]],GRID!$A:$M,12,0)),"seek guidance"),"-")</f>
        <v>-</v>
      </c>
      <c r="AD56" s="40">
        <f>IF(t_PLC_FBE11[[#This Row],[Net Price wo VAT (desired)]]&lt;&gt;"",(t_PLC_FBE11[[#This Row],[Net Price wo VAT (desired)]]*IF(t_PLC_FBE11[[#This Row],[VAT]]&lt;&gt;"",1+t_PLC_FBE11[[#This Row],[VAT]],1.19))*$M$9,t_PLC_FBE11[[#This Row],[Price with VAT (desired)]]*$M$9)</f>
        <v>0</v>
      </c>
      <c r="AE56" s="188">
        <f>t_PLC_FBE11[[#This Row],[Price w VAT per unit (RON)]]/(IF(t_PLC_FBE11[[#This Row],[VAT]]&lt;&gt;"",1+t_PLC_FBE11[[#This Row],[VAT]],1.19))</f>
        <v>0</v>
      </c>
      <c r="AF56" s="40" t="str">
        <f>IF(AND(t_PLC_FBE11[[#This Row],[Commission %]]&lt;&gt;"-",t_PLC_FBE11[[#This Row],[Price wo VAT per unit (RON)]]&lt;&gt;"-"),t_PLC_FBE11[[#This Row],[Price wo VAT per unit (RON)]]*t_PLC_FBE11[[#This Row],[Commission %]],"-")</f>
        <v>-</v>
      </c>
      <c r="AG56" s="188">
        <f>t_PLC_FBE11[[#This Row],[Price w VAT per unit (RON)]]*(IF(t_PLC_FBE11[[#This Row],[Quantity]]&lt;&gt;"",t_PLC_FBE11[[#This Row],[Quantity]],1))</f>
        <v>0</v>
      </c>
      <c r="AH56" s="188">
        <f>t_PLC_FBE11[[#This Row],[GMV (RON)]]/$M$9</f>
        <v>0</v>
      </c>
      <c r="AI56" s="188" t="str">
        <f>IF(t_PLC_FBE11[[#This Row],[Commission Invoice per unit (RON)]]&lt;&gt;"-",(t_PLC_FBE11[[#This Row],[Commission Invoice per unit (RON)]]/$M$9)*(IF(t_PLC_FBE11[[#This Row],[Quantity]]&lt;&gt;"",t_PLC_FBE11[[#This Row],[Quantity]],1)),"-")</f>
        <v>-</v>
      </c>
      <c r="AJ56" s="19" t="str">
        <f>IFERROR((VLOOKUP(t_PLC_FBE11[[#This Row],[Look4]],'FBE Fees'!$D:$M,8,0)/$M$9)*(IF(t_PLC_FBE11[[#This Row],[Quantity]]&lt;&gt;"",t_PLC_FBE11[[#This Row],[Quantity]],1)),"-")</f>
        <v>-</v>
      </c>
      <c r="AK56" s="34" t="str">
        <f>IF(t_PLC_FBE11[[#This Row],[Volume ( m³)]]&lt;&gt;"-",IFERROR(VLOOKUP($G$10,Storage!$E:$F,2,0),Storage!$F$4)/$M$9*t_PLC_FBE11[[#This Row],[Volume ( m³)]],"-")</f>
        <v>-</v>
      </c>
      <c r="AL56" s="40" t="str">
        <f>IF(OR(t_PLC_FBE11[[#This Row],[Order Fee (*cc)]]&lt;&gt;"-",t_PLC_FBE11[[#This Row],[Storage fees *cc (m³ / day)]]&lt;&gt;"-"),SUM(t_PLC_FBE11[[#This Row],[Order Fee (*cc)]],(t_PLC_FBE11[[#This Row],[Storage fees *cc (m³ / day)]]*$M$10)),"-")</f>
        <v>-</v>
      </c>
      <c r="AM56" s="188" t="str">
        <f>IF(AND(t_PLC_FBE11[[#This Row],[Commission Invoice (*cc)]]&lt;&gt;"-",t_PLC_FBE11[[#This Row],[FBE Fee (*cc) for avg storage]]&lt;&gt;"-"),t_PLC_FBE11[[#This Row],[Commission Invoice (*cc)]]+t_PLC_FBE11[[#This Row],[FBE Fee (*cc) for avg storage]],"-")</f>
        <v>-</v>
      </c>
      <c r="AN56" s="188" t="str">
        <f>IF(AND(t_PLC_FBE11[[#This Row],[GMV (*cc)]]&lt;&gt;"-",t_PLC_FBE11[[#This Row],[TOTAL Cost (*cc)]]&lt;&gt;"-"),t_PLC_FBE11[[#This Row],[GMV (*cc)]]-t_PLC_FBE11[[#This Row],[TOTAL Cost (*cc)]],"-")</f>
        <v>-</v>
      </c>
      <c r="AO56" s="35" t="str">
        <f>IF(AND(t_PLC_FBE11[[#This Row],[GMV (*cc)]]&lt;&gt;"-",t_PLC_FBE11[[#This Row],[Seller Income (*cc)]]&lt;&gt;"-"),t_PLC_FBE11[[#This Row],[Seller Income (*cc)]]/t_PLC_FBE11[[#This Row],[GMV (*cc)]],"-")</f>
        <v>-</v>
      </c>
      <c r="AP56" s="188" t="str">
        <f>IF(AND(t_PLC_FBE11[[#This Row],[Price wo VAT per unit (RON)]]&lt;&gt;"-",t_PLC_FBE11[[#This Row],[TOTAL Cost (*cc)]]&lt;&gt;"-"),(t_PLC_FBE11[[#This Row],[Price wo VAT per unit (RON)]]/$M$9*(IF(t_PLC_FBE11[[#This Row],[Quantity]]&lt;&gt;"",t_PLC_FBE11[[#This Row],[Quantity]],1)))-t_PLC_FBE11[[#This Row],[TOTAL Cost (*cc)]],"-")</f>
        <v>-</v>
      </c>
      <c r="AQ56" s="35" t="str">
        <f>IF(AND(t_PLC_FBE11[[#This Row],[Net Seller Income (*cc)]]&lt;&gt;"-",t_PLC_FBE11[[#This Row],[Price wo VAT per unit (RON)]]&lt;&gt;"-"),t_PLC_FBE11[[#This Row],[Net Seller Income (*cc)]]/(t_PLC_FBE11[[#This Row],[Price wo VAT per unit (RON)]]/$M$9*(IF(t_PLC_FBE11[[#This Row],[Quantity]]&lt;&gt;"",t_PLC_FBE11[[#This Row],[Quantity]],1))),"-")</f>
        <v>-</v>
      </c>
      <c r="AR56" s="49" t="str">
        <f>IF(AND($L56&gt;0,$M56&gt;0,$N56&gt;0,$O56&gt;0),IFERROR(IF($K56&gt;1,VLOOKUP($T56,'FBE Fees'!$D:$M,9,0)/$M$9*$K56,VLOOKUP($T56,'FBE Fees'!$D:$M,9,0)/$M$9),"check data"),"-")</f>
        <v>-</v>
      </c>
      <c r="AS56" s="49" t="str">
        <f>IF(AND($L56&gt;0,$M56&gt;0,$N56&gt;0,$O56&gt;0),IFERROR(IF($K56&gt;1,VLOOKUP($T56,'FBE Fees'!$D:$M,10,0)/$M$9*$K56,VLOOKUP($T56,'FBE Fees'!$D:$M,10,0)/$M$9),"check data"),"-")</f>
        <v>-</v>
      </c>
    </row>
    <row r="57" spans="4:45" ht="20.100000000000001" customHeight="1" x14ac:dyDescent="0.25">
      <c r="D57" s="45"/>
      <c r="E57" s="45"/>
      <c r="F57" s="63"/>
      <c r="G57" s="46"/>
      <c r="H57" s="46"/>
      <c r="I57" s="58"/>
      <c r="J57" s="47"/>
      <c r="K57" s="17"/>
      <c r="L57" s="27"/>
      <c r="M57" s="27"/>
      <c r="N57" s="27"/>
      <c r="O57" s="27"/>
      <c r="P57" s="28" t="str">
        <f>IF(AND($L57&gt;0,$M57&gt;0,$N57&gt;0,$O57&gt;0),IFERROR(INDEX(T_Weight[Weight],MATCH(L57,T_Weight[Weight],-1)),"check data"),"-")</f>
        <v>-</v>
      </c>
      <c r="Q57" s="28" t="str">
        <f>IF(AND($L57&gt;0,$M57&gt;0,$N57&gt;0,$O57&gt;0),IFERROR(INDEX(T_Length[Length],MATCH((MAX($M57:$O57)),T_Length[Length],-1)),"check data"),"-")</f>
        <v>-</v>
      </c>
      <c r="R57" s="28" t="str">
        <f>IF(AND($L57&gt;0,$M57&gt;0,$N57&gt;0,$O57&gt;0),IFERROR(INDEX(T_Width[Width],MATCH((MEDIAN($M57:$O57)),T_Width[Width],-1)),"check data"),"-")</f>
        <v>-</v>
      </c>
      <c r="S57" s="28" t="str">
        <f>IF(AND($L57&gt;0,$M57&gt;0,$N57&gt;0,$O57&gt;0),IFERROR(INDEX(T_Height[Height],MATCH(MIN($M57:$O57),T_Height[Height],-1)),"check data"),"-")</f>
        <v>-</v>
      </c>
      <c r="T57" s="28" t="str">
        <f t="shared" si="6"/>
        <v>-</v>
      </c>
      <c r="U57" s="184" t="str">
        <f>IF(t_PLC_FBE11[[#This Row],[Category ID]]&lt;&gt;"",$G$8,"-")</f>
        <v>-</v>
      </c>
      <c r="V57" s="135" t="str">
        <f>IF(t_PLC_FBE11[[#This Row],[Category ID]]&lt;&gt;"",$G$9,"-")</f>
        <v>-</v>
      </c>
      <c r="W57" s="185" t="str">
        <f>IF(t_PLC_FBE11[[#This Row],[Category ID]]&lt;&gt;"",IFERROR(VLOOKUP(t_PLC_FBE11[[#This Row],[Category ID]],GRID!$A:$M,5,0),"seek guidance"),"-")</f>
        <v>-</v>
      </c>
      <c r="X57" s="186" t="str">
        <f>IF(t_PLC_FBE11[[#This Row],[Category ID]]&lt;&gt;"",IFERROR(VLOOKUP(t_PLC_FBE11[[#This Row],[Category ID]],GRID!$A:$M,9,0),"seek guidance"),"-")</f>
        <v>-</v>
      </c>
      <c r="Y57" s="32" t="str">
        <f t="shared" si="7"/>
        <v>-</v>
      </c>
      <c r="Z57" s="187" t="str">
        <f>IF(AND($L57&gt;0,$M57&gt;0,$N57&gt;0,$O57&gt;0),IFERROR(INDEX(T_Girth2PLC[Girth],MATCH(t_PLC_FBE11[[#This Row],[Net Girth]],T_Girth2PLC[Girth],-1)),"check data"),"-")</f>
        <v>-</v>
      </c>
      <c r="AA57" s="33" t="str">
        <f>IF(AND($L57&gt;0,$M57&gt;0,$N57&gt;0,$O57&gt;0),IFERROR(VLOOKUP($Z57,Classes!$D:$E,2,0),"check data"),"-")</f>
        <v>-</v>
      </c>
      <c r="AB57" s="34" t="str">
        <f t="shared" si="8"/>
        <v>-</v>
      </c>
      <c r="AC57" s="73" t="str">
        <f>IF(t_PLC_FBE11[[#This Row],[Category ID]]&lt;&gt;"",IFERROR(IF(ISNUMBER(SEARCH("*",$F$11)),VLOOKUP(t_PLC_FBE11[[#This Row],[Category ID]],GRID!$A:$M,13,0),VLOOKUP(t_PLC_FBE11[[#This Row],[Category ID]],GRID!$A:$M,12,0)),"seek guidance"),"-")</f>
        <v>-</v>
      </c>
      <c r="AD57" s="40">
        <f>IF(t_PLC_FBE11[[#This Row],[Net Price wo VAT (desired)]]&lt;&gt;"",(t_PLC_FBE11[[#This Row],[Net Price wo VAT (desired)]]*IF(t_PLC_FBE11[[#This Row],[VAT]]&lt;&gt;"",1+t_PLC_FBE11[[#This Row],[VAT]],1.19))*$M$9,t_PLC_FBE11[[#This Row],[Price with VAT (desired)]]*$M$9)</f>
        <v>0</v>
      </c>
      <c r="AE57" s="188">
        <f>t_PLC_FBE11[[#This Row],[Price w VAT per unit (RON)]]/(IF(t_PLC_FBE11[[#This Row],[VAT]]&lt;&gt;"",1+t_PLC_FBE11[[#This Row],[VAT]],1.19))</f>
        <v>0</v>
      </c>
      <c r="AF57" s="40" t="str">
        <f>IF(AND(t_PLC_FBE11[[#This Row],[Commission %]]&lt;&gt;"-",t_PLC_FBE11[[#This Row],[Price wo VAT per unit (RON)]]&lt;&gt;"-"),t_PLC_FBE11[[#This Row],[Price wo VAT per unit (RON)]]*t_PLC_FBE11[[#This Row],[Commission %]],"-")</f>
        <v>-</v>
      </c>
      <c r="AG57" s="188">
        <f>t_PLC_FBE11[[#This Row],[Price w VAT per unit (RON)]]*(IF(t_PLC_FBE11[[#This Row],[Quantity]]&lt;&gt;"",t_PLC_FBE11[[#This Row],[Quantity]],1))</f>
        <v>0</v>
      </c>
      <c r="AH57" s="188">
        <f>t_PLC_FBE11[[#This Row],[GMV (RON)]]/$M$9</f>
        <v>0</v>
      </c>
      <c r="AI57" s="188" t="str">
        <f>IF(t_PLC_FBE11[[#This Row],[Commission Invoice per unit (RON)]]&lt;&gt;"-",(t_PLC_FBE11[[#This Row],[Commission Invoice per unit (RON)]]/$M$9)*(IF(t_PLC_FBE11[[#This Row],[Quantity]]&lt;&gt;"",t_PLC_FBE11[[#This Row],[Quantity]],1)),"-")</f>
        <v>-</v>
      </c>
      <c r="AJ57" s="19" t="str">
        <f>IFERROR((VLOOKUP(t_PLC_FBE11[[#This Row],[Look4]],'FBE Fees'!$D:$M,8,0)/$M$9)*(IF(t_PLC_FBE11[[#This Row],[Quantity]]&lt;&gt;"",t_PLC_FBE11[[#This Row],[Quantity]],1)),"-")</f>
        <v>-</v>
      </c>
      <c r="AK57" s="34" t="str">
        <f>IF(t_PLC_FBE11[[#This Row],[Volume ( m³)]]&lt;&gt;"-",IFERROR(VLOOKUP($G$10,Storage!$E:$F,2,0),Storage!$F$4)/$M$9*t_PLC_FBE11[[#This Row],[Volume ( m³)]],"-")</f>
        <v>-</v>
      </c>
      <c r="AL57" s="40" t="str">
        <f>IF(OR(t_PLC_FBE11[[#This Row],[Order Fee (*cc)]]&lt;&gt;"-",t_PLC_FBE11[[#This Row],[Storage fees *cc (m³ / day)]]&lt;&gt;"-"),SUM(t_PLC_FBE11[[#This Row],[Order Fee (*cc)]],(t_PLC_FBE11[[#This Row],[Storage fees *cc (m³ / day)]]*$M$10)),"-")</f>
        <v>-</v>
      </c>
      <c r="AM57" s="188" t="str">
        <f>IF(AND(t_PLC_FBE11[[#This Row],[Commission Invoice (*cc)]]&lt;&gt;"-",t_PLC_FBE11[[#This Row],[FBE Fee (*cc) for avg storage]]&lt;&gt;"-"),t_PLC_FBE11[[#This Row],[Commission Invoice (*cc)]]+t_PLC_FBE11[[#This Row],[FBE Fee (*cc) for avg storage]],"-")</f>
        <v>-</v>
      </c>
      <c r="AN57" s="188" t="str">
        <f>IF(AND(t_PLC_FBE11[[#This Row],[GMV (*cc)]]&lt;&gt;"-",t_PLC_FBE11[[#This Row],[TOTAL Cost (*cc)]]&lt;&gt;"-"),t_PLC_FBE11[[#This Row],[GMV (*cc)]]-t_PLC_FBE11[[#This Row],[TOTAL Cost (*cc)]],"-")</f>
        <v>-</v>
      </c>
      <c r="AO57" s="35" t="str">
        <f>IF(AND(t_PLC_FBE11[[#This Row],[GMV (*cc)]]&lt;&gt;"-",t_PLC_FBE11[[#This Row],[Seller Income (*cc)]]&lt;&gt;"-"),t_PLC_FBE11[[#This Row],[Seller Income (*cc)]]/t_PLC_FBE11[[#This Row],[GMV (*cc)]],"-")</f>
        <v>-</v>
      </c>
      <c r="AP57" s="188" t="str">
        <f>IF(AND(t_PLC_FBE11[[#This Row],[Price wo VAT per unit (RON)]]&lt;&gt;"-",t_PLC_FBE11[[#This Row],[TOTAL Cost (*cc)]]&lt;&gt;"-"),(t_PLC_FBE11[[#This Row],[Price wo VAT per unit (RON)]]/$M$9*(IF(t_PLC_FBE11[[#This Row],[Quantity]]&lt;&gt;"",t_PLC_FBE11[[#This Row],[Quantity]],1)))-t_PLC_FBE11[[#This Row],[TOTAL Cost (*cc)]],"-")</f>
        <v>-</v>
      </c>
      <c r="AQ57" s="35" t="str">
        <f>IF(AND(t_PLC_FBE11[[#This Row],[Net Seller Income (*cc)]]&lt;&gt;"-",t_PLC_FBE11[[#This Row],[Price wo VAT per unit (RON)]]&lt;&gt;"-"),t_PLC_FBE11[[#This Row],[Net Seller Income (*cc)]]/(t_PLC_FBE11[[#This Row],[Price wo VAT per unit (RON)]]/$M$9*(IF(t_PLC_FBE11[[#This Row],[Quantity]]&lt;&gt;"",t_PLC_FBE11[[#This Row],[Quantity]],1))),"-")</f>
        <v>-</v>
      </c>
      <c r="AR57" s="49" t="str">
        <f>IF(AND($L57&gt;0,$M57&gt;0,$N57&gt;0,$O57&gt;0),IFERROR(IF($K57&gt;1,VLOOKUP($T57,'FBE Fees'!$D:$M,9,0)/$M$9*$K57,VLOOKUP($T57,'FBE Fees'!$D:$M,9,0)/$M$9),"check data"),"-")</f>
        <v>-</v>
      </c>
      <c r="AS57" s="49" t="str">
        <f>IF(AND($L57&gt;0,$M57&gt;0,$N57&gt;0,$O57&gt;0),IFERROR(IF($K57&gt;1,VLOOKUP($T57,'FBE Fees'!$D:$M,10,0)/$M$9*$K57,VLOOKUP($T57,'FBE Fees'!$D:$M,10,0)/$M$9),"check data"),"-")</f>
        <v>-</v>
      </c>
    </row>
    <row r="58" spans="4:45" ht="20.100000000000001" customHeight="1" x14ac:dyDescent="0.25">
      <c r="D58" s="45"/>
      <c r="E58" s="45"/>
      <c r="F58" s="63"/>
      <c r="G58" s="46"/>
      <c r="H58" s="46"/>
      <c r="I58" s="58"/>
      <c r="J58" s="47"/>
      <c r="K58" s="17"/>
      <c r="L58" s="27"/>
      <c r="M58" s="27"/>
      <c r="N58" s="27"/>
      <c r="O58" s="27"/>
      <c r="P58" s="28" t="str">
        <f>IF(AND($L58&gt;0,$M58&gt;0,$N58&gt;0,$O58&gt;0),IFERROR(INDEX(T_Weight[Weight],MATCH(L58,T_Weight[Weight],-1)),"check data"),"-")</f>
        <v>-</v>
      </c>
      <c r="Q58" s="28" t="str">
        <f>IF(AND($L58&gt;0,$M58&gt;0,$N58&gt;0,$O58&gt;0),IFERROR(INDEX(T_Length[Length],MATCH((MAX($M58:$O58)),T_Length[Length],-1)),"check data"),"-")</f>
        <v>-</v>
      </c>
      <c r="R58" s="28" t="str">
        <f>IF(AND($L58&gt;0,$M58&gt;0,$N58&gt;0,$O58&gt;0),IFERROR(INDEX(T_Width[Width],MATCH((MEDIAN($M58:$O58)),T_Width[Width],-1)),"check data"),"-")</f>
        <v>-</v>
      </c>
      <c r="S58" s="28" t="str">
        <f>IF(AND($L58&gt;0,$M58&gt;0,$N58&gt;0,$O58&gt;0),IFERROR(INDEX(T_Height[Height],MATCH(MIN($M58:$O58),T_Height[Height],-1)),"check data"),"-")</f>
        <v>-</v>
      </c>
      <c r="T58" s="28" t="str">
        <f t="shared" si="6"/>
        <v>-</v>
      </c>
      <c r="U58" s="184" t="str">
        <f>IF(t_PLC_FBE11[[#This Row],[Category ID]]&lt;&gt;"",$G$8,"-")</f>
        <v>-</v>
      </c>
      <c r="V58" s="135" t="str">
        <f>IF(t_PLC_FBE11[[#This Row],[Category ID]]&lt;&gt;"",$G$9,"-")</f>
        <v>-</v>
      </c>
      <c r="W58" s="185" t="str">
        <f>IF(t_PLC_FBE11[[#This Row],[Category ID]]&lt;&gt;"",IFERROR(VLOOKUP(t_PLC_FBE11[[#This Row],[Category ID]],GRID!$A:$M,5,0),"seek guidance"),"-")</f>
        <v>-</v>
      </c>
      <c r="X58" s="186" t="str">
        <f>IF(t_PLC_FBE11[[#This Row],[Category ID]]&lt;&gt;"",IFERROR(VLOOKUP(t_PLC_FBE11[[#This Row],[Category ID]],GRID!$A:$M,9,0),"seek guidance"),"-")</f>
        <v>-</v>
      </c>
      <c r="Y58" s="32" t="str">
        <f t="shared" si="7"/>
        <v>-</v>
      </c>
      <c r="Z58" s="187" t="str">
        <f>IF(AND($L58&gt;0,$M58&gt;0,$N58&gt;0,$O58&gt;0),IFERROR(INDEX(T_Girth2PLC[Girth],MATCH(t_PLC_FBE11[[#This Row],[Net Girth]],T_Girth2PLC[Girth],-1)),"check data"),"-")</f>
        <v>-</v>
      </c>
      <c r="AA58" s="33" t="str">
        <f>IF(AND($L58&gt;0,$M58&gt;0,$N58&gt;0,$O58&gt;0),IFERROR(VLOOKUP($Z58,Classes!$D:$E,2,0),"check data"),"-")</f>
        <v>-</v>
      </c>
      <c r="AB58" s="34" t="str">
        <f t="shared" si="8"/>
        <v>-</v>
      </c>
      <c r="AC58" s="73" t="str">
        <f>IF(t_PLC_FBE11[[#This Row],[Category ID]]&lt;&gt;"",IFERROR(IF(ISNUMBER(SEARCH("*",$F$11)),VLOOKUP(t_PLC_FBE11[[#This Row],[Category ID]],GRID!$A:$M,13,0),VLOOKUP(t_PLC_FBE11[[#This Row],[Category ID]],GRID!$A:$M,12,0)),"seek guidance"),"-")</f>
        <v>-</v>
      </c>
      <c r="AD58" s="40">
        <f>IF(t_PLC_FBE11[[#This Row],[Net Price wo VAT (desired)]]&lt;&gt;"",(t_PLC_FBE11[[#This Row],[Net Price wo VAT (desired)]]*IF(t_PLC_FBE11[[#This Row],[VAT]]&lt;&gt;"",1+t_PLC_FBE11[[#This Row],[VAT]],1.19))*$M$9,t_PLC_FBE11[[#This Row],[Price with VAT (desired)]]*$M$9)</f>
        <v>0</v>
      </c>
      <c r="AE58" s="188">
        <f>t_PLC_FBE11[[#This Row],[Price w VAT per unit (RON)]]/(IF(t_PLC_FBE11[[#This Row],[VAT]]&lt;&gt;"",1+t_PLC_FBE11[[#This Row],[VAT]],1.19))</f>
        <v>0</v>
      </c>
      <c r="AF58" s="40" t="str">
        <f>IF(AND(t_PLC_FBE11[[#This Row],[Commission %]]&lt;&gt;"-",t_PLC_FBE11[[#This Row],[Price wo VAT per unit (RON)]]&lt;&gt;"-"),t_PLC_FBE11[[#This Row],[Price wo VAT per unit (RON)]]*t_PLC_FBE11[[#This Row],[Commission %]],"-")</f>
        <v>-</v>
      </c>
      <c r="AG58" s="188">
        <f>t_PLC_FBE11[[#This Row],[Price w VAT per unit (RON)]]*(IF(t_PLC_FBE11[[#This Row],[Quantity]]&lt;&gt;"",t_PLC_FBE11[[#This Row],[Quantity]],1))</f>
        <v>0</v>
      </c>
      <c r="AH58" s="188">
        <f>t_PLC_FBE11[[#This Row],[GMV (RON)]]/$M$9</f>
        <v>0</v>
      </c>
      <c r="AI58" s="188" t="str">
        <f>IF(t_PLC_FBE11[[#This Row],[Commission Invoice per unit (RON)]]&lt;&gt;"-",(t_PLC_FBE11[[#This Row],[Commission Invoice per unit (RON)]]/$M$9)*(IF(t_PLC_FBE11[[#This Row],[Quantity]]&lt;&gt;"",t_PLC_FBE11[[#This Row],[Quantity]],1)),"-")</f>
        <v>-</v>
      </c>
      <c r="AJ58" s="19" t="str">
        <f>IFERROR((VLOOKUP(t_PLC_FBE11[[#This Row],[Look4]],'FBE Fees'!$D:$M,8,0)/$M$9)*(IF(t_PLC_FBE11[[#This Row],[Quantity]]&lt;&gt;"",t_PLC_FBE11[[#This Row],[Quantity]],1)),"-")</f>
        <v>-</v>
      </c>
      <c r="AK58" s="34" t="str">
        <f>IF(t_PLC_FBE11[[#This Row],[Volume ( m³)]]&lt;&gt;"-",IFERROR(VLOOKUP($G$10,Storage!$E:$F,2,0),Storage!$F$4)/$M$9*t_PLC_FBE11[[#This Row],[Volume ( m³)]],"-")</f>
        <v>-</v>
      </c>
      <c r="AL58" s="40" t="str">
        <f>IF(OR(t_PLC_FBE11[[#This Row],[Order Fee (*cc)]]&lt;&gt;"-",t_PLC_FBE11[[#This Row],[Storage fees *cc (m³ / day)]]&lt;&gt;"-"),SUM(t_PLC_FBE11[[#This Row],[Order Fee (*cc)]],(t_PLC_FBE11[[#This Row],[Storage fees *cc (m³ / day)]]*$M$10)),"-")</f>
        <v>-</v>
      </c>
      <c r="AM58" s="188" t="str">
        <f>IF(AND(t_PLC_FBE11[[#This Row],[Commission Invoice (*cc)]]&lt;&gt;"-",t_PLC_FBE11[[#This Row],[FBE Fee (*cc) for avg storage]]&lt;&gt;"-"),t_PLC_FBE11[[#This Row],[Commission Invoice (*cc)]]+t_PLC_FBE11[[#This Row],[FBE Fee (*cc) for avg storage]],"-")</f>
        <v>-</v>
      </c>
      <c r="AN58" s="188" t="str">
        <f>IF(AND(t_PLC_FBE11[[#This Row],[GMV (*cc)]]&lt;&gt;"-",t_PLC_FBE11[[#This Row],[TOTAL Cost (*cc)]]&lt;&gt;"-"),t_PLC_FBE11[[#This Row],[GMV (*cc)]]-t_PLC_FBE11[[#This Row],[TOTAL Cost (*cc)]],"-")</f>
        <v>-</v>
      </c>
      <c r="AO58" s="35" t="str">
        <f>IF(AND(t_PLC_FBE11[[#This Row],[GMV (*cc)]]&lt;&gt;"-",t_PLC_FBE11[[#This Row],[Seller Income (*cc)]]&lt;&gt;"-"),t_PLC_FBE11[[#This Row],[Seller Income (*cc)]]/t_PLC_FBE11[[#This Row],[GMV (*cc)]],"-")</f>
        <v>-</v>
      </c>
      <c r="AP58" s="188" t="str">
        <f>IF(AND(t_PLC_FBE11[[#This Row],[Price wo VAT per unit (RON)]]&lt;&gt;"-",t_PLC_FBE11[[#This Row],[TOTAL Cost (*cc)]]&lt;&gt;"-"),(t_PLC_FBE11[[#This Row],[Price wo VAT per unit (RON)]]/$M$9*(IF(t_PLC_FBE11[[#This Row],[Quantity]]&lt;&gt;"",t_PLC_FBE11[[#This Row],[Quantity]],1)))-t_PLC_FBE11[[#This Row],[TOTAL Cost (*cc)]],"-")</f>
        <v>-</v>
      </c>
      <c r="AQ58" s="35" t="str">
        <f>IF(AND(t_PLC_FBE11[[#This Row],[Net Seller Income (*cc)]]&lt;&gt;"-",t_PLC_FBE11[[#This Row],[Price wo VAT per unit (RON)]]&lt;&gt;"-"),t_PLC_FBE11[[#This Row],[Net Seller Income (*cc)]]/(t_PLC_FBE11[[#This Row],[Price wo VAT per unit (RON)]]/$M$9*(IF(t_PLC_FBE11[[#This Row],[Quantity]]&lt;&gt;"",t_PLC_FBE11[[#This Row],[Quantity]],1))),"-")</f>
        <v>-</v>
      </c>
      <c r="AR58" s="49" t="str">
        <f>IF(AND($L58&gt;0,$M58&gt;0,$N58&gt;0,$O58&gt;0),IFERROR(IF($K58&gt;1,VLOOKUP($T58,'FBE Fees'!$D:$M,9,0)/$M$9*$K58,VLOOKUP($T58,'FBE Fees'!$D:$M,9,0)/$M$9),"check data"),"-")</f>
        <v>-</v>
      </c>
      <c r="AS58" s="49" t="str">
        <f>IF(AND($L58&gt;0,$M58&gt;0,$N58&gt;0,$O58&gt;0),IFERROR(IF($K58&gt;1,VLOOKUP($T58,'FBE Fees'!$D:$M,10,0)/$M$9*$K58,VLOOKUP($T58,'FBE Fees'!$D:$M,10,0)/$M$9),"check data"),"-")</f>
        <v>-</v>
      </c>
    </row>
    <row r="59" spans="4:45" ht="20.100000000000001" customHeight="1" x14ac:dyDescent="0.25">
      <c r="D59" s="45"/>
      <c r="E59" s="45"/>
      <c r="F59" s="63"/>
      <c r="G59" s="46"/>
      <c r="H59" s="46"/>
      <c r="I59" s="58"/>
      <c r="J59" s="47"/>
      <c r="K59" s="17"/>
      <c r="L59" s="27"/>
      <c r="M59" s="27"/>
      <c r="N59" s="27"/>
      <c r="O59" s="27"/>
      <c r="P59" s="28" t="str">
        <f>IF(AND($L59&gt;0,$M59&gt;0,$N59&gt;0,$O59&gt;0),IFERROR(INDEX(T_Weight[Weight],MATCH(L59,T_Weight[Weight],-1)),"check data"),"-")</f>
        <v>-</v>
      </c>
      <c r="Q59" s="28" t="str">
        <f>IF(AND($L59&gt;0,$M59&gt;0,$N59&gt;0,$O59&gt;0),IFERROR(INDEX(T_Length[Length],MATCH((MAX($M59:$O59)),T_Length[Length],-1)),"check data"),"-")</f>
        <v>-</v>
      </c>
      <c r="R59" s="28" t="str">
        <f>IF(AND($L59&gt;0,$M59&gt;0,$N59&gt;0,$O59&gt;0),IFERROR(INDEX(T_Width[Width],MATCH((MEDIAN($M59:$O59)),T_Width[Width],-1)),"check data"),"-")</f>
        <v>-</v>
      </c>
      <c r="S59" s="28" t="str">
        <f>IF(AND($L59&gt;0,$M59&gt;0,$N59&gt;0,$O59&gt;0),IFERROR(INDEX(T_Height[Height],MATCH(MIN($M59:$O59),T_Height[Height],-1)),"check data"),"-")</f>
        <v>-</v>
      </c>
      <c r="T59" s="28" t="str">
        <f t="shared" si="6"/>
        <v>-</v>
      </c>
      <c r="U59" s="184" t="str">
        <f>IF(t_PLC_FBE11[[#This Row],[Category ID]]&lt;&gt;"",$G$8,"-")</f>
        <v>-</v>
      </c>
      <c r="V59" s="135" t="str">
        <f>IF(t_PLC_FBE11[[#This Row],[Category ID]]&lt;&gt;"",$G$9,"-")</f>
        <v>-</v>
      </c>
      <c r="W59" s="185" t="str">
        <f>IF(t_PLC_FBE11[[#This Row],[Category ID]]&lt;&gt;"",IFERROR(VLOOKUP(t_PLC_FBE11[[#This Row],[Category ID]],GRID!$A:$M,5,0),"seek guidance"),"-")</f>
        <v>-</v>
      </c>
      <c r="X59" s="186" t="str">
        <f>IF(t_PLC_FBE11[[#This Row],[Category ID]]&lt;&gt;"",IFERROR(VLOOKUP(t_PLC_FBE11[[#This Row],[Category ID]],GRID!$A:$M,9,0),"seek guidance"),"-")</f>
        <v>-</v>
      </c>
      <c r="Y59" s="32" t="str">
        <f t="shared" si="7"/>
        <v>-</v>
      </c>
      <c r="Z59" s="187" t="str">
        <f>IF(AND($L59&gt;0,$M59&gt;0,$N59&gt;0,$O59&gt;0),IFERROR(INDEX(T_Girth2PLC[Girth],MATCH(t_PLC_FBE11[[#This Row],[Net Girth]],T_Girth2PLC[Girth],-1)),"check data"),"-")</f>
        <v>-</v>
      </c>
      <c r="AA59" s="33" t="str">
        <f>IF(AND($L59&gt;0,$M59&gt;0,$N59&gt;0,$O59&gt;0),IFERROR(VLOOKUP($Z59,Classes!$D:$E,2,0),"check data"),"-")</f>
        <v>-</v>
      </c>
      <c r="AB59" s="34" t="str">
        <f t="shared" si="8"/>
        <v>-</v>
      </c>
      <c r="AC59" s="73" t="str">
        <f>IF(t_PLC_FBE11[[#This Row],[Category ID]]&lt;&gt;"",IFERROR(IF(ISNUMBER(SEARCH("*",$F$11)),VLOOKUP(t_PLC_FBE11[[#This Row],[Category ID]],GRID!$A:$M,13,0),VLOOKUP(t_PLC_FBE11[[#This Row],[Category ID]],GRID!$A:$M,12,0)),"seek guidance"),"-")</f>
        <v>-</v>
      </c>
      <c r="AD59" s="40">
        <f>IF(t_PLC_FBE11[[#This Row],[Net Price wo VAT (desired)]]&lt;&gt;"",(t_PLC_FBE11[[#This Row],[Net Price wo VAT (desired)]]*IF(t_PLC_FBE11[[#This Row],[VAT]]&lt;&gt;"",1+t_PLC_FBE11[[#This Row],[VAT]],1.19))*$M$9,t_PLC_FBE11[[#This Row],[Price with VAT (desired)]]*$M$9)</f>
        <v>0</v>
      </c>
      <c r="AE59" s="188">
        <f>t_PLC_FBE11[[#This Row],[Price w VAT per unit (RON)]]/(IF(t_PLC_FBE11[[#This Row],[VAT]]&lt;&gt;"",1+t_PLC_FBE11[[#This Row],[VAT]],1.19))</f>
        <v>0</v>
      </c>
      <c r="AF59" s="40" t="str">
        <f>IF(AND(t_PLC_FBE11[[#This Row],[Commission %]]&lt;&gt;"-",t_PLC_FBE11[[#This Row],[Price wo VAT per unit (RON)]]&lt;&gt;"-"),t_PLC_FBE11[[#This Row],[Price wo VAT per unit (RON)]]*t_PLC_FBE11[[#This Row],[Commission %]],"-")</f>
        <v>-</v>
      </c>
      <c r="AG59" s="188">
        <f>t_PLC_FBE11[[#This Row],[Price w VAT per unit (RON)]]*(IF(t_PLC_FBE11[[#This Row],[Quantity]]&lt;&gt;"",t_PLC_FBE11[[#This Row],[Quantity]],1))</f>
        <v>0</v>
      </c>
      <c r="AH59" s="188">
        <f>t_PLC_FBE11[[#This Row],[GMV (RON)]]/$M$9</f>
        <v>0</v>
      </c>
      <c r="AI59" s="188" t="str">
        <f>IF(t_PLC_FBE11[[#This Row],[Commission Invoice per unit (RON)]]&lt;&gt;"-",(t_PLC_FBE11[[#This Row],[Commission Invoice per unit (RON)]]/$M$9)*(IF(t_PLC_FBE11[[#This Row],[Quantity]]&lt;&gt;"",t_PLC_FBE11[[#This Row],[Quantity]],1)),"-")</f>
        <v>-</v>
      </c>
      <c r="AJ59" s="19" t="str">
        <f>IFERROR((VLOOKUP(t_PLC_FBE11[[#This Row],[Look4]],'FBE Fees'!$D:$M,8,0)/$M$9)*(IF(t_PLC_FBE11[[#This Row],[Quantity]]&lt;&gt;"",t_PLC_FBE11[[#This Row],[Quantity]],1)),"-")</f>
        <v>-</v>
      </c>
      <c r="AK59" s="34" t="str">
        <f>IF(t_PLC_FBE11[[#This Row],[Volume ( m³)]]&lt;&gt;"-",IFERROR(VLOOKUP($G$10,Storage!$E:$F,2,0),Storage!$F$4)/$M$9*t_PLC_FBE11[[#This Row],[Volume ( m³)]],"-")</f>
        <v>-</v>
      </c>
      <c r="AL59" s="40" t="str">
        <f>IF(OR(t_PLC_FBE11[[#This Row],[Order Fee (*cc)]]&lt;&gt;"-",t_PLC_FBE11[[#This Row],[Storage fees *cc (m³ / day)]]&lt;&gt;"-"),SUM(t_PLC_FBE11[[#This Row],[Order Fee (*cc)]],(t_PLC_FBE11[[#This Row],[Storage fees *cc (m³ / day)]]*$M$10)),"-")</f>
        <v>-</v>
      </c>
      <c r="AM59" s="188" t="str">
        <f>IF(AND(t_PLC_FBE11[[#This Row],[Commission Invoice (*cc)]]&lt;&gt;"-",t_PLC_FBE11[[#This Row],[FBE Fee (*cc) for avg storage]]&lt;&gt;"-"),t_PLC_FBE11[[#This Row],[Commission Invoice (*cc)]]+t_PLC_FBE11[[#This Row],[FBE Fee (*cc) for avg storage]],"-")</f>
        <v>-</v>
      </c>
      <c r="AN59" s="188" t="str">
        <f>IF(AND(t_PLC_FBE11[[#This Row],[GMV (*cc)]]&lt;&gt;"-",t_PLC_FBE11[[#This Row],[TOTAL Cost (*cc)]]&lt;&gt;"-"),t_PLC_FBE11[[#This Row],[GMV (*cc)]]-t_PLC_FBE11[[#This Row],[TOTAL Cost (*cc)]],"-")</f>
        <v>-</v>
      </c>
      <c r="AO59" s="35" t="str">
        <f>IF(AND(t_PLC_FBE11[[#This Row],[GMV (*cc)]]&lt;&gt;"-",t_PLC_FBE11[[#This Row],[Seller Income (*cc)]]&lt;&gt;"-"),t_PLC_FBE11[[#This Row],[Seller Income (*cc)]]/t_PLC_FBE11[[#This Row],[GMV (*cc)]],"-")</f>
        <v>-</v>
      </c>
      <c r="AP59" s="188" t="str">
        <f>IF(AND(t_PLC_FBE11[[#This Row],[Price wo VAT per unit (RON)]]&lt;&gt;"-",t_PLC_FBE11[[#This Row],[TOTAL Cost (*cc)]]&lt;&gt;"-"),(t_PLC_FBE11[[#This Row],[Price wo VAT per unit (RON)]]/$M$9*(IF(t_PLC_FBE11[[#This Row],[Quantity]]&lt;&gt;"",t_PLC_FBE11[[#This Row],[Quantity]],1)))-t_PLC_FBE11[[#This Row],[TOTAL Cost (*cc)]],"-")</f>
        <v>-</v>
      </c>
      <c r="AQ59" s="35" t="str">
        <f>IF(AND(t_PLC_FBE11[[#This Row],[Net Seller Income (*cc)]]&lt;&gt;"-",t_PLC_FBE11[[#This Row],[Price wo VAT per unit (RON)]]&lt;&gt;"-"),t_PLC_FBE11[[#This Row],[Net Seller Income (*cc)]]/(t_PLC_FBE11[[#This Row],[Price wo VAT per unit (RON)]]/$M$9*(IF(t_PLC_FBE11[[#This Row],[Quantity]]&lt;&gt;"",t_PLC_FBE11[[#This Row],[Quantity]],1))),"-")</f>
        <v>-</v>
      </c>
      <c r="AR59" s="49" t="str">
        <f>IF(AND($L59&gt;0,$M59&gt;0,$N59&gt;0,$O59&gt;0),IFERROR(IF($K59&gt;1,VLOOKUP($T59,'FBE Fees'!$D:$M,9,0)/$M$9*$K59,VLOOKUP($T59,'FBE Fees'!$D:$M,9,0)/$M$9),"check data"),"-")</f>
        <v>-</v>
      </c>
      <c r="AS59" s="49" t="str">
        <f>IF(AND($L59&gt;0,$M59&gt;0,$N59&gt;0,$O59&gt;0),IFERROR(IF($K59&gt;1,VLOOKUP($T59,'FBE Fees'!$D:$M,10,0)/$M$9*$K59,VLOOKUP($T59,'FBE Fees'!$D:$M,10,0)/$M$9),"check data"),"-")</f>
        <v>-</v>
      </c>
    </row>
    <row r="60" spans="4:45" ht="20.100000000000001" customHeight="1" x14ac:dyDescent="0.25">
      <c r="D60" s="45"/>
      <c r="E60" s="45"/>
      <c r="F60" s="63"/>
      <c r="G60" s="46"/>
      <c r="H60" s="46"/>
      <c r="I60" s="58"/>
      <c r="J60" s="47"/>
      <c r="K60" s="17"/>
      <c r="L60" s="27"/>
      <c r="M60" s="27"/>
      <c r="N60" s="27"/>
      <c r="O60" s="27"/>
      <c r="P60" s="28" t="str">
        <f>IF(AND($L60&gt;0,$M60&gt;0,$N60&gt;0,$O60&gt;0),IFERROR(INDEX(T_Weight[Weight],MATCH(L60,T_Weight[Weight],-1)),"check data"),"-")</f>
        <v>-</v>
      </c>
      <c r="Q60" s="28" t="str">
        <f>IF(AND($L60&gt;0,$M60&gt;0,$N60&gt;0,$O60&gt;0),IFERROR(INDEX(T_Length[Length],MATCH((MAX($M60:$O60)),T_Length[Length],-1)),"check data"),"-")</f>
        <v>-</v>
      </c>
      <c r="R60" s="28" t="str">
        <f>IF(AND($L60&gt;0,$M60&gt;0,$N60&gt;0,$O60&gt;0),IFERROR(INDEX(T_Width[Width],MATCH((MEDIAN($M60:$O60)),T_Width[Width],-1)),"check data"),"-")</f>
        <v>-</v>
      </c>
      <c r="S60" s="28" t="str">
        <f>IF(AND($L60&gt;0,$M60&gt;0,$N60&gt;0,$O60&gt;0),IFERROR(INDEX(T_Height[Height],MATCH(MIN($M60:$O60),T_Height[Height],-1)),"check data"),"-")</f>
        <v>-</v>
      </c>
      <c r="T60" s="28" t="str">
        <f t="shared" si="6"/>
        <v>-</v>
      </c>
      <c r="U60" s="184" t="str">
        <f>IF(t_PLC_FBE11[[#This Row],[Category ID]]&lt;&gt;"",$G$8,"-")</f>
        <v>-</v>
      </c>
      <c r="V60" s="135" t="str">
        <f>IF(t_PLC_FBE11[[#This Row],[Category ID]]&lt;&gt;"",$G$9,"-")</f>
        <v>-</v>
      </c>
      <c r="W60" s="185" t="str">
        <f>IF(t_PLC_FBE11[[#This Row],[Category ID]]&lt;&gt;"",IFERROR(VLOOKUP(t_PLC_FBE11[[#This Row],[Category ID]],GRID!$A:$M,5,0),"seek guidance"),"-")</f>
        <v>-</v>
      </c>
      <c r="X60" s="186" t="str">
        <f>IF(t_PLC_FBE11[[#This Row],[Category ID]]&lt;&gt;"",IFERROR(VLOOKUP(t_PLC_FBE11[[#This Row],[Category ID]],GRID!$A:$M,9,0),"seek guidance"),"-")</f>
        <v>-</v>
      </c>
      <c r="Y60" s="32" t="str">
        <f t="shared" si="7"/>
        <v>-</v>
      </c>
      <c r="Z60" s="187" t="str">
        <f>IF(AND($L60&gt;0,$M60&gt;0,$N60&gt;0,$O60&gt;0),IFERROR(INDEX(T_Girth2PLC[Girth],MATCH(t_PLC_FBE11[[#This Row],[Net Girth]],T_Girth2PLC[Girth],-1)),"check data"),"-")</f>
        <v>-</v>
      </c>
      <c r="AA60" s="33" t="str">
        <f>IF(AND($L60&gt;0,$M60&gt;0,$N60&gt;0,$O60&gt;0),IFERROR(VLOOKUP($Z60,Classes!$D:$E,2,0),"check data"),"-")</f>
        <v>-</v>
      </c>
      <c r="AB60" s="34" t="str">
        <f t="shared" si="8"/>
        <v>-</v>
      </c>
      <c r="AC60" s="73" t="str">
        <f>IF(t_PLC_FBE11[[#This Row],[Category ID]]&lt;&gt;"",IFERROR(IF(ISNUMBER(SEARCH("*",$F$11)),VLOOKUP(t_PLC_FBE11[[#This Row],[Category ID]],GRID!$A:$M,13,0),VLOOKUP(t_PLC_FBE11[[#This Row],[Category ID]],GRID!$A:$M,12,0)),"seek guidance"),"-")</f>
        <v>-</v>
      </c>
      <c r="AD60" s="40">
        <f>IF(t_PLC_FBE11[[#This Row],[Net Price wo VAT (desired)]]&lt;&gt;"",(t_PLC_FBE11[[#This Row],[Net Price wo VAT (desired)]]*IF(t_PLC_FBE11[[#This Row],[VAT]]&lt;&gt;"",1+t_PLC_FBE11[[#This Row],[VAT]],1.19))*$M$9,t_PLC_FBE11[[#This Row],[Price with VAT (desired)]]*$M$9)</f>
        <v>0</v>
      </c>
      <c r="AE60" s="188">
        <f>t_PLC_FBE11[[#This Row],[Price w VAT per unit (RON)]]/(IF(t_PLC_FBE11[[#This Row],[VAT]]&lt;&gt;"",1+t_PLC_FBE11[[#This Row],[VAT]],1.19))</f>
        <v>0</v>
      </c>
      <c r="AF60" s="40" t="str">
        <f>IF(AND(t_PLC_FBE11[[#This Row],[Commission %]]&lt;&gt;"-",t_PLC_FBE11[[#This Row],[Price wo VAT per unit (RON)]]&lt;&gt;"-"),t_PLC_FBE11[[#This Row],[Price wo VAT per unit (RON)]]*t_PLC_FBE11[[#This Row],[Commission %]],"-")</f>
        <v>-</v>
      </c>
      <c r="AG60" s="188">
        <f>t_PLC_FBE11[[#This Row],[Price w VAT per unit (RON)]]*(IF(t_PLC_FBE11[[#This Row],[Quantity]]&lt;&gt;"",t_PLC_FBE11[[#This Row],[Quantity]],1))</f>
        <v>0</v>
      </c>
      <c r="AH60" s="188">
        <f>t_PLC_FBE11[[#This Row],[GMV (RON)]]/$M$9</f>
        <v>0</v>
      </c>
      <c r="AI60" s="188" t="str">
        <f>IF(t_PLC_FBE11[[#This Row],[Commission Invoice per unit (RON)]]&lt;&gt;"-",(t_PLC_FBE11[[#This Row],[Commission Invoice per unit (RON)]]/$M$9)*(IF(t_PLC_FBE11[[#This Row],[Quantity]]&lt;&gt;"",t_PLC_FBE11[[#This Row],[Quantity]],1)),"-")</f>
        <v>-</v>
      </c>
      <c r="AJ60" s="19" t="str">
        <f>IFERROR((VLOOKUP(t_PLC_FBE11[[#This Row],[Look4]],'FBE Fees'!$D:$M,8,0)/$M$9)*(IF(t_PLC_FBE11[[#This Row],[Quantity]]&lt;&gt;"",t_PLC_FBE11[[#This Row],[Quantity]],1)),"-")</f>
        <v>-</v>
      </c>
      <c r="AK60" s="34" t="str">
        <f>IF(t_PLC_FBE11[[#This Row],[Volume ( m³)]]&lt;&gt;"-",IFERROR(VLOOKUP($G$10,Storage!$E:$F,2,0),Storage!$F$4)/$M$9*t_PLC_FBE11[[#This Row],[Volume ( m³)]],"-")</f>
        <v>-</v>
      </c>
      <c r="AL60" s="40" t="str">
        <f>IF(OR(t_PLC_FBE11[[#This Row],[Order Fee (*cc)]]&lt;&gt;"-",t_PLC_FBE11[[#This Row],[Storage fees *cc (m³ / day)]]&lt;&gt;"-"),SUM(t_PLC_FBE11[[#This Row],[Order Fee (*cc)]],(t_PLC_FBE11[[#This Row],[Storage fees *cc (m³ / day)]]*$M$10)),"-")</f>
        <v>-</v>
      </c>
      <c r="AM60" s="188" t="str">
        <f>IF(AND(t_PLC_FBE11[[#This Row],[Commission Invoice (*cc)]]&lt;&gt;"-",t_PLC_FBE11[[#This Row],[FBE Fee (*cc) for avg storage]]&lt;&gt;"-"),t_PLC_FBE11[[#This Row],[Commission Invoice (*cc)]]+t_PLC_FBE11[[#This Row],[FBE Fee (*cc) for avg storage]],"-")</f>
        <v>-</v>
      </c>
      <c r="AN60" s="188" t="str">
        <f>IF(AND(t_PLC_FBE11[[#This Row],[GMV (*cc)]]&lt;&gt;"-",t_PLC_FBE11[[#This Row],[TOTAL Cost (*cc)]]&lt;&gt;"-"),t_PLC_FBE11[[#This Row],[GMV (*cc)]]-t_PLC_FBE11[[#This Row],[TOTAL Cost (*cc)]],"-")</f>
        <v>-</v>
      </c>
      <c r="AO60" s="35" t="str">
        <f>IF(AND(t_PLC_FBE11[[#This Row],[GMV (*cc)]]&lt;&gt;"-",t_PLC_FBE11[[#This Row],[Seller Income (*cc)]]&lt;&gt;"-"),t_PLC_FBE11[[#This Row],[Seller Income (*cc)]]/t_PLC_FBE11[[#This Row],[GMV (*cc)]],"-")</f>
        <v>-</v>
      </c>
      <c r="AP60" s="188" t="str">
        <f>IF(AND(t_PLC_FBE11[[#This Row],[Price wo VAT per unit (RON)]]&lt;&gt;"-",t_PLC_FBE11[[#This Row],[TOTAL Cost (*cc)]]&lt;&gt;"-"),(t_PLC_FBE11[[#This Row],[Price wo VAT per unit (RON)]]/$M$9*(IF(t_PLC_FBE11[[#This Row],[Quantity]]&lt;&gt;"",t_PLC_FBE11[[#This Row],[Quantity]],1)))-t_PLC_FBE11[[#This Row],[TOTAL Cost (*cc)]],"-")</f>
        <v>-</v>
      </c>
      <c r="AQ60" s="35" t="str">
        <f>IF(AND(t_PLC_FBE11[[#This Row],[Net Seller Income (*cc)]]&lt;&gt;"-",t_PLC_FBE11[[#This Row],[Price wo VAT per unit (RON)]]&lt;&gt;"-"),t_PLC_FBE11[[#This Row],[Net Seller Income (*cc)]]/(t_PLC_FBE11[[#This Row],[Price wo VAT per unit (RON)]]/$M$9*(IF(t_PLC_FBE11[[#This Row],[Quantity]]&lt;&gt;"",t_PLC_FBE11[[#This Row],[Quantity]],1))),"-")</f>
        <v>-</v>
      </c>
      <c r="AR60" s="49" t="str">
        <f>IF(AND($L60&gt;0,$M60&gt;0,$N60&gt;0,$O60&gt;0),IFERROR(IF($K60&gt;1,VLOOKUP($T60,'FBE Fees'!$D:$M,9,0)/$M$9*$K60,VLOOKUP($T60,'FBE Fees'!$D:$M,9,0)/$M$9),"check data"),"-")</f>
        <v>-</v>
      </c>
      <c r="AS60" s="49" t="str">
        <f>IF(AND($L60&gt;0,$M60&gt;0,$N60&gt;0,$O60&gt;0),IFERROR(IF($K60&gt;1,VLOOKUP($T60,'FBE Fees'!$D:$M,10,0)/$M$9*$K60,VLOOKUP($T60,'FBE Fees'!$D:$M,10,0)/$M$9),"check data"),"-")</f>
        <v>-</v>
      </c>
    </row>
    <row r="61" spans="4:45" ht="20.100000000000001" customHeight="1" x14ac:dyDescent="0.25">
      <c r="D61" s="45"/>
      <c r="E61" s="45"/>
      <c r="F61" s="63"/>
      <c r="G61" s="46"/>
      <c r="H61" s="46"/>
      <c r="I61" s="58"/>
      <c r="J61" s="47"/>
      <c r="K61" s="17"/>
      <c r="L61" s="27"/>
      <c r="M61" s="27"/>
      <c r="N61" s="27"/>
      <c r="O61" s="27"/>
      <c r="P61" s="28" t="str">
        <f>IF(AND($L61&gt;0,$M61&gt;0,$N61&gt;0,$O61&gt;0),IFERROR(INDEX(T_Weight[Weight],MATCH(L61,T_Weight[Weight],-1)),"check data"),"-")</f>
        <v>-</v>
      </c>
      <c r="Q61" s="28" t="str">
        <f>IF(AND($L61&gt;0,$M61&gt;0,$N61&gt;0,$O61&gt;0),IFERROR(INDEX(T_Length[Length],MATCH((MAX($M61:$O61)),T_Length[Length],-1)),"check data"),"-")</f>
        <v>-</v>
      </c>
      <c r="R61" s="28" t="str">
        <f>IF(AND($L61&gt;0,$M61&gt;0,$N61&gt;0,$O61&gt;0),IFERROR(INDEX(T_Width[Width],MATCH((MEDIAN($M61:$O61)),T_Width[Width],-1)),"check data"),"-")</f>
        <v>-</v>
      </c>
      <c r="S61" s="28" t="str">
        <f>IF(AND($L61&gt;0,$M61&gt;0,$N61&gt;0,$O61&gt;0),IFERROR(INDEX(T_Height[Height],MATCH(MIN($M61:$O61),T_Height[Height],-1)),"check data"),"-")</f>
        <v>-</v>
      </c>
      <c r="T61" s="28" t="str">
        <f t="shared" si="6"/>
        <v>-</v>
      </c>
      <c r="U61" s="184" t="str">
        <f>IF(t_PLC_FBE11[[#This Row],[Category ID]]&lt;&gt;"",$G$8,"-")</f>
        <v>-</v>
      </c>
      <c r="V61" s="135" t="str">
        <f>IF(t_PLC_FBE11[[#This Row],[Category ID]]&lt;&gt;"",$G$9,"-")</f>
        <v>-</v>
      </c>
      <c r="W61" s="185" t="str">
        <f>IF(t_PLC_FBE11[[#This Row],[Category ID]]&lt;&gt;"",IFERROR(VLOOKUP(t_PLC_FBE11[[#This Row],[Category ID]],GRID!$A:$M,5,0),"seek guidance"),"-")</f>
        <v>-</v>
      </c>
      <c r="X61" s="186" t="str">
        <f>IF(t_PLC_FBE11[[#This Row],[Category ID]]&lt;&gt;"",IFERROR(VLOOKUP(t_PLC_FBE11[[#This Row],[Category ID]],GRID!$A:$M,9,0),"seek guidance"),"-")</f>
        <v>-</v>
      </c>
      <c r="Y61" s="32" t="str">
        <f t="shared" si="7"/>
        <v>-</v>
      </c>
      <c r="Z61" s="187" t="str">
        <f>IF(AND($L61&gt;0,$M61&gt;0,$N61&gt;0,$O61&gt;0),IFERROR(INDEX(T_Girth2PLC[Girth],MATCH(t_PLC_FBE11[[#This Row],[Net Girth]],T_Girth2PLC[Girth],-1)),"check data"),"-")</f>
        <v>-</v>
      </c>
      <c r="AA61" s="33" t="str">
        <f>IF(AND($L61&gt;0,$M61&gt;0,$N61&gt;0,$O61&gt;0),IFERROR(VLOOKUP($Z61,Classes!$D:$E,2,0),"check data"),"-")</f>
        <v>-</v>
      </c>
      <c r="AB61" s="34" t="str">
        <f t="shared" si="8"/>
        <v>-</v>
      </c>
      <c r="AC61" s="73" t="str">
        <f>IF(t_PLC_FBE11[[#This Row],[Category ID]]&lt;&gt;"",IFERROR(IF(ISNUMBER(SEARCH("*",$F$11)),VLOOKUP(t_PLC_FBE11[[#This Row],[Category ID]],GRID!$A:$M,13,0),VLOOKUP(t_PLC_FBE11[[#This Row],[Category ID]],GRID!$A:$M,12,0)),"seek guidance"),"-")</f>
        <v>-</v>
      </c>
      <c r="AD61" s="40">
        <f>IF(t_PLC_FBE11[[#This Row],[Net Price wo VAT (desired)]]&lt;&gt;"",(t_PLC_FBE11[[#This Row],[Net Price wo VAT (desired)]]*IF(t_PLC_FBE11[[#This Row],[VAT]]&lt;&gt;"",1+t_PLC_FBE11[[#This Row],[VAT]],1.19))*$M$9,t_PLC_FBE11[[#This Row],[Price with VAT (desired)]]*$M$9)</f>
        <v>0</v>
      </c>
      <c r="AE61" s="188">
        <f>t_PLC_FBE11[[#This Row],[Price w VAT per unit (RON)]]/(IF(t_PLC_FBE11[[#This Row],[VAT]]&lt;&gt;"",1+t_PLC_FBE11[[#This Row],[VAT]],1.19))</f>
        <v>0</v>
      </c>
      <c r="AF61" s="40" t="str">
        <f>IF(AND(t_PLC_FBE11[[#This Row],[Commission %]]&lt;&gt;"-",t_PLC_FBE11[[#This Row],[Price wo VAT per unit (RON)]]&lt;&gt;"-"),t_PLC_FBE11[[#This Row],[Price wo VAT per unit (RON)]]*t_PLC_FBE11[[#This Row],[Commission %]],"-")</f>
        <v>-</v>
      </c>
      <c r="AG61" s="188">
        <f>t_PLC_FBE11[[#This Row],[Price w VAT per unit (RON)]]*(IF(t_PLC_FBE11[[#This Row],[Quantity]]&lt;&gt;"",t_PLC_FBE11[[#This Row],[Quantity]],1))</f>
        <v>0</v>
      </c>
      <c r="AH61" s="188">
        <f>t_PLC_FBE11[[#This Row],[GMV (RON)]]/$M$9</f>
        <v>0</v>
      </c>
      <c r="AI61" s="188" t="str">
        <f>IF(t_PLC_FBE11[[#This Row],[Commission Invoice per unit (RON)]]&lt;&gt;"-",(t_PLC_FBE11[[#This Row],[Commission Invoice per unit (RON)]]/$M$9)*(IF(t_PLC_FBE11[[#This Row],[Quantity]]&lt;&gt;"",t_PLC_FBE11[[#This Row],[Quantity]],1)),"-")</f>
        <v>-</v>
      </c>
      <c r="AJ61" s="19" t="str">
        <f>IFERROR((VLOOKUP(t_PLC_FBE11[[#This Row],[Look4]],'FBE Fees'!$D:$M,8,0)/$M$9)*(IF(t_PLC_FBE11[[#This Row],[Quantity]]&lt;&gt;"",t_PLC_FBE11[[#This Row],[Quantity]],1)),"-")</f>
        <v>-</v>
      </c>
      <c r="AK61" s="34" t="str">
        <f>IF(t_PLC_FBE11[[#This Row],[Volume ( m³)]]&lt;&gt;"-",IFERROR(VLOOKUP($G$10,Storage!$E:$F,2,0),Storage!$F$4)/$M$9*t_PLC_FBE11[[#This Row],[Volume ( m³)]],"-")</f>
        <v>-</v>
      </c>
      <c r="AL61" s="40" t="str">
        <f>IF(OR(t_PLC_FBE11[[#This Row],[Order Fee (*cc)]]&lt;&gt;"-",t_PLC_FBE11[[#This Row],[Storage fees *cc (m³ / day)]]&lt;&gt;"-"),SUM(t_PLC_FBE11[[#This Row],[Order Fee (*cc)]],(t_PLC_FBE11[[#This Row],[Storage fees *cc (m³ / day)]]*$M$10)),"-")</f>
        <v>-</v>
      </c>
      <c r="AM61" s="188" t="str">
        <f>IF(AND(t_PLC_FBE11[[#This Row],[Commission Invoice (*cc)]]&lt;&gt;"-",t_PLC_FBE11[[#This Row],[FBE Fee (*cc) for avg storage]]&lt;&gt;"-"),t_PLC_FBE11[[#This Row],[Commission Invoice (*cc)]]+t_PLC_FBE11[[#This Row],[FBE Fee (*cc) for avg storage]],"-")</f>
        <v>-</v>
      </c>
      <c r="AN61" s="188" t="str">
        <f>IF(AND(t_PLC_FBE11[[#This Row],[GMV (*cc)]]&lt;&gt;"-",t_PLC_FBE11[[#This Row],[TOTAL Cost (*cc)]]&lt;&gt;"-"),t_PLC_FBE11[[#This Row],[GMV (*cc)]]-t_PLC_FBE11[[#This Row],[TOTAL Cost (*cc)]],"-")</f>
        <v>-</v>
      </c>
      <c r="AO61" s="35" t="str">
        <f>IF(AND(t_PLC_FBE11[[#This Row],[GMV (*cc)]]&lt;&gt;"-",t_PLC_FBE11[[#This Row],[Seller Income (*cc)]]&lt;&gt;"-"),t_PLC_FBE11[[#This Row],[Seller Income (*cc)]]/t_PLC_FBE11[[#This Row],[GMV (*cc)]],"-")</f>
        <v>-</v>
      </c>
      <c r="AP61" s="188" t="str">
        <f>IF(AND(t_PLC_FBE11[[#This Row],[Price wo VAT per unit (RON)]]&lt;&gt;"-",t_PLC_FBE11[[#This Row],[TOTAL Cost (*cc)]]&lt;&gt;"-"),(t_PLC_FBE11[[#This Row],[Price wo VAT per unit (RON)]]/$M$9*(IF(t_PLC_FBE11[[#This Row],[Quantity]]&lt;&gt;"",t_PLC_FBE11[[#This Row],[Quantity]],1)))-t_PLC_FBE11[[#This Row],[TOTAL Cost (*cc)]],"-")</f>
        <v>-</v>
      </c>
      <c r="AQ61" s="35" t="str">
        <f>IF(AND(t_PLC_FBE11[[#This Row],[Net Seller Income (*cc)]]&lt;&gt;"-",t_PLC_FBE11[[#This Row],[Price wo VAT per unit (RON)]]&lt;&gt;"-"),t_PLC_FBE11[[#This Row],[Net Seller Income (*cc)]]/(t_PLC_FBE11[[#This Row],[Price wo VAT per unit (RON)]]/$M$9*(IF(t_PLC_FBE11[[#This Row],[Quantity]]&lt;&gt;"",t_PLC_FBE11[[#This Row],[Quantity]],1))),"-")</f>
        <v>-</v>
      </c>
      <c r="AR61" s="49" t="str">
        <f>IF(AND($L61&gt;0,$M61&gt;0,$N61&gt;0,$O61&gt;0),IFERROR(IF($K61&gt;1,VLOOKUP($T61,'FBE Fees'!$D:$M,9,0)/$M$9*$K61,VLOOKUP($T61,'FBE Fees'!$D:$M,9,0)/$M$9),"check data"),"-")</f>
        <v>-</v>
      </c>
      <c r="AS61" s="49" t="str">
        <f>IF(AND($L61&gt;0,$M61&gt;0,$N61&gt;0,$O61&gt;0),IFERROR(IF($K61&gt;1,VLOOKUP($T61,'FBE Fees'!$D:$M,10,0)/$M$9*$K61,VLOOKUP($T61,'FBE Fees'!$D:$M,10,0)/$M$9),"check data"),"-")</f>
        <v>-</v>
      </c>
    </row>
    <row r="62" spans="4:45" ht="20.100000000000001" customHeight="1" x14ac:dyDescent="0.25">
      <c r="D62" s="45"/>
      <c r="E62" s="45"/>
      <c r="F62" s="63"/>
      <c r="G62" s="46"/>
      <c r="H62" s="46"/>
      <c r="I62" s="58"/>
      <c r="J62" s="47"/>
      <c r="K62" s="17"/>
      <c r="L62" s="27"/>
      <c r="M62" s="27"/>
      <c r="N62" s="27"/>
      <c r="O62" s="27"/>
      <c r="P62" s="28" t="str">
        <f>IF(AND($L62&gt;0,$M62&gt;0,$N62&gt;0,$O62&gt;0),IFERROR(INDEX(T_Weight[Weight],MATCH(L62,T_Weight[Weight],-1)),"check data"),"-")</f>
        <v>-</v>
      </c>
      <c r="Q62" s="28" t="str">
        <f>IF(AND($L62&gt;0,$M62&gt;0,$N62&gt;0,$O62&gt;0),IFERROR(INDEX(T_Length[Length],MATCH((MAX($M62:$O62)),T_Length[Length],-1)),"check data"),"-")</f>
        <v>-</v>
      </c>
      <c r="R62" s="28" t="str">
        <f>IF(AND($L62&gt;0,$M62&gt;0,$N62&gt;0,$O62&gt;0),IFERROR(INDEX(T_Width[Width],MATCH((MEDIAN($M62:$O62)),T_Width[Width],-1)),"check data"),"-")</f>
        <v>-</v>
      </c>
      <c r="S62" s="28" t="str">
        <f>IF(AND($L62&gt;0,$M62&gt;0,$N62&gt;0,$O62&gt;0),IFERROR(INDEX(T_Height[Height],MATCH(MIN($M62:$O62),T_Height[Height],-1)),"check data"),"-")</f>
        <v>-</v>
      </c>
      <c r="T62" s="28" t="str">
        <f t="shared" si="6"/>
        <v>-</v>
      </c>
      <c r="U62" s="184" t="str">
        <f>IF(t_PLC_FBE11[[#This Row],[Category ID]]&lt;&gt;"",$G$8,"-")</f>
        <v>-</v>
      </c>
      <c r="V62" s="135" t="str">
        <f>IF(t_PLC_FBE11[[#This Row],[Category ID]]&lt;&gt;"",$G$9,"-")</f>
        <v>-</v>
      </c>
      <c r="W62" s="185" t="str">
        <f>IF(t_PLC_FBE11[[#This Row],[Category ID]]&lt;&gt;"",IFERROR(VLOOKUP(t_PLC_FBE11[[#This Row],[Category ID]],GRID!$A:$M,5,0),"seek guidance"),"-")</f>
        <v>-</v>
      </c>
      <c r="X62" s="186" t="str">
        <f>IF(t_PLC_FBE11[[#This Row],[Category ID]]&lt;&gt;"",IFERROR(VLOOKUP(t_PLC_FBE11[[#This Row],[Category ID]],GRID!$A:$M,9,0),"seek guidance"),"-")</f>
        <v>-</v>
      </c>
      <c r="Y62" s="32" t="str">
        <f t="shared" si="7"/>
        <v>-</v>
      </c>
      <c r="Z62" s="187" t="str">
        <f>IF(AND($L62&gt;0,$M62&gt;0,$N62&gt;0,$O62&gt;0),IFERROR(INDEX(T_Girth2PLC[Girth],MATCH(t_PLC_FBE11[[#This Row],[Net Girth]],T_Girth2PLC[Girth],-1)),"check data"),"-")</f>
        <v>-</v>
      </c>
      <c r="AA62" s="33" t="str">
        <f>IF(AND($L62&gt;0,$M62&gt;0,$N62&gt;0,$O62&gt;0),IFERROR(VLOOKUP($Z62,Classes!$D:$E,2,0),"check data"),"-")</f>
        <v>-</v>
      </c>
      <c r="AB62" s="34" t="str">
        <f t="shared" si="8"/>
        <v>-</v>
      </c>
      <c r="AC62" s="73" t="str">
        <f>IF(t_PLC_FBE11[[#This Row],[Category ID]]&lt;&gt;"",IFERROR(IF(ISNUMBER(SEARCH("*",$F$11)),VLOOKUP(t_PLC_FBE11[[#This Row],[Category ID]],GRID!$A:$M,13,0),VLOOKUP(t_PLC_FBE11[[#This Row],[Category ID]],GRID!$A:$M,12,0)),"seek guidance"),"-")</f>
        <v>-</v>
      </c>
      <c r="AD62" s="40">
        <f>IF(t_PLC_FBE11[[#This Row],[Net Price wo VAT (desired)]]&lt;&gt;"",(t_PLC_FBE11[[#This Row],[Net Price wo VAT (desired)]]*IF(t_PLC_FBE11[[#This Row],[VAT]]&lt;&gt;"",1+t_PLC_FBE11[[#This Row],[VAT]],1.19))*$M$9,t_PLC_FBE11[[#This Row],[Price with VAT (desired)]]*$M$9)</f>
        <v>0</v>
      </c>
      <c r="AE62" s="188">
        <f>t_PLC_FBE11[[#This Row],[Price w VAT per unit (RON)]]/(IF(t_PLC_FBE11[[#This Row],[VAT]]&lt;&gt;"",1+t_PLC_FBE11[[#This Row],[VAT]],1.19))</f>
        <v>0</v>
      </c>
      <c r="AF62" s="40" t="str">
        <f>IF(AND(t_PLC_FBE11[[#This Row],[Commission %]]&lt;&gt;"-",t_PLC_FBE11[[#This Row],[Price wo VAT per unit (RON)]]&lt;&gt;"-"),t_PLC_FBE11[[#This Row],[Price wo VAT per unit (RON)]]*t_PLC_FBE11[[#This Row],[Commission %]],"-")</f>
        <v>-</v>
      </c>
      <c r="AG62" s="188">
        <f>t_PLC_FBE11[[#This Row],[Price w VAT per unit (RON)]]*(IF(t_PLC_FBE11[[#This Row],[Quantity]]&lt;&gt;"",t_PLC_FBE11[[#This Row],[Quantity]],1))</f>
        <v>0</v>
      </c>
      <c r="AH62" s="188">
        <f>t_PLC_FBE11[[#This Row],[GMV (RON)]]/$M$9</f>
        <v>0</v>
      </c>
      <c r="AI62" s="188" t="str">
        <f>IF(t_PLC_FBE11[[#This Row],[Commission Invoice per unit (RON)]]&lt;&gt;"-",(t_PLC_FBE11[[#This Row],[Commission Invoice per unit (RON)]]/$M$9)*(IF(t_PLC_FBE11[[#This Row],[Quantity]]&lt;&gt;"",t_PLC_FBE11[[#This Row],[Quantity]],1)),"-")</f>
        <v>-</v>
      </c>
      <c r="AJ62" s="19" t="str">
        <f>IFERROR((VLOOKUP(t_PLC_FBE11[[#This Row],[Look4]],'FBE Fees'!$D:$M,8,0)/$M$9)*(IF(t_PLC_FBE11[[#This Row],[Quantity]]&lt;&gt;"",t_PLC_FBE11[[#This Row],[Quantity]],1)),"-")</f>
        <v>-</v>
      </c>
      <c r="AK62" s="34" t="str">
        <f>IF(t_PLC_FBE11[[#This Row],[Volume ( m³)]]&lt;&gt;"-",IFERROR(VLOOKUP($G$10,Storage!$E:$F,2,0),Storage!$F$4)/$M$9*t_PLC_FBE11[[#This Row],[Volume ( m³)]],"-")</f>
        <v>-</v>
      </c>
      <c r="AL62" s="40" t="str">
        <f>IF(OR(t_PLC_FBE11[[#This Row],[Order Fee (*cc)]]&lt;&gt;"-",t_PLC_FBE11[[#This Row],[Storage fees *cc (m³ / day)]]&lt;&gt;"-"),SUM(t_PLC_FBE11[[#This Row],[Order Fee (*cc)]],(t_PLC_FBE11[[#This Row],[Storage fees *cc (m³ / day)]]*$M$10)),"-")</f>
        <v>-</v>
      </c>
      <c r="AM62" s="188" t="str">
        <f>IF(AND(t_PLC_FBE11[[#This Row],[Commission Invoice (*cc)]]&lt;&gt;"-",t_PLC_FBE11[[#This Row],[FBE Fee (*cc) for avg storage]]&lt;&gt;"-"),t_PLC_FBE11[[#This Row],[Commission Invoice (*cc)]]+t_PLC_FBE11[[#This Row],[FBE Fee (*cc) for avg storage]],"-")</f>
        <v>-</v>
      </c>
      <c r="AN62" s="188" t="str">
        <f>IF(AND(t_PLC_FBE11[[#This Row],[GMV (*cc)]]&lt;&gt;"-",t_PLC_FBE11[[#This Row],[TOTAL Cost (*cc)]]&lt;&gt;"-"),t_PLC_FBE11[[#This Row],[GMV (*cc)]]-t_PLC_FBE11[[#This Row],[TOTAL Cost (*cc)]],"-")</f>
        <v>-</v>
      </c>
      <c r="AO62" s="35" t="str">
        <f>IF(AND(t_PLC_FBE11[[#This Row],[GMV (*cc)]]&lt;&gt;"-",t_PLC_FBE11[[#This Row],[Seller Income (*cc)]]&lt;&gt;"-"),t_PLC_FBE11[[#This Row],[Seller Income (*cc)]]/t_PLC_FBE11[[#This Row],[GMV (*cc)]],"-")</f>
        <v>-</v>
      </c>
      <c r="AP62" s="188" t="str">
        <f>IF(AND(t_PLC_FBE11[[#This Row],[Price wo VAT per unit (RON)]]&lt;&gt;"-",t_PLC_FBE11[[#This Row],[TOTAL Cost (*cc)]]&lt;&gt;"-"),(t_PLC_FBE11[[#This Row],[Price wo VAT per unit (RON)]]/$M$9*(IF(t_PLC_FBE11[[#This Row],[Quantity]]&lt;&gt;"",t_PLC_FBE11[[#This Row],[Quantity]],1)))-t_PLC_FBE11[[#This Row],[TOTAL Cost (*cc)]],"-")</f>
        <v>-</v>
      </c>
      <c r="AQ62" s="35" t="str">
        <f>IF(AND(t_PLC_FBE11[[#This Row],[Net Seller Income (*cc)]]&lt;&gt;"-",t_PLC_FBE11[[#This Row],[Price wo VAT per unit (RON)]]&lt;&gt;"-"),t_PLC_FBE11[[#This Row],[Net Seller Income (*cc)]]/(t_PLC_FBE11[[#This Row],[Price wo VAT per unit (RON)]]/$M$9*(IF(t_PLC_FBE11[[#This Row],[Quantity]]&lt;&gt;"",t_PLC_FBE11[[#This Row],[Quantity]],1))),"-")</f>
        <v>-</v>
      </c>
      <c r="AR62" s="49" t="str">
        <f>IF(AND($L62&gt;0,$M62&gt;0,$N62&gt;0,$O62&gt;0),IFERROR(IF($K62&gt;1,VLOOKUP($T62,'FBE Fees'!$D:$M,9,0)/$M$9*$K62,VLOOKUP($T62,'FBE Fees'!$D:$M,9,0)/$M$9),"check data"),"-")</f>
        <v>-</v>
      </c>
      <c r="AS62" s="49" t="str">
        <f>IF(AND($L62&gt;0,$M62&gt;0,$N62&gt;0,$O62&gt;0),IFERROR(IF($K62&gt;1,VLOOKUP($T62,'FBE Fees'!$D:$M,10,0)/$M$9*$K62,VLOOKUP($T62,'FBE Fees'!$D:$M,10,0)/$M$9),"check data"),"-")</f>
        <v>-</v>
      </c>
    </row>
    <row r="63" spans="4:45" ht="20.100000000000001" customHeight="1" x14ac:dyDescent="0.25">
      <c r="D63" s="45"/>
      <c r="E63" s="45"/>
      <c r="F63" s="63"/>
      <c r="G63" s="46"/>
      <c r="H63" s="46"/>
      <c r="I63" s="58"/>
      <c r="J63" s="47"/>
      <c r="K63" s="17"/>
      <c r="L63" s="27"/>
      <c r="M63" s="27"/>
      <c r="N63" s="27"/>
      <c r="O63" s="27"/>
      <c r="P63" s="28" t="str">
        <f>IF(AND($L63&gt;0,$M63&gt;0,$N63&gt;0,$O63&gt;0),IFERROR(INDEX(T_Weight[Weight],MATCH(L63,T_Weight[Weight],-1)),"check data"),"-")</f>
        <v>-</v>
      </c>
      <c r="Q63" s="28" t="str">
        <f>IF(AND($L63&gt;0,$M63&gt;0,$N63&gt;0,$O63&gt;0),IFERROR(INDEX(T_Length[Length],MATCH((MAX($M63:$O63)),T_Length[Length],-1)),"check data"),"-")</f>
        <v>-</v>
      </c>
      <c r="R63" s="28" t="str">
        <f>IF(AND($L63&gt;0,$M63&gt;0,$N63&gt;0,$O63&gt;0),IFERROR(INDEX(T_Width[Width],MATCH((MEDIAN($M63:$O63)),T_Width[Width],-1)),"check data"),"-")</f>
        <v>-</v>
      </c>
      <c r="S63" s="28" t="str">
        <f>IF(AND($L63&gt;0,$M63&gt;0,$N63&gt;0,$O63&gt;0),IFERROR(INDEX(T_Height[Height],MATCH(MIN($M63:$O63),T_Height[Height],-1)),"check data"),"-")</f>
        <v>-</v>
      </c>
      <c r="T63" s="28" t="str">
        <f t="shared" ref="T63:T77" si="9">IF(AND($L63&gt;0,$M63&gt;0,$N63&gt;0,$O63&gt;0),IF(LEFT(AA63,3)="PLC",AA63&amp;P63,"check data"),"-")</f>
        <v>-</v>
      </c>
      <c r="U63" s="184" t="str">
        <f>IF(t_PLC_FBE11[[#This Row],[Category ID]]&lt;&gt;"",$G$8,"-")</f>
        <v>-</v>
      </c>
      <c r="V63" s="135" t="str">
        <f>IF(t_PLC_FBE11[[#This Row],[Category ID]]&lt;&gt;"",$G$9,"-")</f>
        <v>-</v>
      </c>
      <c r="W63" s="185" t="str">
        <f>IF(t_PLC_FBE11[[#This Row],[Category ID]]&lt;&gt;"",IFERROR(VLOOKUP(t_PLC_FBE11[[#This Row],[Category ID]],GRID!$A:$M,5,0),"seek guidance"),"-")</f>
        <v>-</v>
      </c>
      <c r="X63" s="186" t="str">
        <f>IF(t_PLC_FBE11[[#This Row],[Category ID]]&lt;&gt;"",IFERROR(VLOOKUP(t_PLC_FBE11[[#This Row],[Category ID]],GRID!$A:$M,9,0),"seek guidance"),"-")</f>
        <v>-</v>
      </c>
      <c r="Y63" s="32" t="str">
        <f t="shared" ref="Y63:Y77" si="10">IF(AND($L63&gt;0,$M63&gt;0,$N63&gt;0,$O63&gt;0),IFERROR(2*((MIN($M63:$O63)+MEDIAN($M63:$O63)))+MAX($M63:$O63),"check data"),"-")</f>
        <v>-</v>
      </c>
      <c r="Z63" s="187" t="str">
        <f>IF(AND($L63&gt;0,$M63&gt;0,$N63&gt;0,$O63&gt;0),IFERROR(INDEX(T_Girth2PLC[Girth],MATCH(t_PLC_FBE11[[#This Row],[Net Girth]],T_Girth2PLC[Girth],-1)),"check data"),"-")</f>
        <v>-</v>
      </c>
      <c r="AA63" s="33" t="str">
        <f>IF(AND($L63&gt;0,$M63&gt;0,$N63&gt;0,$O63&gt;0),IFERROR(VLOOKUP($Z63,Classes!$D:$E,2,0),"check data"),"-")</f>
        <v>-</v>
      </c>
      <c r="AB63" s="34" t="str">
        <f t="shared" ref="AB63:AB77" si="11">IF(AND($L63&gt;0,$M63&gt;0,$N63&gt;0,$O63&gt;0),IFERROR(IF($K63&gt;1,(M63*N63*O63)/1000000000*$K63,(M63*N63*O63)/1000000000),"check data"),"-")</f>
        <v>-</v>
      </c>
      <c r="AC63" s="73" t="str">
        <f>IF(t_PLC_FBE11[[#This Row],[Category ID]]&lt;&gt;"",IFERROR(IF(ISNUMBER(SEARCH("*",$F$11)),VLOOKUP(t_PLC_FBE11[[#This Row],[Category ID]],GRID!$A:$M,13,0),VLOOKUP(t_PLC_FBE11[[#This Row],[Category ID]],GRID!$A:$M,12,0)),"seek guidance"),"-")</f>
        <v>-</v>
      </c>
      <c r="AD63" s="40">
        <f>IF(t_PLC_FBE11[[#This Row],[Net Price wo VAT (desired)]]&lt;&gt;"",(t_PLC_FBE11[[#This Row],[Net Price wo VAT (desired)]]*IF(t_PLC_FBE11[[#This Row],[VAT]]&lt;&gt;"",1+t_PLC_FBE11[[#This Row],[VAT]],1.19))*$M$9,t_PLC_FBE11[[#This Row],[Price with VAT (desired)]]*$M$9)</f>
        <v>0</v>
      </c>
      <c r="AE63" s="188">
        <f>t_PLC_FBE11[[#This Row],[Price w VAT per unit (RON)]]/(IF(t_PLC_FBE11[[#This Row],[VAT]]&lt;&gt;"",1+t_PLC_FBE11[[#This Row],[VAT]],1.19))</f>
        <v>0</v>
      </c>
      <c r="AF63" s="40" t="str">
        <f>IF(AND(t_PLC_FBE11[[#This Row],[Commission %]]&lt;&gt;"-",t_PLC_FBE11[[#This Row],[Price wo VAT per unit (RON)]]&lt;&gt;"-"),t_PLC_FBE11[[#This Row],[Price wo VAT per unit (RON)]]*t_PLC_FBE11[[#This Row],[Commission %]],"-")</f>
        <v>-</v>
      </c>
      <c r="AG63" s="188">
        <f>t_PLC_FBE11[[#This Row],[Price w VAT per unit (RON)]]*(IF(t_PLC_FBE11[[#This Row],[Quantity]]&lt;&gt;"",t_PLC_FBE11[[#This Row],[Quantity]],1))</f>
        <v>0</v>
      </c>
      <c r="AH63" s="188">
        <f>t_PLC_FBE11[[#This Row],[GMV (RON)]]/$M$9</f>
        <v>0</v>
      </c>
      <c r="AI63" s="188" t="str">
        <f>IF(t_PLC_FBE11[[#This Row],[Commission Invoice per unit (RON)]]&lt;&gt;"-",(t_PLC_FBE11[[#This Row],[Commission Invoice per unit (RON)]]/$M$9)*(IF(t_PLC_FBE11[[#This Row],[Quantity]]&lt;&gt;"",t_PLC_FBE11[[#This Row],[Quantity]],1)),"-")</f>
        <v>-</v>
      </c>
      <c r="AJ63" s="19" t="str">
        <f>IFERROR((VLOOKUP(t_PLC_FBE11[[#This Row],[Look4]],'FBE Fees'!$D:$M,8,0)/$M$9)*(IF(t_PLC_FBE11[[#This Row],[Quantity]]&lt;&gt;"",t_PLC_FBE11[[#This Row],[Quantity]],1)),"-")</f>
        <v>-</v>
      </c>
      <c r="AK63" s="34" t="str">
        <f>IF(t_PLC_FBE11[[#This Row],[Volume ( m³)]]&lt;&gt;"-",IFERROR(VLOOKUP($G$10,Storage!$E:$F,2,0),Storage!$F$4)/$M$9*t_PLC_FBE11[[#This Row],[Volume ( m³)]],"-")</f>
        <v>-</v>
      </c>
      <c r="AL63" s="40" t="str">
        <f>IF(OR(t_PLC_FBE11[[#This Row],[Order Fee (*cc)]]&lt;&gt;"-",t_PLC_FBE11[[#This Row],[Storage fees *cc (m³ / day)]]&lt;&gt;"-"),SUM(t_PLC_FBE11[[#This Row],[Order Fee (*cc)]],(t_PLC_FBE11[[#This Row],[Storage fees *cc (m³ / day)]]*$M$10)),"-")</f>
        <v>-</v>
      </c>
      <c r="AM63" s="188" t="str">
        <f>IF(AND(t_PLC_FBE11[[#This Row],[Commission Invoice (*cc)]]&lt;&gt;"-",t_PLC_FBE11[[#This Row],[FBE Fee (*cc) for avg storage]]&lt;&gt;"-"),t_PLC_FBE11[[#This Row],[Commission Invoice (*cc)]]+t_PLC_FBE11[[#This Row],[FBE Fee (*cc) for avg storage]],"-")</f>
        <v>-</v>
      </c>
      <c r="AN63" s="188" t="str">
        <f>IF(AND(t_PLC_FBE11[[#This Row],[GMV (*cc)]]&lt;&gt;"-",t_PLC_FBE11[[#This Row],[TOTAL Cost (*cc)]]&lt;&gt;"-"),t_PLC_FBE11[[#This Row],[GMV (*cc)]]-t_PLC_FBE11[[#This Row],[TOTAL Cost (*cc)]],"-")</f>
        <v>-</v>
      </c>
      <c r="AO63" s="35" t="str">
        <f>IF(AND(t_PLC_FBE11[[#This Row],[GMV (*cc)]]&lt;&gt;"-",t_PLC_FBE11[[#This Row],[Seller Income (*cc)]]&lt;&gt;"-"),t_PLC_FBE11[[#This Row],[Seller Income (*cc)]]/t_PLC_FBE11[[#This Row],[GMV (*cc)]],"-")</f>
        <v>-</v>
      </c>
      <c r="AP63" s="188" t="str">
        <f>IF(AND(t_PLC_FBE11[[#This Row],[Price wo VAT per unit (RON)]]&lt;&gt;"-",t_PLC_FBE11[[#This Row],[TOTAL Cost (*cc)]]&lt;&gt;"-"),(t_PLC_FBE11[[#This Row],[Price wo VAT per unit (RON)]]/$M$9*(IF(t_PLC_FBE11[[#This Row],[Quantity]]&lt;&gt;"",t_PLC_FBE11[[#This Row],[Quantity]],1)))-t_PLC_FBE11[[#This Row],[TOTAL Cost (*cc)]],"-")</f>
        <v>-</v>
      </c>
      <c r="AQ63" s="35" t="str">
        <f>IF(AND(t_PLC_FBE11[[#This Row],[Net Seller Income (*cc)]]&lt;&gt;"-",t_PLC_FBE11[[#This Row],[Price wo VAT per unit (RON)]]&lt;&gt;"-"),t_PLC_FBE11[[#This Row],[Net Seller Income (*cc)]]/(t_PLC_FBE11[[#This Row],[Price wo VAT per unit (RON)]]/$M$9*(IF(t_PLC_FBE11[[#This Row],[Quantity]]&lt;&gt;"",t_PLC_FBE11[[#This Row],[Quantity]],1))),"-")</f>
        <v>-</v>
      </c>
      <c r="AR63" s="49" t="str">
        <f>IF(AND($L63&gt;0,$M63&gt;0,$N63&gt;0,$O63&gt;0),IFERROR(IF($K63&gt;1,VLOOKUP($T63,'FBE Fees'!$D:$M,9,0)/$M$9*$K63,VLOOKUP($T63,'FBE Fees'!$D:$M,9,0)/$M$9),"check data"),"-")</f>
        <v>-</v>
      </c>
      <c r="AS63" s="49" t="str">
        <f>IF(AND($L63&gt;0,$M63&gt;0,$N63&gt;0,$O63&gt;0),IFERROR(IF($K63&gt;1,VLOOKUP($T63,'FBE Fees'!$D:$M,10,0)/$M$9*$K63,VLOOKUP($T63,'FBE Fees'!$D:$M,10,0)/$M$9),"check data"),"-")</f>
        <v>-</v>
      </c>
    </row>
    <row r="64" spans="4:45" ht="20.100000000000001" customHeight="1" x14ac:dyDescent="0.25">
      <c r="D64" s="45"/>
      <c r="E64" s="45"/>
      <c r="F64" s="63"/>
      <c r="G64" s="46"/>
      <c r="H64" s="46"/>
      <c r="I64" s="58"/>
      <c r="J64" s="47"/>
      <c r="K64" s="17"/>
      <c r="L64" s="27"/>
      <c r="M64" s="27"/>
      <c r="N64" s="27"/>
      <c r="O64" s="27"/>
      <c r="P64" s="28" t="str">
        <f>IF(AND($L64&gt;0,$M64&gt;0,$N64&gt;0,$O64&gt;0),IFERROR(INDEX(T_Weight[Weight],MATCH(L64,T_Weight[Weight],-1)),"check data"),"-")</f>
        <v>-</v>
      </c>
      <c r="Q64" s="28" t="str">
        <f>IF(AND($L64&gt;0,$M64&gt;0,$N64&gt;0,$O64&gt;0),IFERROR(INDEX(T_Length[Length],MATCH((MAX($M64:$O64)),T_Length[Length],-1)),"check data"),"-")</f>
        <v>-</v>
      </c>
      <c r="R64" s="28" t="str">
        <f>IF(AND($L64&gt;0,$M64&gt;0,$N64&gt;0,$O64&gt;0),IFERROR(INDEX(T_Width[Width],MATCH((MEDIAN($M64:$O64)),T_Width[Width],-1)),"check data"),"-")</f>
        <v>-</v>
      </c>
      <c r="S64" s="28" t="str">
        <f>IF(AND($L64&gt;0,$M64&gt;0,$N64&gt;0,$O64&gt;0),IFERROR(INDEX(T_Height[Height],MATCH(MIN($M64:$O64),T_Height[Height],-1)),"check data"),"-")</f>
        <v>-</v>
      </c>
      <c r="T64" s="28" t="str">
        <f t="shared" si="9"/>
        <v>-</v>
      </c>
      <c r="U64" s="184" t="str">
        <f>IF(t_PLC_FBE11[[#This Row],[Category ID]]&lt;&gt;"",$G$8,"-")</f>
        <v>-</v>
      </c>
      <c r="V64" s="135" t="str">
        <f>IF(t_PLC_FBE11[[#This Row],[Category ID]]&lt;&gt;"",$G$9,"-")</f>
        <v>-</v>
      </c>
      <c r="W64" s="185" t="str">
        <f>IF(t_PLC_FBE11[[#This Row],[Category ID]]&lt;&gt;"",IFERROR(VLOOKUP(t_PLC_FBE11[[#This Row],[Category ID]],GRID!$A:$M,5,0),"seek guidance"),"-")</f>
        <v>-</v>
      </c>
      <c r="X64" s="186" t="str">
        <f>IF(t_PLC_FBE11[[#This Row],[Category ID]]&lt;&gt;"",IFERROR(VLOOKUP(t_PLC_FBE11[[#This Row],[Category ID]],GRID!$A:$M,9,0),"seek guidance"),"-")</f>
        <v>-</v>
      </c>
      <c r="Y64" s="32" t="str">
        <f t="shared" si="10"/>
        <v>-</v>
      </c>
      <c r="Z64" s="187" t="str">
        <f>IF(AND($L64&gt;0,$M64&gt;0,$N64&gt;0,$O64&gt;0),IFERROR(INDEX(T_Girth2PLC[Girth],MATCH(t_PLC_FBE11[[#This Row],[Net Girth]],T_Girth2PLC[Girth],-1)),"check data"),"-")</f>
        <v>-</v>
      </c>
      <c r="AA64" s="33" t="str">
        <f>IF(AND($L64&gt;0,$M64&gt;0,$N64&gt;0,$O64&gt;0),IFERROR(VLOOKUP($Z64,Classes!$D:$E,2,0),"check data"),"-")</f>
        <v>-</v>
      </c>
      <c r="AB64" s="34" t="str">
        <f t="shared" si="11"/>
        <v>-</v>
      </c>
      <c r="AC64" s="73" t="str">
        <f>IF(t_PLC_FBE11[[#This Row],[Category ID]]&lt;&gt;"",IFERROR(IF(ISNUMBER(SEARCH("*",$F$11)),VLOOKUP(t_PLC_FBE11[[#This Row],[Category ID]],GRID!$A:$M,13,0),VLOOKUP(t_PLC_FBE11[[#This Row],[Category ID]],GRID!$A:$M,12,0)),"seek guidance"),"-")</f>
        <v>-</v>
      </c>
      <c r="AD64" s="40">
        <f>IF(t_PLC_FBE11[[#This Row],[Net Price wo VAT (desired)]]&lt;&gt;"",(t_PLC_FBE11[[#This Row],[Net Price wo VAT (desired)]]*IF(t_PLC_FBE11[[#This Row],[VAT]]&lt;&gt;"",1+t_PLC_FBE11[[#This Row],[VAT]],1.19))*$M$9,t_PLC_FBE11[[#This Row],[Price with VAT (desired)]]*$M$9)</f>
        <v>0</v>
      </c>
      <c r="AE64" s="188">
        <f>t_PLC_FBE11[[#This Row],[Price w VAT per unit (RON)]]/(IF(t_PLC_FBE11[[#This Row],[VAT]]&lt;&gt;"",1+t_PLC_FBE11[[#This Row],[VAT]],1.19))</f>
        <v>0</v>
      </c>
      <c r="AF64" s="40" t="str">
        <f>IF(AND(t_PLC_FBE11[[#This Row],[Commission %]]&lt;&gt;"-",t_PLC_FBE11[[#This Row],[Price wo VAT per unit (RON)]]&lt;&gt;"-"),t_PLC_FBE11[[#This Row],[Price wo VAT per unit (RON)]]*t_PLC_FBE11[[#This Row],[Commission %]],"-")</f>
        <v>-</v>
      </c>
      <c r="AG64" s="188">
        <f>t_PLC_FBE11[[#This Row],[Price w VAT per unit (RON)]]*(IF(t_PLC_FBE11[[#This Row],[Quantity]]&lt;&gt;"",t_PLC_FBE11[[#This Row],[Quantity]],1))</f>
        <v>0</v>
      </c>
      <c r="AH64" s="188">
        <f>t_PLC_FBE11[[#This Row],[GMV (RON)]]/$M$9</f>
        <v>0</v>
      </c>
      <c r="AI64" s="188" t="str">
        <f>IF(t_PLC_FBE11[[#This Row],[Commission Invoice per unit (RON)]]&lt;&gt;"-",(t_PLC_FBE11[[#This Row],[Commission Invoice per unit (RON)]]/$M$9)*(IF(t_PLC_FBE11[[#This Row],[Quantity]]&lt;&gt;"",t_PLC_FBE11[[#This Row],[Quantity]],1)),"-")</f>
        <v>-</v>
      </c>
      <c r="AJ64" s="19" t="str">
        <f>IFERROR((VLOOKUP(t_PLC_FBE11[[#This Row],[Look4]],'FBE Fees'!$D:$M,8,0)/$M$9)*(IF(t_PLC_FBE11[[#This Row],[Quantity]]&lt;&gt;"",t_PLC_FBE11[[#This Row],[Quantity]],1)),"-")</f>
        <v>-</v>
      </c>
      <c r="AK64" s="34" t="str">
        <f>IF(t_PLC_FBE11[[#This Row],[Volume ( m³)]]&lt;&gt;"-",IFERROR(VLOOKUP($G$10,Storage!$E:$F,2,0),Storage!$F$4)/$M$9*t_PLC_FBE11[[#This Row],[Volume ( m³)]],"-")</f>
        <v>-</v>
      </c>
      <c r="AL64" s="40" t="str">
        <f>IF(OR(t_PLC_FBE11[[#This Row],[Order Fee (*cc)]]&lt;&gt;"-",t_PLC_FBE11[[#This Row],[Storage fees *cc (m³ / day)]]&lt;&gt;"-"),SUM(t_PLC_FBE11[[#This Row],[Order Fee (*cc)]],(t_PLC_FBE11[[#This Row],[Storage fees *cc (m³ / day)]]*$M$10)),"-")</f>
        <v>-</v>
      </c>
      <c r="AM64" s="188" t="str">
        <f>IF(AND(t_PLC_FBE11[[#This Row],[Commission Invoice (*cc)]]&lt;&gt;"-",t_PLC_FBE11[[#This Row],[FBE Fee (*cc) for avg storage]]&lt;&gt;"-"),t_PLC_FBE11[[#This Row],[Commission Invoice (*cc)]]+t_PLC_FBE11[[#This Row],[FBE Fee (*cc) for avg storage]],"-")</f>
        <v>-</v>
      </c>
      <c r="AN64" s="188" t="str">
        <f>IF(AND(t_PLC_FBE11[[#This Row],[GMV (*cc)]]&lt;&gt;"-",t_PLC_FBE11[[#This Row],[TOTAL Cost (*cc)]]&lt;&gt;"-"),t_PLC_FBE11[[#This Row],[GMV (*cc)]]-t_PLC_FBE11[[#This Row],[TOTAL Cost (*cc)]],"-")</f>
        <v>-</v>
      </c>
      <c r="AO64" s="35" t="str">
        <f>IF(AND(t_PLC_FBE11[[#This Row],[GMV (*cc)]]&lt;&gt;"-",t_PLC_FBE11[[#This Row],[Seller Income (*cc)]]&lt;&gt;"-"),t_PLC_FBE11[[#This Row],[Seller Income (*cc)]]/t_PLC_FBE11[[#This Row],[GMV (*cc)]],"-")</f>
        <v>-</v>
      </c>
      <c r="AP64" s="188" t="str">
        <f>IF(AND(t_PLC_FBE11[[#This Row],[Price wo VAT per unit (RON)]]&lt;&gt;"-",t_PLC_FBE11[[#This Row],[TOTAL Cost (*cc)]]&lt;&gt;"-"),(t_PLC_FBE11[[#This Row],[Price wo VAT per unit (RON)]]/$M$9*(IF(t_PLC_FBE11[[#This Row],[Quantity]]&lt;&gt;"",t_PLC_FBE11[[#This Row],[Quantity]],1)))-t_PLC_FBE11[[#This Row],[TOTAL Cost (*cc)]],"-")</f>
        <v>-</v>
      </c>
      <c r="AQ64" s="35" t="str">
        <f>IF(AND(t_PLC_FBE11[[#This Row],[Net Seller Income (*cc)]]&lt;&gt;"-",t_PLC_FBE11[[#This Row],[Price wo VAT per unit (RON)]]&lt;&gt;"-"),t_PLC_FBE11[[#This Row],[Net Seller Income (*cc)]]/(t_PLC_FBE11[[#This Row],[Price wo VAT per unit (RON)]]/$M$9*(IF(t_PLC_FBE11[[#This Row],[Quantity]]&lt;&gt;"",t_PLC_FBE11[[#This Row],[Quantity]],1))),"-")</f>
        <v>-</v>
      </c>
      <c r="AR64" s="49" t="str">
        <f>IF(AND($L64&gt;0,$M64&gt;0,$N64&gt;0,$O64&gt;0),IFERROR(IF($K64&gt;1,VLOOKUP($T64,'FBE Fees'!$D:$M,9,0)/$M$9*$K64,VLOOKUP($T64,'FBE Fees'!$D:$M,9,0)/$M$9),"check data"),"-")</f>
        <v>-</v>
      </c>
      <c r="AS64" s="49" t="str">
        <f>IF(AND($L64&gt;0,$M64&gt;0,$N64&gt;0,$O64&gt;0),IFERROR(IF($K64&gt;1,VLOOKUP($T64,'FBE Fees'!$D:$M,10,0)/$M$9*$K64,VLOOKUP($T64,'FBE Fees'!$D:$M,10,0)/$M$9),"check data"),"-")</f>
        <v>-</v>
      </c>
    </row>
    <row r="65" spans="4:45" ht="20.100000000000001" customHeight="1" x14ac:dyDescent="0.25">
      <c r="D65" s="45"/>
      <c r="E65" s="45"/>
      <c r="F65" s="63"/>
      <c r="G65" s="46"/>
      <c r="H65" s="46"/>
      <c r="I65" s="58"/>
      <c r="J65" s="47"/>
      <c r="K65" s="17"/>
      <c r="L65" s="27"/>
      <c r="M65" s="27"/>
      <c r="N65" s="27"/>
      <c r="O65" s="27"/>
      <c r="P65" s="28" t="str">
        <f>IF(AND($L65&gt;0,$M65&gt;0,$N65&gt;0,$O65&gt;0),IFERROR(INDEX(T_Weight[Weight],MATCH(L65,T_Weight[Weight],-1)),"check data"),"-")</f>
        <v>-</v>
      </c>
      <c r="Q65" s="28" t="str">
        <f>IF(AND($L65&gt;0,$M65&gt;0,$N65&gt;0,$O65&gt;0),IFERROR(INDEX(T_Length[Length],MATCH((MAX($M65:$O65)),T_Length[Length],-1)),"check data"),"-")</f>
        <v>-</v>
      </c>
      <c r="R65" s="28" t="str">
        <f>IF(AND($L65&gt;0,$M65&gt;0,$N65&gt;0,$O65&gt;0),IFERROR(INDEX(T_Width[Width],MATCH((MEDIAN($M65:$O65)),T_Width[Width],-1)),"check data"),"-")</f>
        <v>-</v>
      </c>
      <c r="S65" s="28" t="str">
        <f>IF(AND($L65&gt;0,$M65&gt;0,$N65&gt;0,$O65&gt;0),IFERROR(INDEX(T_Height[Height],MATCH(MIN($M65:$O65),T_Height[Height],-1)),"check data"),"-")</f>
        <v>-</v>
      </c>
      <c r="T65" s="28" t="str">
        <f t="shared" si="9"/>
        <v>-</v>
      </c>
      <c r="U65" s="184" t="str">
        <f>IF(t_PLC_FBE11[[#This Row],[Category ID]]&lt;&gt;"",$G$8,"-")</f>
        <v>-</v>
      </c>
      <c r="V65" s="135" t="str">
        <f>IF(t_PLC_FBE11[[#This Row],[Category ID]]&lt;&gt;"",$G$9,"-")</f>
        <v>-</v>
      </c>
      <c r="W65" s="185" t="str">
        <f>IF(t_PLC_FBE11[[#This Row],[Category ID]]&lt;&gt;"",IFERROR(VLOOKUP(t_PLC_FBE11[[#This Row],[Category ID]],GRID!$A:$M,5,0),"seek guidance"),"-")</f>
        <v>-</v>
      </c>
      <c r="X65" s="186" t="str">
        <f>IF(t_PLC_FBE11[[#This Row],[Category ID]]&lt;&gt;"",IFERROR(VLOOKUP(t_PLC_FBE11[[#This Row],[Category ID]],GRID!$A:$M,9,0),"seek guidance"),"-")</f>
        <v>-</v>
      </c>
      <c r="Y65" s="32" t="str">
        <f t="shared" si="10"/>
        <v>-</v>
      </c>
      <c r="Z65" s="187" t="str">
        <f>IF(AND($L65&gt;0,$M65&gt;0,$N65&gt;0,$O65&gt;0),IFERROR(INDEX(T_Girth2PLC[Girth],MATCH(t_PLC_FBE11[[#This Row],[Net Girth]],T_Girth2PLC[Girth],-1)),"check data"),"-")</f>
        <v>-</v>
      </c>
      <c r="AA65" s="33" t="str">
        <f>IF(AND($L65&gt;0,$M65&gt;0,$N65&gt;0,$O65&gt;0),IFERROR(VLOOKUP($Z65,Classes!$D:$E,2,0),"check data"),"-")</f>
        <v>-</v>
      </c>
      <c r="AB65" s="34" t="str">
        <f t="shared" si="11"/>
        <v>-</v>
      </c>
      <c r="AC65" s="73" t="str">
        <f>IF(t_PLC_FBE11[[#This Row],[Category ID]]&lt;&gt;"",IFERROR(IF(ISNUMBER(SEARCH("*",$F$11)),VLOOKUP(t_PLC_FBE11[[#This Row],[Category ID]],GRID!$A:$M,13,0),VLOOKUP(t_PLC_FBE11[[#This Row],[Category ID]],GRID!$A:$M,12,0)),"seek guidance"),"-")</f>
        <v>-</v>
      </c>
      <c r="AD65" s="40">
        <f>IF(t_PLC_FBE11[[#This Row],[Net Price wo VAT (desired)]]&lt;&gt;"",(t_PLC_FBE11[[#This Row],[Net Price wo VAT (desired)]]*IF(t_PLC_FBE11[[#This Row],[VAT]]&lt;&gt;"",1+t_PLC_FBE11[[#This Row],[VAT]],1.19))*$M$9,t_PLC_FBE11[[#This Row],[Price with VAT (desired)]]*$M$9)</f>
        <v>0</v>
      </c>
      <c r="AE65" s="188">
        <f>t_PLC_FBE11[[#This Row],[Price w VAT per unit (RON)]]/(IF(t_PLC_FBE11[[#This Row],[VAT]]&lt;&gt;"",1+t_PLC_FBE11[[#This Row],[VAT]],1.19))</f>
        <v>0</v>
      </c>
      <c r="AF65" s="40" t="str">
        <f>IF(AND(t_PLC_FBE11[[#This Row],[Commission %]]&lt;&gt;"-",t_PLC_FBE11[[#This Row],[Price wo VAT per unit (RON)]]&lt;&gt;"-"),t_PLC_FBE11[[#This Row],[Price wo VAT per unit (RON)]]*t_PLC_FBE11[[#This Row],[Commission %]],"-")</f>
        <v>-</v>
      </c>
      <c r="AG65" s="188">
        <f>t_PLC_FBE11[[#This Row],[Price w VAT per unit (RON)]]*(IF(t_PLC_FBE11[[#This Row],[Quantity]]&lt;&gt;"",t_PLC_FBE11[[#This Row],[Quantity]],1))</f>
        <v>0</v>
      </c>
      <c r="AH65" s="188">
        <f>t_PLC_FBE11[[#This Row],[GMV (RON)]]/$M$9</f>
        <v>0</v>
      </c>
      <c r="AI65" s="188" t="str">
        <f>IF(t_PLC_FBE11[[#This Row],[Commission Invoice per unit (RON)]]&lt;&gt;"-",(t_PLC_FBE11[[#This Row],[Commission Invoice per unit (RON)]]/$M$9)*(IF(t_PLC_FBE11[[#This Row],[Quantity]]&lt;&gt;"",t_PLC_FBE11[[#This Row],[Quantity]],1)),"-")</f>
        <v>-</v>
      </c>
      <c r="AJ65" s="19" t="str">
        <f>IFERROR((VLOOKUP(t_PLC_FBE11[[#This Row],[Look4]],'FBE Fees'!$D:$M,8,0)/$M$9)*(IF(t_PLC_FBE11[[#This Row],[Quantity]]&lt;&gt;"",t_PLC_FBE11[[#This Row],[Quantity]],1)),"-")</f>
        <v>-</v>
      </c>
      <c r="AK65" s="34" t="str">
        <f>IF(t_PLC_FBE11[[#This Row],[Volume ( m³)]]&lt;&gt;"-",IFERROR(VLOOKUP($G$10,Storage!$E:$F,2,0),Storage!$F$4)/$M$9*t_PLC_FBE11[[#This Row],[Volume ( m³)]],"-")</f>
        <v>-</v>
      </c>
      <c r="AL65" s="40" t="str">
        <f>IF(OR(t_PLC_FBE11[[#This Row],[Order Fee (*cc)]]&lt;&gt;"-",t_PLC_FBE11[[#This Row],[Storage fees *cc (m³ / day)]]&lt;&gt;"-"),SUM(t_PLC_FBE11[[#This Row],[Order Fee (*cc)]],(t_PLC_FBE11[[#This Row],[Storage fees *cc (m³ / day)]]*$M$10)),"-")</f>
        <v>-</v>
      </c>
      <c r="AM65" s="188" t="str">
        <f>IF(AND(t_PLC_FBE11[[#This Row],[Commission Invoice (*cc)]]&lt;&gt;"-",t_PLC_FBE11[[#This Row],[FBE Fee (*cc) for avg storage]]&lt;&gt;"-"),t_PLC_FBE11[[#This Row],[Commission Invoice (*cc)]]+t_PLC_FBE11[[#This Row],[FBE Fee (*cc) for avg storage]],"-")</f>
        <v>-</v>
      </c>
      <c r="AN65" s="188" t="str">
        <f>IF(AND(t_PLC_FBE11[[#This Row],[GMV (*cc)]]&lt;&gt;"-",t_PLC_FBE11[[#This Row],[TOTAL Cost (*cc)]]&lt;&gt;"-"),t_PLC_FBE11[[#This Row],[GMV (*cc)]]-t_PLC_FBE11[[#This Row],[TOTAL Cost (*cc)]],"-")</f>
        <v>-</v>
      </c>
      <c r="AO65" s="35" t="str">
        <f>IF(AND(t_PLC_FBE11[[#This Row],[GMV (*cc)]]&lt;&gt;"-",t_PLC_FBE11[[#This Row],[Seller Income (*cc)]]&lt;&gt;"-"),t_PLC_FBE11[[#This Row],[Seller Income (*cc)]]/t_PLC_FBE11[[#This Row],[GMV (*cc)]],"-")</f>
        <v>-</v>
      </c>
      <c r="AP65" s="188" t="str">
        <f>IF(AND(t_PLC_FBE11[[#This Row],[Price wo VAT per unit (RON)]]&lt;&gt;"-",t_PLC_FBE11[[#This Row],[TOTAL Cost (*cc)]]&lt;&gt;"-"),(t_PLC_FBE11[[#This Row],[Price wo VAT per unit (RON)]]/$M$9*(IF(t_PLC_FBE11[[#This Row],[Quantity]]&lt;&gt;"",t_PLC_FBE11[[#This Row],[Quantity]],1)))-t_PLC_FBE11[[#This Row],[TOTAL Cost (*cc)]],"-")</f>
        <v>-</v>
      </c>
      <c r="AQ65" s="35" t="str">
        <f>IF(AND(t_PLC_FBE11[[#This Row],[Net Seller Income (*cc)]]&lt;&gt;"-",t_PLC_FBE11[[#This Row],[Price wo VAT per unit (RON)]]&lt;&gt;"-"),t_PLC_FBE11[[#This Row],[Net Seller Income (*cc)]]/(t_PLC_FBE11[[#This Row],[Price wo VAT per unit (RON)]]/$M$9*(IF(t_PLC_FBE11[[#This Row],[Quantity]]&lt;&gt;"",t_PLC_FBE11[[#This Row],[Quantity]],1))),"-")</f>
        <v>-</v>
      </c>
      <c r="AR65" s="49" t="str">
        <f>IF(AND($L65&gt;0,$M65&gt;0,$N65&gt;0,$O65&gt;0),IFERROR(IF($K65&gt;1,VLOOKUP($T65,'FBE Fees'!$D:$M,9,0)/$M$9*$K65,VLOOKUP($T65,'FBE Fees'!$D:$M,9,0)/$M$9),"check data"),"-")</f>
        <v>-</v>
      </c>
      <c r="AS65" s="49" t="str">
        <f>IF(AND($L65&gt;0,$M65&gt;0,$N65&gt;0,$O65&gt;0),IFERROR(IF($K65&gt;1,VLOOKUP($T65,'FBE Fees'!$D:$M,10,0)/$M$9*$K65,VLOOKUP($T65,'FBE Fees'!$D:$M,10,0)/$M$9),"check data"),"-")</f>
        <v>-</v>
      </c>
    </row>
    <row r="66" spans="4:45" ht="20.100000000000001" customHeight="1" x14ac:dyDescent="0.25">
      <c r="D66" s="45"/>
      <c r="E66" s="45"/>
      <c r="F66" s="63"/>
      <c r="G66" s="46"/>
      <c r="H66" s="46"/>
      <c r="I66" s="58"/>
      <c r="J66" s="47"/>
      <c r="K66" s="17"/>
      <c r="L66" s="27"/>
      <c r="M66" s="27"/>
      <c r="N66" s="27"/>
      <c r="O66" s="27"/>
      <c r="P66" s="28" t="str">
        <f>IF(AND($L66&gt;0,$M66&gt;0,$N66&gt;0,$O66&gt;0),IFERROR(INDEX(T_Weight[Weight],MATCH(L66,T_Weight[Weight],-1)),"check data"),"-")</f>
        <v>-</v>
      </c>
      <c r="Q66" s="28" t="str">
        <f>IF(AND($L66&gt;0,$M66&gt;0,$N66&gt;0,$O66&gt;0),IFERROR(INDEX(T_Length[Length],MATCH((MAX($M66:$O66)),T_Length[Length],-1)),"check data"),"-")</f>
        <v>-</v>
      </c>
      <c r="R66" s="28" t="str">
        <f>IF(AND($L66&gt;0,$M66&gt;0,$N66&gt;0,$O66&gt;0),IFERROR(INDEX(T_Width[Width],MATCH((MEDIAN($M66:$O66)),T_Width[Width],-1)),"check data"),"-")</f>
        <v>-</v>
      </c>
      <c r="S66" s="28" t="str">
        <f>IF(AND($L66&gt;0,$M66&gt;0,$N66&gt;0,$O66&gt;0),IFERROR(INDEX(T_Height[Height],MATCH(MIN($M66:$O66),T_Height[Height],-1)),"check data"),"-")</f>
        <v>-</v>
      </c>
      <c r="T66" s="28" t="str">
        <f t="shared" si="9"/>
        <v>-</v>
      </c>
      <c r="U66" s="184" t="str">
        <f>IF(t_PLC_FBE11[[#This Row],[Category ID]]&lt;&gt;"",$G$8,"-")</f>
        <v>-</v>
      </c>
      <c r="V66" s="135" t="str">
        <f>IF(t_PLC_FBE11[[#This Row],[Category ID]]&lt;&gt;"",$G$9,"-")</f>
        <v>-</v>
      </c>
      <c r="W66" s="185" t="str">
        <f>IF(t_PLC_FBE11[[#This Row],[Category ID]]&lt;&gt;"",IFERROR(VLOOKUP(t_PLC_FBE11[[#This Row],[Category ID]],GRID!$A:$M,5,0),"seek guidance"),"-")</f>
        <v>-</v>
      </c>
      <c r="X66" s="186" t="str">
        <f>IF(t_PLC_FBE11[[#This Row],[Category ID]]&lt;&gt;"",IFERROR(VLOOKUP(t_PLC_FBE11[[#This Row],[Category ID]],GRID!$A:$M,9,0),"seek guidance"),"-")</f>
        <v>-</v>
      </c>
      <c r="Y66" s="32" t="str">
        <f t="shared" si="10"/>
        <v>-</v>
      </c>
      <c r="Z66" s="187" t="str">
        <f>IF(AND($L66&gt;0,$M66&gt;0,$N66&gt;0,$O66&gt;0),IFERROR(INDEX(T_Girth2PLC[Girth],MATCH(t_PLC_FBE11[[#This Row],[Net Girth]],T_Girth2PLC[Girth],-1)),"check data"),"-")</f>
        <v>-</v>
      </c>
      <c r="AA66" s="33" t="str">
        <f>IF(AND($L66&gt;0,$M66&gt;0,$N66&gt;0,$O66&gt;0),IFERROR(VLOOKUP($Z66,Classes!$D:$E,2,0),"check data"),"-")</f>
        <v>-</v>
      </c>
      <c r="AB66" s="34" t="str">
        <f t="shared" si="11"/>
        <v>-</v>
      </c>
      <c r="AC66" s="73" t="str">
        <f>IF(t_PLC_FBE11[[#This Row],[Category ID]]&lt;&gt;"",IFERROR(IF(ISNUMBER(SEARCH("*",$F$11)),VLOOKUP(t_PLC_FBE11[[#This Row],[Category ID]],GRID!$A:$M,13,0),VLOOKUP(t_PLC_FBE11[[#This Row],[Category ID]],GRID!$A:$M,12,0)),"seek guidance"),"-")</f>
        <v>-</v>
      </c>
      <c r="AD66" s="40">
        <f>IF(t_PLC_FBE11[[#This Row],[Net Price wo VAT (desired)]]&lt;&gt;"",(t_PLC_FBE11[[#This Row],[Net Price wo VAT (desired)]]*IF(t_PLC_FBE11[[#This Row],[VAT]]&lt;&gt;"",1+t_PLC_FBE11[[#This Row],[VAT]],1.19))*$M$9,t_PLC_FBE11[[#This Row],[Price with VAT (desired)]]*$M$9)</f>
        <v>0</v>
      </c>
      <c r="AE66" s="188">
        <f>t_PLC_FBE11[[#This Row],[Price w VAT per unit (RON)]]/(IF(t_PLC_FBE11[[#This Row],[VAT]]&lt;&gt;"",1+t_PLC_FBE11[[#This Row],[VAT]],1.19))</f>
        <v>0</v>
      </c>
      <c r="AF66" s="40" t="str">
        <f>IF(AND(t_PLC_FBE11[[#This Row],[Commission %]]&lt;&gt;"-",t_PLC_FBE11[[#This Row],[Price wo VAT per unit (RON)]]&lt;&gt;"-"),t_PLC_FBE11[[#This Row],[Price wo VAT per unit (RON)]]*t_PLC_FBE11[[#This Row],[Commission %]],"-")</f>
        <v>-</v>
      </c>
      <c r="AG66" s="188">
        <f>t_PLC_FBE11[[#This Row],[Price w VAT per unit (RON)]]*(IF(t_PLC_FBE11[[#This Row],[Quantity]]&lt;&gt;"",t_PLC_FBE11[[#This Row],[Quantity]],1))</f>
        <v>0</v>
      </c>
      <c r="AH66" s="188">
        <f>t_PLC_FBE11[[#This Row],[GMV (RON)]]/$M$9</f>
        <v>0</v>
      </c>
      <c r="AI66" s="188" t="str">
        <f>IF(t_PLC_FBE11[[#This Row],[Commission Invoice per unit (RON)]]&lt;&gt;"-",(t_PLC_FBE11[[#This Row],[Commission Invoice per unit (RON)]]/$M$9)*(IF(t_PLC_FBE11[[#This Row],[Quantity]]&lt;&gt;"",t_PLC_FBE11[[#This Row],[Quantity]],1)),"-")</f>
        <v>-</v>
      </c>
      <c r="AJ66" s="19" t="str">
        <f>IFERROR((VLOOKUP(t_PLC_FBE11[[#This Row],[Look4]],'FBE Fees'!$D:$M,8,0)/$M$9)*(IF(t_PLC_FBE11[[#This Row],[Quantity]]&lt;&gt;"",t_PLC_FBE11[[#This Row],[Quantity]],1)),"-")</f>
        <v>-</v>
      </c>
      <c r="AK66" s="34" t="str">
        <f>IF(t_PLC_FBE11[[#This Row],[Volume ( m³)]]&lt;&gt;"-",IFERROR(VLOOKUP($G$10,Storage!$E:$F,2,0),Storage!$F$4)/$M$9*t_PLC_FBE11[[#This Row],[Volume ( m³)]],"-")</f>
        <v>-</v>
      </c>
      <c r="AL66" s="40" t="str">
        <f>IF(OR(t_PLC_FBE11[[#This Row],[Order Fee (*cc)]]&lt;&gt;"-",t_PLC_FBE11[[#This Row],[Storage fees *cc (m³ / day)]]&lt;&gt;"-"),SUM(t_PLC_FBE11[[#This Row],[Order Fee (*cc)]],(t_PLC_FBE11[[#This Row],[Storage fees *cc (m³ / day)]]*$M$10)),"-")</f>
        <v>-</v>
      </c>
      <c r="AM66" s="188" t="str">
        <f>IF(AND(t_PLC_FBE11[[#This Row],[Commission Invoice (*cc)]]&lt;&gt;"-",t_PLC_FBE11[[#This Row],[FBE Fee (*cc) for avg storage]]&lt;&gt;"-"),t_PLC_FBE11[[#This Row],[Commission Invoice (*cc)]]+t_PLC_FBE11[[#This Row],[FBE Fee (*cc) for avg storage]],"-")</f>
        <v>-</v>
      </c>
      <c r="AN66" s="188" t="str">
        <f>IF(AND(t_PLC_FBE11[[#This Row],[GMV (*cc)]]&lt;&gt;"-",t_PLC_FBE11[[#This Row],[TOTAL Cost (*cc)]]&lt;&gt;"-"),t_PLC_FBE11[[#This Row],[GMV (*cc)]]-t_PLC_FBE11[[#This Row],[TOTAL Cost (*cc)]],"-")</f>
        <v>-</v>
      </c>
      <c r="AO66" s="35" t="str">
        <f>IF(AND(t_PLC_FBE11[[#This Row],[GMV (*cc)]]&lt;&gt;"-",t_PLC_FBE11[[#This Row],[Seller Income (*cc)]]&lt;&gt;"-"),t_PLC_FBE11[[#This Row],[Seller Income (*cc)]]/t_PLC_FBE11[[#This Row],[GMV (*cc)]],"-")</f>
        <v>-</v>
      </c>
      <c r="AP66" s="188" t="str">
        <f>IF(AND(t_PLC_FBE11[[#This Row],[Price wo VAT per unit (RON)]]&lt;&gt;"-",t_PLC_FBE11[[#This Row],[TOTAL Cost (*cc)]]&lt;&gt;"-"),(t_PLC_FBE11[[#This Row],[Price wo VAT per unit (RON)]]/$M$9*(IF(t_PLC_FBE11[[#This Row],[Quantity]]&lt;&gt;"",t_PLC_FBE11[[#This Row],[Quantity]],1)))-t_PLC_FBE11[[#This Row],[TOTAL Cost (*cc)]],"-")</f>
        <v>-</v>
      </c>
      <c r="AQ66" s="35" t="str">
        <f>IF(AND(t_PLC_FBE11[[#This Row],[Net Seller Income (*cc)]]&lt;&gt;"-",t_PLC_FBE11[[#This Row],[Price wo VAT per unit (RON)]]&lt;&gt;"-"),t_PLC_FBE11[[#This Row],[Net Seller Income (*cc)]]/(t_PLC_FBE11[[#This Row],[Price wo VAT per unit (RON)]]/$M$9*(IF(t_PLC_FBE11[[#This Row],[Quantity]]&lt;&gt;"",t_PLC_FBE11[[#This Row],[Quantity]],1))),"-")</f>
        <v>-</v>
      </c>
      <c r="AR66" s="49" t="str">
        <f>IF(AND($L66&gt;0,$M66&gt;0,$N66&gt;0,$O66&gt;0),IFERROR(IF($K66&gt;1,VLOOKUP($T66,'FBE Fees'!$D:$M,9,0)/$M$9*$K66,VLOOKUP($T66,'FBE Fees'!$D:$M,9,0)/$M$9),"check data"),"-")</f>
        <v>-</v>
      </c>
      <c r="AS66" s="49" t="str">
        <f>IF(AND($L66&gt;0,$M66&gt;0,$N66&gt;0,$O66&gt;0),IFERROR(IF($K66&gt;1,VLOOKUP($T66,'FBE Fees'!$D:$M,10,0)/$M$9*$K66,VLOOKUP($T66,'FBE Fees'!$D:$M,10,0)/$M$9),"check data"),"-")</f>
        <v>-</v>
      </c>
    </row>
    <row r="67" spans="4:45" ht="20.100000000000001" customHeight="1" x14ac:dyDescent="0.25">
      <c r="D67" s="45"/>
      <c r="E67" s="45"/>
      <c r="F67" s="63"/>
      <c r="G67" s="46"/>
      <c r="H67" s="46"/>
      <c r="I67" s="58"/>
      <c r="J67" s="47"/>
      <c r="K67" s="17"/>
      <c r="L67" s="27"/>
      <c r="M67" s="27"/>
      <c r="N67" s="27"/>
      <c r="O67" s="27"/>
      <c r="P67" s="28" t="str">
        <f>IF(AND($L67&gt;0,$M67&gt;0,$N67&gt;0,$O67&gt;0),IFERROR(INDEX(T_Weight[Weight],MATCH(L67,T_Weight[Weight],-1)),"check data"),"-")</f>
        <v>-</v>
      </c>
      <c r="Q67" s="28" t="str">
        <f>IF(AND($L67&gt;0,$M67&gt;0,$N67&gt;0,$O67&gt;0),IFERROR(INDEX(T_Length[Length],MATCH((MAX($M67:$O67)),T_Length[Length],-1)),"check data"),"-")</f>
        <v>-</v>
      </c>
      <c r="R67" s="28" t="str">
        <f>IF(AND($L67&gt;0,$M67&gt;0,$N67&gt;0,$O67&gt;0),IFERROR(INDEX(T_Width[Width],MATCH((MEDIAN($M67:$O67)),T_Width[Width],-1)),"check data"),"-")</f>
        <v>-</v>
      </c>
      <c r="S67" s="28" t="str">
        <f>IF(AND($L67&gt;0,$M67&gt;0,$N67&gt;0,$O67&gt;0),IFERROR(INDEX(T_Height[Height],MATCH(MIN($M67:$O67),T_Height[Height],-1)),"check data"),"-")</f>
        <v>-</v>
      </c>
      <c r="T67" s="28" t="str">
        <f t="shared" si="9"/>
        <v>-</v>
      </c>
      <c r="U67" s="184" t="str">
        <f>IF(t_PLC_FBE11[[#This Row],[Category ID]]&lt;&gt;"",$G$8,"-")</f>
        <v>-</v>
      </c>
      <c r="V67" s="135" t="str">
        <f>IF(t_PLC_FBE11[[#This Row],[Category ID]]&lt;&gt;"",$G$9,"-")</f>
        <v>-</v>
      </c>
      <c r="W67" s="185" t="str">
        <f>IF(t_PLC_FBE11[[#This Row],[Category ID]]&lt;&gt;"",IFERROR(VLOOKUP(t_PLC_FBE11[[#This Row],[Category ID]],GRID!$A:$M,5,0),"seek guidance"),"-")</f>
        <v>-</v>
      </c>
      <c r="X67" s="186" t="str">
        <f>IF(t_PLC_FBE11[[#This Row],[Category ID]]&lt;&gt;"",IFERROR(VLOOKUP(t_PLC_FBE11[[#This Row],[Category ID]],GRID!$A:$M,9,0),"seek guidance"),"-")</f>
        <v>-</v>
      </c>
      <c r="Y67" s="32" t="str">
        <f t="shared" si="10"/>
        <v>-</v>
      </c>
      <c r="Z67" s="187" t="str">
        <f>IF(AND($L67&gt;0,$M67&gt;0,$N67&gt;0,$O67&gt;0),IFERROR(INDEX(T_Girth2PLC[Girth],MATCH(t_PLC_FBE11[[#This Row],[Net Girth]],T_Girth2PLC[Girth],-1)),"check data"),"-")</f>
        <v>-</v>
      </c>
      <c r="AA67" s="33" t="str">
        <f>IF(AND($L67&gt;0,$M67&gt;0,$N67&gt;0,$O67&gt;0),IFERROR(VLOOKUP($Z67,Classes!$D:$E,2,0),"check data"),"-")</f>
        <v>-</v>
      </c>
      <c r="AB67" s="34" t="str">
        <f t="shared" si="11"/>
        <v>-</v>
      </c>
      <c r="AC67" s="73" t="str">
        <f>IF(t_PLC_FBE11[[#This Row],[Category ID]]&lt;&gt;"",IFERROR(IF(ISNUMBER(SEARCH("*",$F$11)),VLOOKUP(t_PLC_FBE11[[#This Row],[Category ID]],GRID!$A:$M,13,0),VLOOKUP(t_PLC_FBE11[[#This Row],[Category ID]],GRID!$A:$M,12,0)),"seek guidance"),"-")</f>
        <v>-</v>
      </c>
      <c r="AD67" s="40">
        <f>IF(t_PLC_FBE11[[#This Row],[Net Price wo VAT (desired)]]&lt;&gt;"",(t_PLC_FBE11[[#This Row],[Net Price wo VAT (desired)]]*IF(t_PLC_FBE11[[#This Row],[VAT]]&lt;&gt;"",1+t_PLC_FBE11[[#This Row],[VAT]],1.19))*$M$9,t_PLC_FBE11[[#This Row],[Price with VAT (desired)]]*$M$9)</f>
        <v>0</v>
      </c>
      <c r="AE67" s="188">
        <f>t_PLC_FBE11[[#This Row],[Price w VAT per unit (RON)]]/(IF(t_PLC_FBE11[[#This Row],[VAT]]&lt;&gt;"",1+t_PLC_FBE11[[#This Row],[VAT]],1.19))</f>
        <v>0</v>
      </c>
      <c r="AF67" s="40" t="str">
        <f>IF(AND(t_PLC_FBE11[[#This Row],[Commission %]]&lt;&gt;"-",t_PLC_FBE11[[#This Row],[Price wo VAT per unit (RON)]]&lt;&gt;"-"),t_PLC_FBE11[[#This Row],[Price wo VAT per unit (RON)]]*t_PLC_FBE11[[#This Row],[Commission %]],"-")</f>
        <v>-</v>
      </c>
      <c r="AG67" s="188">
        <f>t_PLC_FBE11[[#This Row],[Price w VAT per unit (RON)]]*(IF(t_PLC_FBE11[[#This Row],[Quantity]]&lt;&gt;"",t_PLC_FBE11[[#This Row],[Quantity]],1))</f>
        <v>0</v>
      </c>
      <c r="AH67" s="188">
        <f>t_PLC_FBE11[[#This Row],[GMV (RON)]]/$M$9</f>
        <v>0</v>
      </c>
      <c r="AI67" s="188" t="str">
        <f>IF(t_PLC_FBE11[[#This Row],[Commission Invoice per unit (RON)]]&lt;&gt;"-",(t_PLC_FBE11[[#This Row],[Commission Invoice per unit (RON)]]/$M$9)*(IF(t_PLC_FBE11[[#This Row],[Quantity]]&lt;&gt;"",t_PLC_FBE11[[#This Row],[Quantity]],1)),"-")</f>
        <v>-</v>
      </c>
      <c r="AJ67" s="19" t="str">
        <f>IFERROR((VLOOKUP(t_PLC_FBE11[[#This Row],[Look4]],'FBE Fees'!$D:$M,8,0)/$M$9)*(IF(t_PLC_FBE11[[#This Row],[Quantity]]&lt;&gt;"",t_PLC_FBE11[[#This Row],[Quantity]],1)),"-")</f>
        <v>-</v>
      </c>
      <c r="AK67" s="34" t="str">
        <f>IF(t_PLC_FBE11[[#This Row],[Volume ( m³)]]&lt;&gt;"-",IFERROR(VLOOKUP($G$10,Storage!$E:$F,2,0),Storage!$F$4)/$M$9*t_PLC_FBE11[[#This Row],[Volume ( m³)]],"-")</f>
        <v>-</v>
      </c>
      <c r="AL67" s="40" t="str">
        <f>IF(OR(t_PLC_FBE11[[#This Row],[Order Fee (*cc)]]&lt;&gt;"-",t_PLC_FBE11[[#This Row],[Storage fees *cc (m³ / day)]]&lt;&gt;"-"),SUM(t_PLC_FBE11[[#This Row],[Order Fee (*cc)]],(t_PLC_FBE11[[#This Row],[Storage fees *cc (m³ / day)]]*$M$10)),"-")</f>
        <v>-</v>
      </c>
      <c r="AM67" s="188" t="str">
        <f>IF(AND(t_PLC_FBE11[[#This Row],[Commission Invoice (*cc)]]&lt;&gt;"-",t_PLC_FBE11[[#This Row],[FBE Fee (*cc) for avg storage]]&lt;&gt;"-"),t_PLC_FBE11[[#This Row],[Commission Invoice (*cc)]]+t_PLC_FBE11[[#This Row],[FBE Fee (*cc) for avg storage]],"-")</f>
        <v>-</v>
      </c>
      <c r="AN67" s="188" t="str">
        <f>IF(AND(t_PLC_FBE11[[#This Row],[GMV (*cc)]]&lt;&gt;"-",t_PLC_FBE11[[#This Row],[TOTAL Cost (*cc)]]&lt;&gt;"-"),t_PLC_FBE11[[#This Row],[GMV (*cc)]]-t_PLC_FBE11[[#This Row],[TOTAL Cost (*cc)]],"-")</f>
        <v>-</v>
      </c>
      <c r="AO67" s="35" t="str">
        <f>IF(AND(t_PLC_FBE11[[#This Row],[GMV (*cc)]]&lt;&gt;"-",t_PLC_FBE11[[#This Row],[Seller Income (*cc)]]&lt;&gt;"-"),t_PLC_FBE11[[#This Row],[Seller Income (*cc)]]/t_PLC_FBE11[[#This Row],[GMV (*cc)]],"-")</f>
        <v>-</v>
      </c>
      <c r="AP67" s="188" t="str">
        <f>IF(AND(t_PLC_FBE11[[#This Row],[Price wo VAT per unit (RON)]]&lt;&gt;"-",t_PLC_FBE11[[#This Row],[TOTAL Cost (*cc)]]&lt;&gt;"-"),(t_PLC_FBE11[[#This Row],[Price wo VAT per unit (RON)]]/$M$9*(IF(t_PLC_FBE11[[#This Row],[Quantity]]&lt;&gt;"",t_PLC_FBE11[[#This Row],[Quantity]],1)))-t_PLC_FBE11[[#This Row],[TOTAL Cost (*cc)]],"-")</f>
        <v>-</v>
      </c>
      <c r="AQ67" s="35" t="str">
        <f>IF(AND(t_PLC_FBE11[[#This Row],[Net Seller Income (*cc)]]&lt;&gt;"-",t_PLC_FBE11[[#This Row],[Price wo VAT per unit (RON)]]&lt;&gt;"-"),t_PLC_FBE11[[#This Row],[Net Seller Income (*cc)]]/(t_PLC_FBE11[[#This Row],[Price wo VAT per unit (RON)]]/$M$9*(IF(t_PLC_FBE11[[#This Row],[Quantity]]&lt;&gt;"",t_PLC_FBE11[[#This Row],[Quantity]],1))),"-")</f>
        <v>-</v>
      </c>
      <c r="AR67" s="49" t="str">
        <f>IF(AND($L67&gt;0,$M67&gt;0,$N67&gt;0,$O67&gt;0),IFERROR(IF($K67&gt;1,VLOOKUP($T67,'FBE Fees'!$D:$M,9,0)/$M$9*$K67,VLOOKUP($T67,'FBE Fees'!$D:$M,9,0)/$M$9),"check data"),"-")</f>
        <v>-</v>
      </c>
      <c r="AS67" s="49" t="str">
        <f>IF(AND($L67&gt;0,$M67&gt;0,$N67&gt;0,$O67&gt;0),IFERROR(IF($K67&gt;1,VLOOKUP($T67,'FBE Fees'!$D:$M,10,0)/$M$9*$K67,VLOOKUP($T67,'FBE Fees'!$D:$M,10,0)/$M$9),"check data"),"-")</f>
        <v>-</v>
      </c>
    </row>
    <row r="68" spans="4:45" ht="20.100000000000001" customHeight="1" x14ac:dyDescent="0.25">
      <c r="D68" s="45"/>
      <c r="E68" s="45"/>
      <c r="F68" s="63"/>
      <c r="G68" s="46"/>
      <c r="H68" s="46"/>
      <c r="I68" s="58"/>
      <c r="J68" s="47"/>
      <c r="K68" s="17"/>
      <c r="L68" s="27"/>
      <c r="M68" s="27"/>
      <c r="N68" s="27"/>
      <c r="O68" s="27"/>
      <c r="P68" s="28" t="str">
        <f>IF(AND($L68&gt;0,$M68&gt;0,$N68&gt;0,$O68&gt;0),IFERROR(INDEX(T_Weight[Weight],MATCH(L68,T_Weight[Weight],-1)),"check data"),"-")</f>
        <v>-</v>
      </c>
      <c r="Q68" s="28" t="str">
        <f>IF(AND($L68&gt;0,$M68&gt;0,$N68&gt;0,$O68&gt;0),IFERROR(INDEX(T_Length[Length],MATCH((MAX($M68:$O68)),T_Length[Length],-1)),"check data"),"-")</f>
        <v>-</v>
      </c>
      <c r="R68" s="28" t="str">
        <f>IF(AND($L68&gt;0,$M68&gt;0,$N68&gt;0,$O68&gt;0),IFERROR(INDEX(T_Width[Width],MATCH((MEDIAN($M68:$O68)),T_Width[Width],-1)),"check data"),"-")</f>
        <v>-</v>
      </c>
      <c r="S68" s="28" t="str">
        <f>IF(AND($L68&gt;0,$M68&gt;0,$N68&gt;0,$O68&gt;0),IFERROR(INDEX(T_Height[Height],MATCH(MIN($M68:$O68),T_Height[Height],-1)),"check data"),"-")</f>
        <v>-</v>
      </c>
      <c r="T68" s="28" t="str">
        <f t="shared" si="9"/>
        <v>-</v>
      </c>
      <c r="U68" s="184" t="str">
        <f>IF(t_PLC_FBE11[[#This Row],[Category ID]]&lt;&gt;"",$G$8,"-")</f>
        <v>-</v>
      </c>
      <c r="V68" s="135" t="str">
        <f>IF(t_PLC_FBE11[[#This Row],[Category ID]]&lt;&gt;"",$G$9,"-")</f>
        <v>-</v>
      </c>
      <c r="W68" s="185" t="str">
        <f>IF(t_PLC_FBE11[[#This Row],[Category ID]]&lt;&gt;"",IFERROR(VLOOKUP(t_PLC_FBE11[[#This Row],[Category ID]],GRID!$A:$M,5,0),"seek guidance"),"-")</f>
        <v>-</v>
      </c>
      <c r="X68" s="186" t="str">
        <f>IF(t_PLC_FBE11[[#This Row],[Category ID]]&lt;&gt;"",IFERROR(VLOOKUP(t_PLC_FBE11[[#This Row],[Category ID]],GRID!$A:$M,9,0),"seek guidance"),"-")</f>
        <v>-</v>
      </c>
      <c r="Y68" s="32" t="str">
        <f t="shared" si="10"/>
        <v>-</v>
      </c>
      <c r="Z68" s="187" t="str">
        <f>IF(AND($L68&gt;0,$M68&gt;0,$N68&gt;0,$O68&gt;0),IFERROR(INDEX(T_Girth2PLC[Girth],MATCH(t_PLC_FBE11[[#This Row],[Net Girth]],T_Girth2PLC[Girth],-1)),"check data"),"-")</f>
        <v>-</v>
      </c>
      <c r="AA68" s="33" t="str">
        <f>IF(AND($L68&gt;0,$M68&gt;0,$N68&gt;0,$O68&gt;0),IFERROR(VLOOKUP($Z68,Classes!$D:$E,2,0),"check data"),"-")</f>
        <v>-</v>
      </c>
      <c r="AB68" s="34" t="str">
        <f t="shared" si="11"/>
        <v>-</v>
      </c>
      <c r="AC68" s="73" t="str">
        <f>IF(t_PLC_FBE11[[#This Row],[Category ID]]&lt;&gt;"",IFERROR(IF(ISNUMBER(SEARCH("*",$F$11)),VLOOKUP(t_PLC_FBE11[[#This Row],[Category ID]],GRID!$A:$M,13,0),VLOOKUP(t_PLC_FBE11[[#This Row],[Category ID]],GRID!$A:$M,12,0)),"seek guidance"),"-")</f>
        <v>-</v>
      </c>
      <c r="AD68" s="40">
        <f>IF(t_PLC_FBE11[[#This Row],[Net Price wo VAT (desired)]]&lt;&gt;"",(t_PLC_FBE11[[#This Row],[Net Price wo VAT (desired)]]*IF(t_PLC_FBE11[[#This Row],[VAT]]&lt;&gt;"",1+t_PLC_FBE11[[#This Row],[VAT]],1.19))*$M$9,t_PLC_FBE11[[#This Row],[Price with VAT (desired)]]*$M$9)</f>
        <v>0</v>
      </c>
      <c r="AE68" s="188">
        <f>t_PLC_FBE11[[#This Row],[Price w VAT per unit (RON)]]/(IF(t_PLC_FBE11[[#This Row],[VAT]]&lt;&gt;"",1+t_PLC_FBE11[[#This Row],[VAT]],1.19))</f>
        <v>0</v>
      </c>
      <c r="AF68" s="40" t="str">
        <f>IF(AND(t_PLC_FBE11[[#This Row],[Commission %]]&lt;&gt;"-",t_PLC_FBE11[[#This Row],[Price wo VAT per unit (RON)]]&lt;&gt;"-"),t_PLC_FBE11[[#This Row],[Price wo VAT per unit (RON)]]*t_PLC_FBE11[[#This Row],[Commission %]],"-")</f>
        <v>-</v>
      </c>
      <c r="AG68" s="188">
        <f>t_PLC_FBE11[[#This Row],[Price w VAT per unit (RON)]]*(IF(t_PLC_FBE11[[#This Row],[Quantity]]&lt;&gt;"",t_PLC_FBE11[[#This Row],[Quantity]],1))</f>
        <v>0</v>
      </c>
      <c r="AH68" s="188">
        <f>t_PLC_FBE11[[#This Row],[GMV (RON)]]/$M$9</f>
        <v>0</v>
      </c>
      <c r="AI68" s="188" t="str">
        <f>IF(t_PLC_FBE11[[#This Row],[Commission Invoice per unit (RON)]]&lt;&gt;"-",(t_PLC_FBE11[[#This Row],[Commission Invoice per unit (RON)]]/$M$9)*(IF(t_PLC_FBE11[[#This Row],[Quantity]]&lt;&gt;"",t_PLC_FBE11[[#This Row],[Quantity]],1)),"-")</f>
        <v>-</v>
      </c>
      <c r="AJ68" s="19" t="str">
        <f>IFERROR((VLOOKUP(t_PLC_FBE11[[#This Row],[Look4]],'FBE Fees'!$D:$M,8,0)/$M$9)*(IF(t_PLC_FBE11[[#This Row],[Quantity]]&lt;&gt;"",t_PLC_FBE11[[#This Row],[Quantity]],1)),"-")</f>
        <v>-</v>
      </c>
      <c r="AK68" s="34" t="str">
        <f>IF(t_PLC_FBE11[[#This Row],[Volume ( m³)]]&lt;&gt;"-",IFERROR(VLOOKUP($G$10,Storage!$E:$F,2,0),Storage!$F$4)/$M$9*t_PLC_FBE11[[#This Row],[Volume ( m³)]],"-")</f>
        <v>-</v>
      </c>
      <c r="AL68" s="40" t="str">
        <f>IF(OR(t_PLC_FBE11[[#This Row],[Order Fee (*cc)]]&lt;&gt;"-",t_PLC_FBE11[[#This Row],[Storage fees *cc (m³ / day)]]&lt;&gt;"-"),SUM(t_PLC_FBE11[[#This Row],[Order Fee (*cc)]],(t_PLC_FBE11[[#This Row],[Storage fees *cc (m³ / day)]]*$M$10)),"-")</f>
        <v>-</v>
      </c>
      <c r="AM68" s="188" t="str">
        <f>IF(AND(t_PLC_FBE11[[#This Row],[Commission Invoice (*cc)]]&lt;&gt;"-",t_PLC_FBE11[[#This Row],[FBE Fee (*cc) for avg storage]]&lt;&gt;"-"),t_PLC_FBE11[[#This Row],[Commission Invoice (*cc)]]+t_PLC_FBE11[[#This Row],[FBE Fee (*cc) for avg storage]],"-")</f>
        <v>-</v>
      </c>
      <c r="AN68" s="188" t="str">
        <f>IF(AND(t_PLC_FBE11[[#This Row],[GMV (*cc)]]&lt;&gt;"-",t_PLC_FBE11[[#This Row],[TOTAL Cost (*cc)]]&lt;&gt;"-"),t_PLC_FBE11[[#This Row],[GMV (*cc)]]-t_PLC_FBE11[[#This Row],[TOTAL Cost (*cc)]],"-")</f>
        <v>-</v>
      </c>
      <c r="AO68" s="35" t="str">
        <f>IF(AND(t_PLC_FBE11[[#This Row],[GMV (*cc)]]&lt;&gt;"-",t_PLC_FBE11[[#This Row],[Seller Income (*cc)]]&lt;&gt;"-"),t_PLC_FBE11[[#This Row],[Seller Income (*cc)]]/t_PLC_FBE11[[#This Row],[GMV (*cc)]],"-")</f>
        <v>-</v>
      </c>
      <c r="AP68" s="188" t="str">
        <f>IF(AND(t_PLC_FBE11[[#This Row],[Price wo VAT per unit (RON)]]&lt;&gt;"-",t_PLC_FBE11[[#This Row],[TOTAL Cost (*cc)]]&lt;&gt;"-"),(t_PLC_FBE11[[#This Row],[Price wo VAT per unit (RON)]]/$M$9*(IF(t_PLC_FBE11[[#This Row],[Quantity]]&lt;&gt;"",t_PLC_FBE11[[#This Row],[Quantity]],1)))-t_PLC_FBE11[[#This Row],[TOTAL Cost (*cc)]],"-")</f>
        <v>-</v>
      </c>
      <c r="AQ68" s="35" t="str">
        <f>IF(AND(t_PLC_FBE11[[#This Row],[Net Seller Income (*cc)]]&lt;&gt;"-",t_PLC_FBE11[[#This Row],[Price wo VAT per unit (RON)]]&lt;&gt;"-"),t_PLC_FBE11[[#This Row],[Net Seller Income (*cc)]]/(t_PLC_FBE11[[#This Row],[Price wo VAT per unit (RON)]]/$M$9*(IF(t_PLC_FBE11[[#This Row],[Quantity]]&lt;&gt;"",t_PLC_FBE11[[#This Row],[Quantity]],1))),"-")</f>
        <v>-</v>
      </c>
      <c r="AR68" s="49" t="str">
        <f>IF(AND($L68&gt;0,$M68&gt;0,$N68&gt;0,$O68&gt;0),IFERROR(IF($K68&gt;1,VLOOKUP($T68,'FBE Fees'!$D:$M,9,0)/$M$9*$K68,VLOOKUP($T68,'FBE Fees'!$D:$M,9,0)/$M$9),"check data"),"-")</f>
        <v>-</v>
      </c>
      <c r="AS68" s="49" t="str">
        <f>IF(AND($L68&gt;0,$M68&gt;0,$N68&gt;0,$O68&gt;0),IFERROR(IF($K68&gt;1,VLOOKUP($T68,'FBE Fees'!$D:$M,10,0)/$M$9*$K68,VLOOKUP($T68,'FBE Fees'!$D:$M,10,0)/$M$9),"check data"),"-")</f>
        <v>-</v>
      </c>
    </row>
    <row r="69" spans="4:45" ht="20.100000000000001" customHeight="1" x14ac:dyDescent="0.25">
      <c r="D69" s="45"/>
      <c r="E69" s="45"/>
      <c r="F69" s="63"/>
      <c r="G69" s="46"/>
      <c r="H69" s="46"/>
      <c r="I69" s="58"/>
      <c r="J69" s="47"/>
      <c r="K69" s="17"/>
      <c r="L69" s="27"/>
      <c r="M69" s="27"/>
      <c r="N69" s="27"/>
      <c r="O69" s="27"/>
      <c r="P69" s="28" t="str">
        <f>IF(AND($L69&gt;0,$M69&gt;0,$N69&gt;0,$O69&gt;0),IFERROR(INDEX(T_Weight[Weight],MATCH(L69,T_Weight[Weight],-1)),"check data"),"-")</f>
        <v>-</v>
      </c>
      <c r="Q69" s="28" t="str">
        <f>IF(AND($L69&gt;0,$M69&gt;0,$N69&gt;0,$O69&gt;0),IFERROR(INDEX(T_Length[Length],MATCH((MAX($M69:$O69)),T_Length[Length],-1)),"check data"),"-")</f>
        <v>-</v>
      </c>
      <c r="R69" s="28" t="str">
        <f>IF(AND($L69&gt;0,$M69&gt;0,$N69&gt;0,$O69&gt;0),IFERROR(INDEX(T_Width[Width],MATCH((MEDIAN($M69:$O69)),T_Width[Width],-1)),"check data"),"-")</f>
        <v>-</v>
      </c>
      <c r="S69" s="28" t="str">
        <f>IF(AND($L69&gt;0,$M69&gt;0,$N69&gt;0,$O69&gt;0),IFERROR(INDEX(T_Height[Height],MATCH(MIN($M69:$O69),T_Height[Height],-1)),"check data"),"-")</f>
        <v>-</v>
      </c>
      <c r="T69" s="28" t="str">
        <f t="shared" si="9"/>
        <v>-</v>
      </c>
      <c r="U69" s="184" t="str">
        <f>IF(t_PLC_FBE11[[#This Row],[Category ID]]&lt;&gt;"",$G$8,"-")</f>
        <v>-</v>
      </c>
      <c r="V69" s="135" t="str">
        <f>IF(t_PLC_FBE11[[#This Row],[Category ID]]&lt;&gt;"",$G$9,"-")</f>
        <v>-</v>
      </c>
      <c r="W69" s="185" t="str">
        <f>IF(t_PLC_FBE11[[#This Row],[Category ID]]&lt;&gt;"",IFERROR(VLOOKUP(t_PLC_FBE11[[#This Row],[Category ID]],GRID!$A:$M,5,0),"seek guidance"),"-")</f>
        <v>-</v>
      </c>
      <c r="X69" s="186" t="str">
        <f>IF(t_PLC_FBE11[[#This Row],[Category ID]]&lt;&gt;"",IFERROR(VLOOKUP(t_PLC_FBE11[[#This Row],[Category ID]],GRID!$A:$M,9,0),"seek guidance"),"-")</f>
        <v>-</v>
      </c>
      <c r="Y69" s="32" t="str">
        <f t="shared" si="10"/>
        <v>-</v>
      </c>
      <c r="Z69" s="187" t="str">
        <f>IF(AND($L69&gt;0,$M69&gt;0,$N69&gt;0,$O69&gt;0),IFERROR(INDEX(T_Girth2PLC[Girth],MATCH(t_PLC_FBE11[[#This Row],[Net Girth]],T_Girth2PLC[Girth],-1)),"check data"),"-")</f>
        <v>-</v>
      </c>
      <c r="AA69" s="33" t="str">
        <f>IF(AND($L69&gt;0,$M69&gt;0,$N69&gt;0,$O69&gt;0),IFERROR(VLOOKUP($Z69,Classes!$D:$E,2,0),"check data"),"-")</f>
        <v>-</v>
      </c>
      <c r="AB69" s="34" t="str">
        <f t="shared" si="11"/>
        <v>-</v>
      </c>
      <c r="AC69" s="73" t="str">
        <f>IF(t_PLC_FBE11[[#This Row],[Category ID]]&lt;&gt;"",IFERROR(IF(ISNUMBER(SEARCH("*",$F$11)),VLOOKUP(t_PLC_FBE11[[#This Row],[Category ID]],GRID!$A:$M,13,0),VLOOKUP(t_PLC_FBE11[[#This Row],[Category ID]],GRID!$A:$M,12,0)),"seek guidance"),"-")</f>
        <v>-</v>
      </c>
      <c r="AD69" s="40">
        <f>IF(t_PLC_FBE11[[#This Row],[Net Price wo VAT (desired)]]&lt;&gt;"",(t_PLC_FBE11[[#This Row],[Net Price wo VAT (desired)]]*IF(t_PLC_FBE11[[#This Row],[VAT]]&lt;&gt;"",1+t_PLC_FBE11[[#This Row],[VAT]],1.19))*$M$9,t_PLC_FBE11[[#This Row],[Price with VAT (desired)]]*$M$9)</f>
        <v>0</v>
      </c>
      <c r="AE69" s="188">
        <f>t_PLC_FBE11[[#This Row],[Price w VAT per unit (RON)]]/(IF(t_PLC_FBE11[[#This Row],[VAT]]&lt;&gt;"",1+t_PLC_FBE11[[#This Row],[VAT]],1.19))</f>
        <v>0</v>
      </c>
      <c r="AF69" s="40" t="str">
        <f>IF(AND(t_PLC_FBE11[[#This Row],[Commission %]]&lt;&gt;"-",t_PLC_FBE11[[#This Row],[Price wo VAT per unit (RON)]]&lt;&gt;"-"),t_PLC_FBE11[[#This Row],[Price wo VAT per unit (RON)]]*t_PLC_FBE11[[#This Row],[Commission %]],"-")</f>
        <v>-</v>
      </c>
      <c r="AG69" s="188">
        <f>t_PLC_FBE11[[#This Row],[Price w VAT per unit (RON)]]*(IF(t_PLC_FBE11[[#This Row],[Quantity]]&lt;&gt;"",t_PLC_FBE11[[#This Row],[Quantity]],1))</f>
        <v>0</v>
      </c>
      <c r="AH69" s="188">
        <f>t_PLC_FBE11[[#This Row],[GMV (RON)]]/$M$9</f>
        <v>0</v>
      </c>
      <c r="AI69" s="188" t="str">
        <f>IF(t_PLC_FBE11[[#This Row],[Commission Invoice per unit (RON)]]&lt;&gt;"-",(t_PLC_FBE11[[#This Row],[Commission Invoice per unit (RON)]]/$M$9)*(IF(t_PLC_FBE11[[#This Row],[Quantity]]&lt;&gt;"",t_PLC_FBE11[[#This Row],[Quantity]],1)),"-")</f>
        <v>-</v>
      </c>
      <c r="AJ69" s="19" t="str">
        <f>IFERROR((VLOOKUP(t_PLC_FBE11[[#This Row],[Look4]],'FBE Fees'!$D:$M,8,0)/$M$9)*(IF(t_PLC_FBE11[[#This Row],[Quantity]]&lt;&gt;"",t_PLC_FBE11[[#This Row],[Quantity]],1)),"-")</f>
        <v>-</v>
      </c>
      <c r="AK69" s="34" t="str">
        <f>IF(t_PLC_FBE11[[#This Row],[Volume ( m³)]]&lt;&gt;"-",IFERROR(VLOOKUP($G$10,Storage!$E:$F,2,0),Storage!$F$4)/$M$9*t_PLC_FBE11[[#This Row],[Volume ( m³)]],"-")</f>
        <v>-</v>
      </c>
      <c r="AL69" s="40" t="str">
        <f>IF(OR(t_PLC_FBE11[[#This Row],[Order Fee (*cc)]]&lt;&gt;"-",t_PLC_FBE11[[#This Row],[Storage fees *cc (m³ / day)]]&lt;&gt;"-"),SUM(t_PLC_FBE11[[#This Row],[Order Fee (*cc)]],(t_PLC_FBE11[[#This Row],[Storage fees *cc (m³ / day)]]*$M$10)),"-")</f>
        <v>-</v>
      </c>
      <c r="AM69" s="188" t="str">
        <f>IF(AND(t_PLC_FBE11[[#This Row],[Commission Invoice (*cc)]]&lt;&gt;"-",t_PLC_FBE11[[#This Row],[FBE Fee (*cc) for avg storage]]&lt;&gt;"-"),t_PLC_FBE11[[#This Row],[Commission Invoice (*cc)]]+t_PLC_FBE11[[#This Row],[FBE Fee (*cc) for avg storage]],"-")</f>
        <v>-</v>
      </c>
      <c r="AN69" s="188" t="str">
        <f>IF(AND(t_PLC_FBE11[[#This Row],[GMV (*cc)]]&lt;&gt;"-",t_PLC_FBE11[[#This Row],[TOTAL Cost (*cc)]]&lt;&gt;"-"),t_PLC_FBE11[[#This Row],[GMV (*cc)]]-t_PLC_FBE11[[#This Row],[TOTAL Cost (*cc)]],"-")</f>
        <v>-</v>
      </c>
      <c r="AO69" s="35" t="str">
        <f>IF(AND(t_PLC_FBE11[[#This Row],[GMV (*cc)]]&lt;&gt;"-",t_PLC_FBE11[[#This Row],[Seller Income (*cc)]]&lt;&gt;"-"),t_PLC_FBE11[[#This Row],[Seller Income (*cc)]]/t_PLC_FBE11[[#This Row],[GMV (*cc)]],"-")</f>
        <v>-</v>
      </c>
      <c r="AP69" s="188" t="str">
        <f>IF(AND(t_PLC_FBE11[[#This Row],[Price wo VAT per unit (RON)]]&lt;&gt;"-",t_PLC_FBE11[[#This Row],[TOTAL Cost (*cc)]]&lt;&gt;"-"),(t_PLC_FBE11[[#This Row],[Price wo VAT per unit (RON)]]/$M$9*(IF(t_PLC_FBE11[[#This Row],[Quantity]]&lt;&gt;"",t_PLC_FBE11[[#This Row],[Quantity]],1)))-t_PLC_FBE11[[#This Row],[TOTAL Cost (*cc)]],"-")</f>
        <v>-</v>
      </c>
      <c r="AQ69" s="35" t="str">
        <f>IF(AND(t_PLC_FBE11[[#This Row],[Net Seller Income (*cc)]]&lt;&gt;"-",t_PLC_FBE11[[#This Row],[Price wo VAT per unit (RON)]]&lt;&gt;"-"),t_PLC_FBE11[[#This Row],[Net Seller Income (*cc)]]/(t_PLC_FBE11[[#This Row],[Price wo VAT per unit (RON)]]/$M$9*(IF(t_PLC_FBE11[[#This Row],[Quantity]]&lt;&gt;"",t_PLC_FBE11[[#This Row],[Quantity]],1))),"-")</f>
        <v>-</v>
      </c>
      <c r="AR69" s="49" t="str">
        <f>IF(AND($L69&gt;0,$M69&gt;0,$N69&gt;0,$O69&gt;0),IFERROR(IF($K69&gt;1,VLOOKUP($T69,'FBE Fees'!$D:$M,9,0)/$M$9*$K69,VLOOKUP($T69,'FBE Fees'!$D:$M,9,0)/$M$9),"check data"),"-")</f>
        <v>-</v>
      </c>
      <c r="AS69" s="49" t="str">
        <f>IF(AND($L69&gt;0,$M69&gt;0,$N69&gt;0,$O69&gt;0),IFERROR(IF($K69&gt;1,VLOOKUP($T69,'FBE Fees'!$D:$M,10,0)/$M$9*$K69,VLOOKUP($T69,'FBE Fees'!$D:$M,10,0)/$M$9),"check data"),"-")</f>
        <v>-</v>
      </c>
    </row>
    <row r="70" spans="4:45" ht="20.100000000000001" customHeight="1" x14ac:dyDescent="0.25">
      <c r="D70" s="45"/>
      <c r="E70" s="45"/>
      <c r="F70" s="63"/>
      <c r="G70" s="46"/>
      <c r="H70" s="46"/>
      <c r="I70" s="58"/>
      <c r="J70" s="47"/>
      <c r="K70" s="17"/>
      <c r="L70" s="27"/>
      <c r="M70" s="27"/>
      <c r="N70" s="27"/>
      <c r="O70" s="27"/>
      <c r="P70" s="28" t="str">
        <f>IF(AND($L70&gt;0,$M70&gt;0,$N70&gt;0,$O70&gt;0),IFERROR(INDEX(T_Weight[Weight],MATCH(L70,T_Weight[Weight],-1)),"check data"),"-")</f>
        <v>-</v>
      </c>
      <c r="Q70" s="28" t="str">
        <f>IF(AND($L70&gt;0,$M70&gt;0,$N70&gt;0,$O70&gt;0),IFERROR(INDEX(T_Length[Length],MATCH((MAX($M70:$O70)),T_Length[Length],-1)),"check data"),"-")</f>
        <v>-</v>
      </c>
      <c r="R70" s="28" t="str">
        <f>IF(AND($L70&gt;0,$M70&gt;0,$N70&gt;0,$O70&gt;0),IFERROR(INDEX(T_Width[Width],MATCH((MEDIAN($M70:$O70)),T_Width[Width],-1)),"check data"),"-")</f>
        <v>-</v>
      </c>
      <c r="S70" s="28" t="str">
        <f>IF(AND($L70&gt;0,$M70&gt;0,$N70&gt;0,$O70&gt;0),IFERROR(INDEX(T_Height[Height],MATCH(MIN($M70:$O70),T_Height[Height],-1)),"check data"),"-")</f>
        <v>-</v>
      </c>
      <c r="T70" s="28" t="str">
        <f t="shared" si="9"/>
        <v>-</v>
      </c>
      <c r="U70" s="184" t="str">
        <f>IF(t_PLC_FBE11[[#This Row],[Category ID]]&lt;&gt;"",$G$8,"-")</f>
        <v>-</v>
      </c>
      <c r="V70" s="135" t="str">
        <f>IF(t_PLC_FBE11[[#This Row],[Category ID]]&lt;&gt;"",$G$9,"-")</f>
        <v>-</v>
      </c>
      <c r="W70" s="185" t="str">
        <f>IF(t_PLC_FBE11[[#This Row],[Category ID]]&lt;&gt;"",IFERROR(VLOOKUP(t_PLC_FBE11[[#This Row],[Category ID]],GRID!$A:$M,5,0),"seek guidance"),"-")</f>
        <v>-</v>
      </c>
      <c r="X70" s="186" t="str">
        <f>IF(t_PLC_FBE11[[#This Row],[Category ID]]&lt;&gt;"",IFERROR(VLOOKUP(t_PLC_FBE11[[#This Row],[Category ID]],GRID!$A:$M,9,0),"seek guidance"),"-")</f>
        <v>-</v>
      </c>
      <c r="Y70" s="32" t="str">
        <f t="shared" si="10"/>
        <v>-</v>
      </c>
      <c r="Z70" s="187" t="str">
        <f>IF(AND($L70&gt;0,$M70&gt;0,$N70&gt;0,$O70&gt;0),IFERROR(INDEX(T_Girth2PLC[Girth],MATCH(t_PLC_FBE11[[#This Row],[Net Girth]],T_Girth2PLC[Girth],-1)),"check data"),"-")</f>
        <v>-</v>
      </c>
      <c r="AA70" s="33" t="str">
        <f>IF(AND($L70&gt;0,$M70&gt;0,$N70&gt;0,$O70&gt;0),IFERROR(VLOOKUP($Z70,Classes!$D:$E,2,0),"check data"),"-")</f>
        <v>-</v>
      </c>
      <c r="AB70" s="34" t="str">
        <f t="shared" si="11"/>
        <v>-</v>
      </c>
      <c r="AC70" s="73" t="str">
        <f>IF(t_PLC_FBE11[[#This Row],[Category ID]]&lt;&gt;"",IFERROR(IF(ISNUMBER(SEARCH("*",$F$11)),VLOOKUP(t_PLC_FBE11[[#This Row],[Category ID]],GRID!$A:$M,13,0),VLOOKUP(t_PLC_FBE11[[#This Row],[Category ID]],GRID!$A:$M,12,0)),"seek guidance"),"-")</f>
        <v>-</v>
      </c>
      <c r="AD70" s="40">
        <f>IF(t_PLC_FBE11[[#This Row],[Net Price wo VAT (desired)]]&lt;&gt;"",(t_PLC_FBE11[[#This Row],[Net Price wo VAT (desired)]]*IF(t_PLC_FBE11[[#This Row],[VAT]]&lt;&gt;"",1+t_PLC_FBE11[[#This Row],[VAT]],1.19))*$M$9,t_PLC_FBE11[[#This Row],[Price with VAT (desired)]]*$M$9)</f>
        <v>0</v>
      </c>
      <c r="AE70" s="188">
        <f>t_PLC_FBE11[[#This Row],[Price w VAT per unit (RON)]]/(IF(t_PLC_FBE11[[#This Row],[VAT]]&lt;&gt;"",1+t_PLC_FBE11[[#This Row],[VAT]],1.19))</f>
        <v>0</v>
      </c>
      <c r="AF70" s="40" t="str">
        <f>IF(AND(t_PLC_FBE11[[#This Row],[Commission %]]&lt;&gt;"-",t_PLC_FBE11[[#This Row],[Price wo VAT per unit (RON)]]&lt;&gt;"-"),t_PLC_FBE11[[#This Row],[Price wo VAT per unit (RON)]]*t_PLC_FBE11[[#This Row],[Commission %]],"-")</f>
        <v>-</v>
      </c>
      <c r="AG70" s="188">
        <f>t_PLC_FBE11[[#This Row],[Price w VAT per unit (RON)]]*(IF(t_PLC_FBE11[[#This Row],[Quantity]]&lt;&gt;"",t_PLC_FBE11[[#This Row],[Quantity]],1))</f>
        <v>0</v>
      </c>
      <c r="AH70" s="188">
        <f>t_PLC_FBE11[[#This Row],[GMV (RON)]]/$M$9</f>
        <v>0</v>
      </c>
      <c r="AI70" s="188" t="str">
        <f>IF(t_PLC_FBE11[[#This Row],[Commission Invoice per unit (RON)]]&lt;&gt;"-",(t_PLC_FBE11[[#This Row],[Commission Invoice per unit (RON)]]/$M$9)*(IF(t_PLC_FBE11[[#This Row],[Quantity]]&lt;&gt;"",t_PLC_FBE11[[#This Row],[Quantity]],1)),"-")</f>
        <v>-</v>
      </c>
      <c r="AJ70" s="19" t="str">
        <f>IFERROR((VLOOKUP(t_PLC_FBE11[[#This Row],[Look4]],'FBE Fees'!$D:$M,8,0)/$M$9)*(IF(t_PLC_FBE11[[#This Row],[Quantity]]&lt;&gt;"",t_PLC_FBE11[[#This Row],[Quantity]],1)),"-")</f>
        <v>-</v>
      </c>
      <c r="AK70" s="34" t="str">
        <f>IF(t_PLC_FBE11[[#This Row],[Volume ( m³)]]&lt;&gt;"-",IFERROR(VLOOKUP($G$10,Storage!$E:$F,2,0),Storage!$F$4)/$M$9*t_PLC_FBE11[[#This Row],[Volume ( m³)]],"-")</f>
        <v>-</v>
      </c>
      <c r="AL70" s="40" t="str">
        <f>IF(OR(t_PLC_FBE11[[#This Row],[Order Fee (*cc)]]&lt;&gt;"-",t_PLC_FBE11[[#This Row],[Storage fees *cc (m³ / day)]]&lt;&gt;"-"),SUM(t_PLC_FBE11[[#This Row],[Order Fee (*cc)]],(t_PLC_FBE11[[#This Row],[Storage fees *cc (m³ / day)]]*$M$10)),"-")</f>
        <v>-</v>
      </c>
      <c r="AM70" s="188" t="str">
        <f>IF(AND(t_PLC_FBE11[[#This Row],[Commission Invoice (*cc)]]&lt;&gt;"-",t_PLC_FBE11[[#This Row],[FBE Fee (*cc) for avg storage]]&lt;&gt;"-"),t_PLC_FBE11[[#This Row],[Commission Invoice (*cc)]]+t_PLC_FBE11[[#This Row],[FBE Fee (*cc) for avg storage]],"-")</f>
        <v>-</v>
      </c>
      <c r="AN70" s="188" t="str">
        <f>IF(AND(t_PLC_FBE11[[#This Row],[GMV (*cc)]]&lt;&gt;"-",t_PLC_FBE11[[#This Row],[TOTAL Cost (*cc)]]&lt;&gt;"-"),t_PLC_FBE11[[#This Row],[GMV (*cc)]]-t_PLC_FBE11[[#This Row],[TOTAL Cost (*cc)]],"-")</f>
        <v>-</v>
      </c>
      <c r="AO70" s="35" t="str">
        <f>IF(AND(t_PLC_FBE11[[#This Row],[GMV (*cc)]]&lt;&gt;"-",t_PLC_FBE11[[#This Row],[Seller Income (*cc)]]&lt;&gt;"-"),t_PLC_FBE11[[#This Row],[Seller Income (*cc)]]/t_PLC_FBE11[[#This Row],[GMV (*cc)]],"-")</f>
        <v>-</v>
      </c>
      <c r="AP70" s="188" t="str">
        <f>IF(AND(t_PLC_FBE11[[#This Row],[Price wo VAT per unit (RON)]]&lt;&gt;"-",t_PLC_FBE11[[#This Row],[TOTAL Cost (*cc)]]&lt;&gt;"-"),(t_PLC_FBE11[[#This Row],[Price wo VAT per unit (RON)]]/$M$9*(IF(t_PLC_FBE11[[#This Row],[Quantity]]&lt;&gt;"",t_PLC_FBE11[[#This Row],[Quantity]],1)))-t_PLC_FBE11[[#This Row],[TOTAL Cost (*cc)]],"-")</f>
        <v>-</v>
      </c>
      <c r="AQ70" s="35" t="str">
        <f>IF(AND(t_PLC_FBE11[[#This Row],[Net Seller Income (*cc)]]&lt;&gt;"-",t_PLC_FBE11[[#This Row],[Price wo VAT per unit (RON)]]&lt;&gt;"-"),t_PLC_FBE11[[#This Row],[Net Seller Income (*cc)]]/(t_PLC_FBE11[[#This Row],[Price wo VAT per unit (RON)]]/$M$9*(IF(t_PLC_FBE11[[#This Row],[Quantity]]&lt;&gt;"",t_PLC_FBE11[[#This Row],[Quantity]],1))),"-")</f>
        <v>-</v>
      </c>
      <c r="AR70" s="49" t="str">
        <f>IF(AND($L70&gt;0,$M70&gt;0,$N70&gt;0,$O70&gt;0),IFERROR(IF($K70&gt;1,VLOOKUP($T70,'FBE Fees'!$D:$M,9,0)/$M$9*$K70,VLOOKUP($T70,'FBE Fees'!$D:$M,9,0)/$M$9),"check data"),"-")</f>
        <v>-</v>
      </c>
      <c r="AS70" s="49" t="str">
        <f>IF(AND($L70&gt;0,$M70&gt;0,$N70&gt;0,$O70&gt;0),IFERROR(IF($K70&gt;1,VLOOKUP($T70,'FBE Fees'!$D:$M,10,0)/$M$9*$K70,VLOOKUP($T70,'FBE Fees'!$D:$M,10,0)/$M$9),"check data"),"-")</f>
        <v>-</v>
      </c>
    </row>
    <row r="71" spans="4:45" ht="20.100000000000001" customHeight="1" x14ac:dyDescent="0.25">
      <c r="D71" s="45"/>
      <c r="E71" s="45"/>
      <c r="F71" s="63"/>
      <c r="G71" s="46"/>
      <c r="H71" s="46"/>
      <c r="I71" s="58"/>
      <c r="J71" s="47"/>
      <c r="K71" s="17"/>
      <c r="L71" s="27"/>
      <c r="M71" s="27"/>
      <c r="N71" s="27"/>
      <c r="O71" s="27"/>
      <c r="P71" s="28" t="str">
        <f>IF(AND($L71&gt;0,$M71&gt;0,$N71&gt;0,$O71&gt;0),IFERROR(INDEX(T_Weight[Weight],MATCH(L71,T_Weight[Weight],-1)),"check data"),"-")</f>
        <v>-</v>
      </c>
      <c r="Q71" s="28" t="str">
        <f>IF(AND($L71&gt;0,$M71&gt;0,$N71&gt;0,$O71&gt;0),IFERROR(INDEX(T_Length[Length],MATCH((MAX($M71:$O71)),T_Length[Length],-1)),"check data"),"-")</f>
        <v>-</v>
      </c>
      <c r="R71" s="28" t="str">
        <f>IF(AND($L71&gt;0,$M71&gt;0,$N71&gt;0,$O71&gt;0),IFERROR(INDEX(T_Width[Width],MATCH((MEDIAN($M71:$O71)),T_Width[Width],-1)),"check data"),"-")</f>
        <v>-</v>
      </c>
      <c r="S71" s="28" t="str">
        <f>IF(AND($L71&gt;0,$M71&gt;0,$N71&gt;0,$O71&gt;0),IFERROR(INDEX(T_Height[Height],MATCH(MIN($M71:$O71),T_Height[Height],-1)),"check data"),"-")</f>
        <v>-</v>
      </c>
      <c r="T71" s="28" t="str">
        <f t="shared" si="9"/>
        <v>-</v>
      </c>
      <c r="U71" s="184" t="str">
        <f>IF(t_PLC_FBE11[[#This Row],[Category ID]]&lt;&gt;"",$G$8,"-")</f>
        <v>-</v>
      </c>
      <c r="V71" s="135" t="str">
        <f>IF(t_PLC_FBE11[[#This Row],[Category ID]]&lt;&gt;"",$G$9,"-")</f>
        <v>-</v>
      </c>
      <c r="W71" s="185" t="str">
        <f>IF(t_PLC_FBE11[[#This Row],[Category ID]]&lt;&gt;"",IFERROR(VLOOKUP(t_PLC_FBE11[[#This Row],[Category ID]],GRID!$A:$M,5,0),"seek guidance"),"-")</f>
        <v>-</v>
      </c>
      <c r="X71" s="186" t="str">
        <f>IF(t_PLC_FBE11[[#This Row],[Category ID]]&lt;&gt;"",IFERROR(VLOOKUP(t_PLC_FBE11[[#This Row],[Category ID]],GRID!$A:$M,9,0),"seek guidance"),"-")</f>
        <v>-</v>
      </c>
      <c r="Y71" s="32" t="str">
        <f t="shared" si="10"/>
        <v>-</v>
      </c>
      <c r="Z71" s="187" t="str">
        <f>IF(AND($L71&gt;0,$M71&gt;0,$N71&gt;0,$O71&gt;0),IFERROR(INDEX(T_Girth2PLC[Girth],MATCH(t_PLC_FBE11[[#This Row],[Net Girth]],T_Girth2PLC[Girth],-1)),"check data"),"-")</f>
        <v>-</v>
      </c>
      <c r="AA71" s="33" t="str">
        <f>IF(AND($L71&gt;0,$M71&gt;0,$N71&gt;0,$O71&gt;0),IFERROR(VLOOKUP($Z71,Classes!$D:$E,2,0),"check data"),"-")</f>
        <v>-</v>
      </c>
      <c r="AB71" s="34" t="str">
        <f t="shared" si="11"/>
        <v>-</v>
      </c>
      <c r="AC71" s="73" t="str">
        <f>IF(t_PLC_FBE11[[#This Row],[Category ID]]&lt;&gt;"",IFERROR(IF(ISNUMBER(SEARCH("*",$F$11)),VLOOKUP(t_PLC_FBE11[[#This Row],[Category ID]],GRID!$A:$M,13,0),VLOOKUP(t_PLC_FBE11[[#This Row],[Category ID]],GRID!$A:$M,12,0)),"seek guidance"),"-")</f>
        <v>-</v>
      </c>
      <c r="AD71" s="40">
        <f>IF(t_PLC_FBE11[[#This Row],[Net Price wo VAT (desired)]]&lt;&gt;"",(t_PLC_FBE11[[#This Row],[Net Price wo VAT (desired)]]*IF(t_PLC_FBE11[[#This Row],[VAT]]&lt;&gt;"",1+t_PLC_FBE11[[#This Row],[VAT]],1.19))*$M$9,t_PLC_FBE11[[#This Row],[Price with VAT (desired)]]*$M$9)</f>
        <v>0</v>
      </c>
      <c r="AE71" s="188">
        <f>t_PLC_FBE11[[#This Row],[Price w VAT per unit (RON)]]/(IF(t_PLC_FBE11[[#This Row],[VAT]]&lt;&gt;"",1+t_PLC_FBE11[[#This Row],[VAT]],1.19))</f>
        <v>0</v>
      </c>
      <c r="AF71" s="40" t="str">
        <f>IF(AND(t_PLC_FBE11[[#This Row],[Commission %]]&lt;&gt;"-",t_PLC_FBE11[[#This Row],[Price wo VAT per unit (RON)]]&lt;&gt;"-"),t_PLC_FBE11[[#This Row],[Price wo VAT per unit (RON)]]*t_PLC_FBE11[[#This Row],[Commission %]],"-")</f>
        <v>-</v>
      </c>
      <c r="AG71" s="188">
        <f>t_PLC_FBE11[[#This Row],[Price w VAT per unit (RON)]]*(IF(t_PLC_FBE11[[#This Row],[Quantity]]&lt;&gt;"",t_PLC_FBE11[[#This Row],[Quantity]],1))</f>
        <v>0</v>
      </c>
      <c r="AH71" s="188">
        <f>t_PLC_FBE11[[#This Row],[GMV (RON)]]/$M$9</f>
        <v>0</v>
      </c>
      <c r="AI71" s="188" t="str">
        <f>IF(t_PLC_FBE11[[#This Row],[Commission Invoice per unit (RON)]]&lt;&gt;"-",(t_PLC_FBE11[[#This Row],[Commission Invoice per unit (RON)]]/$M$9)*(IF(t_PLC_FBE11[[#This Row],[Quantity]]&lt;&gt;"",t_PLC_FBE11[[#This Row],[Quantity]],1)),"-")</f>
        <v>-</v>
      </c>
      <c r="AJ71" s="19" t="str">
        <f>IFERROR((VLOOKUP(t_PLC_FBE11[[#This Row],[Look4]],'FBE Fees'!$D:$M,8,0)/$M$9)*(IF(t_PLC_FBE11[[#This Row],[Quantity]]&lt;&gt;"",t_PLC_FBE11[[#This Row],[Quantity]],1)),"-")</f>
        <v>-</v>
      </c>
      <c r="AK71" s="34" t="str">
        <f>IF(t_PLC_FBE11[[#This Row],[Volume ( m³)]]&lt;&gt;"-",IFERROR(VLOOKUP($G$10,Storage!$E:$F,2,0),Storage!$F$4)/$M$9*t_PLC_FBE11[[#This Row],[Volume ( m³)]],"-")</f>
        <v>-</v>
      </c>
      <c r="AL71" s="40" t="str">
        <f>IF(OR(t_PLC_FBE11[[#This Row],[Order Fee (*cc)]]&lt;&gt;"-",t_PLC_FBE11[[#This Row],[Storage fees *cc (m³ / day)]]&lt;&gt;"-"),SUM(t_PLC_FBE11[[#This Row],[Order Fee (*cc)]],(t_PLC_FBE11[[#This Row],[Storage fees *cc (m³ / day)]]*$M$10)),"-")</f>
        <v>-</v>
      </c>
      <c r="AM71" s="188" t="str">
        <f>IF(AND(t_PLC_FBE11[[#This Row],[Commission Invoice (*cc)]]&lt;&gt;"-",t_PLC_FBE11[[#This Row],[FBE Fee (*cc) for avg storage]]&lt;&gt;"-"),t_PLC_FBE11[[#This Row],[Commission Invoice (*cc)]]+t_PLC_FBE11[[#This Row],[FBE Fee (*cc) for avg storage]],"-")</f>
        <v>-</v>
      </c>
      <c r="AN71" s="188" t="str">
        <f>IF(AND(t_PLC_FBE11[[#This Row],[GMV (*cc)]]&lt;&gt;"-",t_PLC_FBE11[[#This Row],[TOTAL Cost (*cc)]]&lt;&gt;"-"),t_PLC_FBE11[[#This Row],[GMV (*cc)]]-t_PLC_FBE11[[#This Row],[TOTAL Cost (*cc)]],"-")</f>
        <v>-</v>
      </c>
      <c r="AO71" s="35" t="str">
        <f>IF(AND(t_PLC_FBE11[[#This Row],[GMV (*cc)]]&lt;&gt;"-",t_PLC_FBE11[[#This Row],[Seller Income (*cc)]]&lt;&gt;"-"),t_PLC_FBE11[[#This Row],[Seller Income (*cc)]]/t_PLC_FBE11[[#This Row],[GMV (*cc)]],"-")</f>
        <v>-</v>
      </c>
      <c r="AP71" s="188" t="str">
        <f>IF(AND(t_PLC_FBE11[[#This Row],[Price wo VAT per unit (RON)]]&lt;&gt;"-",t_PLC_FBE11[[#This Row],[TOTAL Cost (*cc)]]&lt;&gt;"-"),(t_PLC_FBE11[[#This Row],[Price wo VAT per unit (RON)]]/$M$9*(IF(t_PLC_FBE11[[#This Row],[Quantity]]&lt;&gt;"",t_PLC_FBE11[[#This Row],[Quantity]],1)))-t_PLC_FBE11[[#This Row],[TOTAL Cost (*cc)]],"-")</f>
        <v>-</v>
      </c>
      <c r="AQ71" s="35" t="str">
        <f>IF(AND(t_PLC_FBE11[[#This Row],[Net Seller Income (*cc)]]&lt;&gt;"-",t_PLC_FBE11[[#This Row],[Price wo VAT per unit (RON)]]&lt;&gt;"-"),t_PLC_FBE11[[#This Row],[Net Seller Income (*cc)]]/(t_PLC_FBE11[[#This Row],[Price wo VAT per unit (RON)]]/$M$9*(IF(t_PLC_FBE11[[#This Row],[Quantity]]&lt;&gt;"",t_PLC_FBE11[[#This Row],[Quantity]],1))),"-")</f>
        <v>-</v>
      </c>
      <c r="AR71" s="49" t="str">
        <f>IF(AND($L71&gt;0,$M71&gt;0,$N71&gt;0,$O71&gt;0),IFERROR(IF($K71&gt;1,VLOOKUP($T71,'FBE Fees'!$D:$M,9,0)/$M$9*$K71,VLOOKUP($T71,'FBE Fees'!$D:$M,9,0)/$M$9),"check data"),"-")</f>
        <v>-</v>
      </c>
      <c r="AS71" s="49" t="str">
        <f>IF(AND($L71&gt;0,$M71&gt;0,$N71&gt;0,$O71&gt;0),IFERROR(IF($K71&gt;1,VLOOKUP($T71,'FBE Fees'!$D:$M,10,0)/$M$9*$K71,VLOOKUP($T71,'FBE Fees'!$D:$M,10,0)/$M$9),"check data"),"-")</f>
        <v>-</v>
      </c>
    </row>
    <row r="72" spans="4:45" ht="20.100000000000001" customHeight="1" x14ac:dyDescent="0.25">
      <c r="D72" s="45"/>
      <c r="E72" s="45"/>
      <c r="F72" s="63"/>
      <c r="G72" s="46"/>
      <c r="H72" s="46"/>
      <c r="I72" s="58"/>
      <c r="J72" s="47"/>
      <c r="K72" s="17"/>
      <c r="L72" s="27"/>
      <c r="M72" s="27"/>
      <c r="N72" s="27"/>
      <c r="O72" s="27"/>
      <c r="P72" s="28" t="str">
        <f>IF(AND($L72&gt;0,$M72&gt;0,$N72&gt;0,$O72&gt;0),IFERROR(INDEX(T_Weight[Weight],MATCH(L72,T_Weight[Weight],-1)),"check data"),"-")</f>
        <v>-</v>
      </c>
      <c r="Q72" s="28" t="str">
        <f>IF(AND($L72&gt;0,$M72&gt;0,$N72&gt;0,$O72&gt;0),IFERROR(INDEX(T_Length[Length],MATCH((MAX($M72:$O72)),T_Length[Length],-1)),"check data"),"-")</f>
        <v>-</v>
      </c>
      <c r="R72" s="28" t="str">
        <f>IF(AND($L72&gt;0,$M72&gt;0,$N72&gt;0,$O72&gt;0),IFERROR(INDEX(T_Width[Width],MATCH((MEDIAN($M72:$O72)),T_Width[Width],-1)),"check data"),"-")</f>
        <v>-</v>
      </c>
      <c r="S72" s="28" t="str">
        <f>IF(AND($L72&gt;0,$M72&gt;0,$N72&gt;0,$O72&gt;0),IFERROR(INDEX(T_Height[Height],MATCH(MIN($M72:$O72),T_Height[Height],-1)),"check data"),"-")</f>
        <v>-</v>
      </c>
      <c r="T72" s="28" t="str">
        <f t="shared" si="9"/>
        <v>-</v>
      </c>
      <c r="U72" s="184" t="str">
        <f>IF(t_PLC_FBE11[[#This Row],[Category ID]]&lt;&gt;"",$G$8,"-")</f>
        <v>-</v>
      </c>
      <c r="V72" s="135" t="str">
        <f>IF(t_PLC_FBE11[[#This Row],[Category ID]]&lt;&gt;"",$G$9,"-")</f>
        <v>-</v>
      </c>
      <c r="W72" s="185" t="str">
        <f>IF(t_PLC_FBE11[[#This Row],[Category ID]]&lt;&gt;"",IFERROR(VLOOKUP(t_PLC_FBE11[[#This Row],[Category ID]],GRID!$A:$M,5,0),"seek guidance"),"-")</f>
        <v>-</v>
      </c>
      <c r="X72" s="186" t="str">
        <f>IF(t_PLC_FBE11[[#This Row],[Category ID]]&lt;&gt;"",IFERROR(VLOOKUP(t_PLC_FBE11[[#This Row],[Category ID]],GRID!$A:$M,9,0),"seek guidance"),"-")</f>
        <v>-</v>
      </c>
      <c r="Y72" s="32" t="str">
        <f t="shared" si="10"/>
        <v>-</v>
      </c>
      <c r="Z72" s="187" t="str">
        <f>IF(AND($L72&gt;0,$M72&gt;0,$N72&gt;0,$O72&gt;0),IFERROR(INDEX(T_Girth2PLC[Girth],MATCH(t_PLC_FBE11[[#This Row],[Net Girth]],T_Girth2PLC[Girth],-1)),"check data"),"-")</f>
        <v>-</v>
      </c>
      <c r="AA72" s="33" t="str">
        <f>IF(AND($L72&gt;0,$M72&gt;0,$N72&gt;0,$O72&gt;0),IFERROR(VLOOKUP($Z72,Classes!$D:$E,2,0),"check data"),"-")</f>
        <v>-</v>
      </c>
      <c r="AB72" s="34" t="str">
        <f t="shared" si="11"/>
        <v>-</v>
      </c>
      <c r="AC72" s="73" t="str">
        <f>IF(t_PLC_FBE11[[#This Row],[Category ID]]&lt;&gt;"",IFERROR(IF(ISNUMBER(SEARCH("*",$F$11)),VLOOKUP(t_PLC_FBE11[[#This Row],[Category ID]],GRID!$A:$M,13,0),VLOOKUP(t_PLC_FBE11[[#This Row],[Category ID]],GRID!$A:$M,12,0)),"seek guidance"),"-")</f>
        <v>-</v>
      </c>
      <c r="AD72" s="40">
        <f>IF(t_PLC_FBE11[[#This Row],[Net Price wo VAT (desired)]]&lt;&gt;"",(t_PLC_FBE11[[#This Row],[Net Price wo VAT (desired)]]*IF(t_PLC_FBE11[[#This Row],[VAT]]&lt;&gt;"",1+t_PLC_FBE11[[#This Row],[VAT]],1.19))*$M$9,t_PLC_FBE11[[#This Row],[Price with VAT (desired)]]*$M$9)</f>
        <v>0</v>
      </c>
      <c r="AE72" s="188">
        <f>t_PLC_FBE11[[#This Row],[Price w VAT per unit (RON)]]/(IF(t_PLC_FBE11[[#This Row],[VAT]]&lt;&gt;"",1+t_PLC_FBE11[[#This Row],[VAT]],1.19))</f>
        <v>0</v>
      </c>
      <c r="AF72" s="40" t="str">
        <f>IF(AND(t_PLC_FBE11[[#This Row],[Commission %]]&lt;&gt;"-",t_PLC_FBE11[[#This Row],[Price wo VAT per unit (RON)]]&lt;&gt;"-"),t_PLC_FBE11[[#This Row],[Price wo VAT per unit (RON)]]*t_PLC_FBE11[[#This Row],[Commission %]],"-")</f>
        <v>-</v>
      </c>
      <c r="AG72" s="188">
        <f>t_PLC_FBE11[[#This Row],[Price w VAT per unit (RON)]]*(IF(t_PLC_FBE11[[#This Row],[Quantity]]&lt;&gt;"",t_PLC_FBE11[[#This Row],[Quantity]],1))</f>
        <v>0</v>
      </c>
      <c r="AH72" s="188">
        <f>t_PLC_FBE11[[#This Row],[GMV (RON)]]/$M$9</f>
        <v>0</v>
      </c>
      <c r="AI72" s="188" t="str">
        <f>IF(t_PLC_FBE11[[#This Row],[Commission Invoice per unit (RON)]]&lt;&gt;"-",(t_PLC_FBE11[[#This Row],[Commission Invoice per unit (RON)]]/$M$9)*(IF(t_PLC_FBE11[[#This Row],[Quantity]]&lt;&gt;"",t_PLC_FBE11[[#This Row],[Quantity]],1)),"-")</f>
        <v>-</v>
      </c>
      <c r="AJ72" s="19" t="str">
        <f>IFERROR((VLOOKUP(t_PLC_FBE11[[#This Row],[Look4]],'FBE Fees'!$D:$M,8,0)/$M$9)*(IF(t_PLC_FBE11[[#This Row],[Quantity]]&lt;&gt;"",t_PLC_FBE11[[#This Row],[Quantity]],1)),"-")</f>
        <v>-</v>
      </c>
      <c r="AK72" s="34" t="str">
        <f>IF(t_PLC_FBE11[[#This Row],[Volume ( m³)]]&lt;&gt;"-",IFERROR(VLOOKUP($G$10,Storage!$E:$F,2,0),Storage!$F$4)/$M$9*t_PLC_FBE11[[#This Row],[Volume ( m³)]],"-")</f>
        <v>-</v>
      </c>
      <c r="AL72" s="40" t="str">
        <f>IF(OR(t_PLC_FBE11[[#This Row],[Order Fee (*cc)]]&lt;&gt;"-",t_PLC_FBE11[[#This Row],[Storage fees *cc (m³ / day)]]&lt;&gt;"-"),SUM(t_PLC_FBE11[[#This Row],[Order Fee (*cc)]],(t_PLC_FBE11[[#This Row],[Storage fees *cc (m³ / day)]]*$M$10)),"-")</f>
        <v>-</v>
      </c>
      <c r="AM72" s="188" t="str">
        <f>IF(AND(t_PLC_FBE11[[#This Row],[Commission Invoice (*cc)]]&lt;&gt;"-",t_PLC_FBE11[[#This Row],[FBE Fee (*cc) for avg storage]]&lt;&gt;"-"),t_PLC_FBE11[[#This Row],[Commission Invoice (*cc)]]+t_PLC_FBE11[[#This Row],[FBE Fee (*cc) for avg storage]],"-")</f>
        <v>-</v>
      </c>
      <c r="AN72" s="188" t="str">
        <f>IF(AND(t_PLC_FBE11[[#This Row],[GMV (*cc)]]&lt;&gt;"-",t_PLC_FBE11[[#This Row],[TOTAL Cost (*cc)]]&lt;&gt;"-"),t_PLC_FBE11[[#This Row],[GMV (*cc)]]-t_PLC_FBE11[[#This Row],[TOTAL Cost (*cc)]],"-")</f>
        <v>-</v>
      </c>
      <c r="AO72" s="35" t="str">
        <f>IF(AND(t_PLC_FBE11[[#This Row],[GMV (*cc)]]&lt;&gt;"-",t_PLC_FBE11[[#This Row],[Seller Income (*cc)]]&lt;&gt;"-"),t_PLC_FBE11[[#This Row],[Seller Income (*cc)]]/t_PLC_FBE11[[#This Row],[GMV (*cc)]],"-")</f>
        <v>-</v>
      </c>
      <c r="AP72" s="188" t="str">
        <f>IF(AND(t_PLC_FBE11[[#This Row],[Price wo VAT per unit (RON)]]&lt;&gt;"-",t_PLC_FBE11[[#This Row],[TOTAL Cost (*cc)]]&lt;&gt;"-"),(t_PLC_FBE11[[#This Row],[Price wo VAT per unit (RON)]]/$M$9*(IF(t_PLC_FBE11[[#This Row],[Quantity]]&lt;&gt;"",t_PLC_FBE11[[#This Row],[Quantity]],1)))-t_PLC_FBE11[[#This Row],[TOTAL Cost (*cc)]],"-")</f>
        <v>-</v>
      </c>
      <c r="AQ72" s="35" t="str">
        <f>IF(AND(t_PLC_FBE11[[#This Row],[Net Seller Income (*cc)]]&lt;&gt;"-",t_PLC_FBE11[[#This Row],[Price wo VAT per unit (RON)]]&lt;&gt;"-"),t_PLC_FBE11[[#This Row],[Net Seller Income (*cc)]]/(t_PLC_FBE11[[#This Row],[Price wo VAT per unit (RON)]]/$M$9*(IF(t_PLC_FBE11[[#This Row],[Quantity]]&lt;&gt;"",t_PLC_FBE11[[#This Row],[Quantity]],1))),"-")</f>
        <v>-</v>
      </c>
      <c r="AR72" s="49" t="str">
        <f>IF(AND($L72&gt;0,$M72&gt;0,$N72&gt;0,$O72&gt;0),IFERROR(IF($K72&gt;1,VLOOKUP($T72,'FBE Fees'!$D:$M,9,0)/$M$9*$K72,VLOOKUP($T72,'FBE Fees'!$D:$M,9,0)/$M$9),"check data"),"-")</f>
        <v>-</v>
      </c>
      <c r="AS72" s="49" t="str">
        <f>IF(AND($L72&gt;0,$M72&gt;0,$N72&gt;0,$O72&gt;0),IFERROR(IF($K72&gt;1,VLOOKUP($T72,'FBE Fees'!$D:$M,10,0)/$M$9*$K72,VLOOKUP($T72,'FBE Fees'!$D:$M,10,0)/$M$9),"check data"),"-")</f>
        <v>-</v>
      </c>
    </row>
    <row r="73" spans="4:45" ht="20.100000000000001" customHeight="1" x14ac:dyDescent="0.25">
      <c r="D73" s="45"/>
      <c r="E73" s="45"/>
      <c r="F73" s="63"/>
      <c r="G73" s="46"/>
      <c r="H73" s="46"/>
      <c r="I73" s="58"/>
      <c r="J73" s="47"/>
      <c r="K73" s="17"/>
      <c r="L73" s="27"/>
      <c r="M73" s="27"/>
      <c r="N73" s="27"/>
      <c r="O73" s="27"/>
      <c r="P73" s="28" t="str">
        <f>IF(AND($L73&gt;0,$M73&gt;0,$N73&gt;0,$O73&gt;0),IFERROR(INDEX(T_Weight[Weight],MATCH(L73,T_Weight[Weight],-1)),"check data"),"-")</f>
        <v>-</v>
      </c>
      <c r="Q73" s="28" t="str">
        <f>IF(AND($L73&gt;0,$M73&gt;0,$N73&gt;0,$O73&gt;0),IFERROR(INDEX(T_Length[Length],MATCH((MAX($M73:$O73)),T_Length[Length],-1)),"check data"),"-")</f>
        <v>-</v>
      </c>
      <c r="R73" s="28" t="str">
        <f>IF(AND($L73&gt;0,$M73&gt;0,$N73&gt;0,$O73&gt;0),IFERROR(INDEX(T_Width[Width],MATCH((MEDIAN($M73:$O73)),T_Width[Width],-1)),"check data"),"-")</f>
        <v>-</v>
      </c>
      <c r="S73" s="28" t="str">
        <f>IF(AND($L73&gt;0,$M73&gt;0,$N73&gt;0,$O73&gt;0),IFERROR(INDEX(T_Height[Height],MATCH(MIN($M73:$O73),T_Height[Height],-1)),"check data"),"-")</f>
        <v>-</v>
      </c>
      <c r="T73" s="28" t="str">
        <f t="shared" si="9"/>
        <v>-</v>
      </c>
      <c r="U73" s="184" t="str">
        <f>IF(t_PLC_FBE11[[#This Row],[Category ID]]&lt;&gt;"",$G$8,"-")</f>
        <v>-</v>
      </c>
      <c r="V73" s="135" t="str">
        <f>IF(t_PLC_FBE11[[#This Row],[Category ID]]&lt;&gt;"",$G$9,"-")</f>
        <v>-</v>
      </c>
      <c r="W73" s="185" t="str">
        <f>IF(t_PLC_FBE11[[#This Row],[Category ID]]&lt;&gt;"",IFERROR(VLOOKUP(t_PLC_FBE11[[#This Row],[Category ID]],GRID!$A:$M,5,0),"seek guidance"),"-")</f>
        <v>-</v>
      </c>
      <c r="X73" s="186" t="str">
        <f>IF(t_PLC_FBE11[[#This Row],[Category ID]]&lt;&gt;"",IFERROR(VLOOKUP(t_PLC_FBE11[[#This Row],[Category ID]],GRID!$A:$M,9,0),"seek guidance"),"-")</f>
        <v>-</v>
      </c>
      <c r="Y73" s="32" t="str">
        <f t="shared" si="10"/>
        <v>-</v>
      </c>
      <c r="Z73" s="187" t="str">
        <f>IF(AND($L73&gt;0,$M73&gt;0,$N73&gt;0,$O73&gt;0),IFERROR(INDEX(T_Girth2PLC[Girth],MATCH(t_PLC_FBE11[[#This Row],[Net Girth]],T_Girth2PLC[Girth],-1)),"check data"),"-")</f>
        <v>-</v>
      </c>
      <c r="AA73" s="33" t="str">
        <f>IF(AND($L73&gt;0,$M73&gt;0,$N73&gt;0,$O73&gt;0),IFERROR(VLOOKUP($Z73,Classes!$D:$E,2,0),"check data"),"-")</f>
        <v>-</v>
      </c>
      <c r="AB73" s="34" t="str">
        <f t="shared" si="11"/>
        <v>-</v>
      </c>
      <c r="AC73" s="73" t="str">
        <f>IF(t_PLC_FBE11[[#This Row],[Category ID]]&lt;&gt;"",IFERROR(IF(ISNUMBER(SEARCH("*",$F$11)),VLOOKUP(t_PLC_FBE11[[#This Row],[Category ID]],GRID!$A:$M,13,0),VLOOKUP(t_PLC_FBE11[[#This Row],[Category ID]],GRID!$A:$M,12,0)),"seek guidance"),"-")</f>
        <v>-</v>
      </c>
      <c r="AD73" s="40">
        <f>IF(t_PLC_FBE11[[#This Row],[Net Price wo VAT (desired)]]&lt;&gt;"",(t_PLC_FBE11[[#This Row],[Net Price wo VAT (desired)]]*IF(t_PLC_FBE11[[#This Row],[VAT]]&lt;&gt;"",1+t_PLC_FBE11[[#This Row],[VAT]],1.19))*$M$9,t_PLC_FBE11[[#This Row],[Price with VAT (desired)]]*$M$9)</f>
        <v>0</v>
      </c>
      <c r="AE73" s="188">
        <f>t_PLC_FBE11[[#This Row],[Price w VAT per unit (RON)]]/(IF(t_PLC_FBE11[[#This Row],[VAT]]&lt;&gt;"",1+t_PLC_FBE11[[#This Row],[VAT]],1.19))</f>
        <v>0</v>
      </c>
      <c r="AF73" s="40" t="str">
        <f>IF(AND(t_PLC_FBE11[[#This Row],[Commission %]]&lt;&gt;"-",t_PLC_FBE11[[#This Row],[Price wo VAT per unit (RON)]]&lt;&gt;"-"),t_PLC_FBE11[[#This Row],[Price wo VAT per unit (RON)]]*t_PLC_FBE11[[#This Row],[Commission %]],"-")</f>
        <v>-</v>
      </c>
      <c r="AG73" s="188">
        <f>t_PLC_FBE11[[#This Row],[Price w VAT per unit (RON)]]*(IF(t_PLC_FBE11[[#This Row],[Quantity]]&lt;&gt;"",t_PLC_FBE11[[#This Row],[Quantity]],1))</f>
        <v>0</v>
      </c>
      <c r="AH73" s="188">
        <f>t_PLC_FBE11[[#This Row],[GMV (RON)]]/$M$9</f>
        <v>0</v>
      </c>
      <c r="AI73" s="188" t="str">
        <f>IF(t_PLC_FBE11[[#This Row],[Commission Invoice per unit (RON)]]&lt;&gt;"-",(t_PLC_FBE11[[#This Row],[Commission Invoice per unit (RON)]]/$M$9)*(IF(t_PLC_FBE11[[#This Row],[Quantity]]&lt;&gt;"",t_PLC_FBE11[[#This Row],[Quantity]],1)),"-")</f>
        <v>-</v>
      </c>
      <c r="AJ73" s="19" t="str">
        <f>IFERROR((VLOOKUP(t_PLC_FBE11[[#This Row],[Look4]],'FBE Fees'!$D:$M,8,0)/$M$9)*(IF(t_PLC_FBE11[[#This Row],[Quantity]]&lt;&gt;"",t_PLC_FBE11[[#This Row],[Quantity]],1)),"-")</f>
        <v>-</v>
      </c>
      <c r="AK73" s="34" t="str">
        <f>IF(t_PLC_FBE11[[#This Row],[Volume ( m³)]]&lt;&gt;"-",IFERROR(VLOOKUP($G$10,Storage!$E:$F,2,0),Storage!$F$4)/$M$9*t_PLC_FBE11[[#This Row],[Volume ( m³)]],"-")</f>
        <v>-</v>
      </c>
      <c r="AL73" s="40" t="str">
        <f>IF(OR(t_PLC_FBE11[[#This Row],[Order Fee (*cc)]]&lt;&gt;"-",t_PLC_FBE11[[#This Row],[Storage fees *cc (m³ / day)]]&lt;&gt;"-"),SUM(t_PLC_FBE11[[#This Row],[Order Fee (*cc)]],(t_PLC_FBE11[[#This Row],[Storage fees *cc (m³ / day)]]*$M$10)),"-")</f>
        <v>-</v>
      </c>
      <c r="AM73" s="188" t="str">
        <f>IF(AND(t_PLC_FBE11[[#This Row],[Commission Invoice (*cc)]]&lt;&gt;"-",t_PLC_FBE11[[#This Row],[FBE Fee (*cc) for avg storage]]&lt;&gt;"-"),t_PLC_FBE11[[#This Row],[Commission Invoice (*cc)]]+t_PLC_FBE11[[#This Row],[FBE Fee (*cc) for avg storage]],"-")</f>
        <v>-</v>
      </c>
      <c r="AN73" s="188" t="str">
        <f>IF(AND(t_PLC_FBE11[[#This Row],[GMV (*cc)]]&lt;&gt;"-",t_PLC_FBE11[[#This Row],[TOTAL Cost (*cc)]]&lt;&gt;"-"),t_PLC_FBE11[[#This Row],[GMV (*cc)]]-t_PLC_FBE11[[#This Row],[TOTAL Cost (*cc)]],"-")</f>
        <v>-</v>
      </c>
      <c r="AO73" s="35" t="str">
        <f>IF(AND(t_PLC_FBE11[[#This Row],[GMV (*cc)]]&lt;&gt;"-",t_PLC_FBE11[[#This Row],[Seller Income (*cc)]]&lt;&gt;"-"),t_PLC_FBE11[[#This Row],[Seller Income (*cc)]]/t_PLC_FBE11[[#This Row],[GMV (*cc)]],"-")</f>
        <v>-</v>
      </c>
      <c r="AP73" s="188" t="str">
        <f>IF(AND(t_PLC_FBE11[[#This Row],[Price wo VAT per unit (RON)]]&lt;&gt;"-",t_PLC_FBE11[[#This Row],[TOTAL Cost (*cc)]]&lt;&gt;"-"),(t_PLC_FBE11[[#This Row],[Price wo VAT per unit (RON)]]/$M$9*(IF(t_PLC_FBE11[[#This Row],[Quantity]]&lt;&gt;"",t_PLC_FBE11[[#This Row],[Quantity]],1)))-t_PLC_FBE11[[#This Row],[TOTAL Cost (*cc)]],"-")</f>
        <v>-</v>
      </c>
      <c r="AQ73" s="35" t="str">
        <f>IF(AND(t_PLC_FBE11[[#This Row],[Net Seller Income (*cc)]]&lt;&gt;"-",t_PLC_FBE11[[#This Row],[Price wo VAT per unit (RON)]]&lt;&gt;"-"),t_PLC_FBE11[[#This Row],[Net Seller Income (*cc)]]/(t_PLC_FBE11[[#This Row],[Price wo VAT per unit (RON)]]/$M$9*(IF(t_PLC_FBE11[[#This Row],[Quantity]]&lt;&gt;"",t_PLC_FBE11[[#This Row],[Quantity]],1))),"-")</f>
        <v>-</v>
      </c>
      <c r="AR73" s="49" t="str">
        <f>IF(AND($L73&gt;0,$M73&gt;0,$N73&gt;0,$O73&gt;0),IFERROR(IF($K73&gt;1,VLOOKUP($T73,'FBE Fees'!$D:$M,9,0)/$M$9*$K73,VLOOKUP($T73,'FBE Fees'!$D:$M,9,0)/$M$9),"check data"),"-")</f>
        <v>-</v>
      </c>
      <c r="AS73" s="49" t="str">
        <f>IF(AND($L73&gt;0,$M73&gt;0,$N73&gt;0,$O73&gt;0),IFERROR(IF($K73&gt;1,VLOOKUP($T73,'FBE Fees'!$D:$M,10,0)/$M$9*$K73,VLOOKUP($T73,'FBE Fees'!$D:$M,10,0)/$M$9),"check data"),"-")</f>
        <v>-</v>
      </c>
    </row>
    <row r="74" spans="4:45" ht="20.100000000000001" customHeight="1" x14ac:dyDescent="0.25">
      <c r="D74" s="45"/>
      <c r="E74" s="45"/>
      <c r="F74" s="63"/>
      <c r="G74" s="46"/>
      <c r="H74" s="46"/>
      <c r="I74" s="58"/>
      <c r="J74" s="47"/>
      <c r="K74" s="17"/>
      <c r="L74" s="27"/>
      <c r="M74" s="27"/>
      <c r="N74" s="27"/>
      <c r="O74" s="27"/>
      <c r="P74" s="28" t="str">
        <f>IF(AND($L74&gt;0,$M74&gt;0,$N74&gt;0,$O74&gt;0),IFERROR(INDEX(T_Weight[Weight],MATCH(L74,T_Weight[Weight],-1)),"check data"),"-")</f>
        <v>-</v>
      </c>
      <c r="Q74" s="28" t="str">
        <f>IF(AND($L74&gt;0,$M74&gt;0,$N74&gt;0,$O74&gt;0),IFERROR(INDEX(T_Length[Length],MATCH((MAX($M74:$O74)),T_Length[Length],-1)),"check data"),"-")</f>
        <v>-</v>
      </c>
      <c r="R74" s="28" t="str">
        <f>IF(AND($L74&gt;0,$M74&gt;0,$N74&gt;0,$O74&gt;0),IFERROR(INDEX(T_Width[Width],MATCH((MEDIAN($M74:$O74)),T_Width[Width],-1)),"check data"),"-")</f>
        <v>-</v>
      </c>
      <c r="S74" s="28" t="str">
        <f>IF(AND($L74&gt;0,$M74&gt;0,$N74&gt;0,$O74&gt;0),IFERROR(INDEX(T_Height[Height],MATCH(MIN($M74:$O74),T_Height[Height],-1)),"check data"),"-")</f>
        <v>-</v>
      </c>
      <c r="T74" s="28" t="str">
        <f t="shared" si="9"/>
        <v>-</v>
      </c>
      <c r="U74" s="184" t="str">
        <f>IF(t_PLC_FBE11[[#This Row],[Category ID]]&lt;&gt;"",$G$8,"-")</f>
        <v>-</v>
      </c>
      <c r="V74" s="135" t="str">
        <f>IF(t_PLC_FBE11[[#This Row],[Category ID]]&lt;&gt;"",$G$9,"-")</f>
        <v>-</v>
      </c>
      <c r="W74" s="185" t="str">
        <f>IF(t_PLC_FBE11[[#This Row],[Category ID]]&lt;&gt;"",IFERROR(VLOOKUP(t_PLC_FBE11[[#This Row],[Category ID]],GRID!$A:$M,5,0),"seek guidance"),"-")</f>
        <v>-</v>
      </c>
      <c r="X74" s="186" t="str">
        <f>IF(t_PLC_FBE11[[#This Row],[Category ID]]&lt;&gt;"",IFERROR(VLOOKUP(t_PLC_FBE11[[#This Row],[Category ID]],GRID!$A:$M,9,0),"seek guidance"),"-")</f>
        <v>-</v>
      </c>
      <c r="Y74" s="32" t="str">
        <f t="shared" si="10"/>
        <v>-</v>
      </c>
      <c r="Z74" s="187" t="str">
        <f>IF(AND($L74&gt;0,$M74&gt;0,$N74&gt;0,$O74&gt;0),IFERROR(INDEX(T_Girth2PLC[Girth],MATCH(t_PLC_FBE11[[#This Row],[Net Girth]],T_Girth2PLC[Girth],-1)),"check data"),"-")</f>
        <v>-</v>
      </c>
      <c r="AA74" s="33" t="str">
        <f>IF(AND($L74&gt;0,$M74&gt;0,$N74&gt;0,$O74&gt;0),IFERROR(VLOOKUP($Z74,Classes!$D:$E,2,0),"check data"),"-")</f>
        <v>-</v>
      </c>
      <c r="AB74" s="34" t="str">
        <f t="shared" si="11"/>
        <v>-</v>
      </c>
      <c r="AC74" s="73" t="str">
        <f>IF(t_PLC_FBE11[[#This Row],[Category ID]]&lt;&gt;"",IFERROR(IF(ISNUMBER(SEARCH("*",$F$11)),VLOOKUP(t_PLC_FBE11[[#This Row],[Category ID]],GRID!$A:$M,13,0),VLOOKUP(t_PLC_FBE11[[#This Row],[Category ID]],GRID!$A:$M,12,0)),"seek guidance"),"-")</f>
        <v>-</v>
      </c>
      <c r="AD74" s="40">
        <f>IF(t_PLC_FBE11[[#This Row],[Net Price wo VAT (desired)]]&lt;&gt;"",(t_PLC_FBE11[[#This Row],[Net Price wo VAT (desired)]]*IF(t_PLC_FBE11[[#This Row],[VAT]]&lt;&gt;"",1+t_PLC_FBE11[[#This Row],[VAT]],1.19))*$M$9,t_PLC_FBE11[[#This Row],[Price with VAT (desired)]]*$M$9)</f>
        <v>0</v>
      </c>
      <c r="AE74" s="188">
        <f>t_PLC_FBE11[[#This Row],[Price w VAT per unit (RON)]]/(IF(t_PLC_FBE11[[#This Row],[VAT]]&lt;&gt;"",1+t_PLC_FBE11[[#This Row],[VAT]],1.19))</f>
        <v>0</v>
      </c>
      <c r="AF74" s="40" t="str">
        <f>IF(AND(t_PLC_FBE11[[#This Row],[Commission %]]&lt;&gt;"-",t_PLC_FBE11[[#This Row],[Price wo VAT per unit (RON)]]&lt;&gt;"-"),t_PLC_FBE11[[#This Row],[Price wo VAT per unit (RON)]]*t_PLC_FBE11[[#This Row],[Commission %]],"-")</f>
        <v>-</v>
      </c>
      <c r="AG74" s="188">
        <f>t_PLC_FBE11[[#This Row],[Price w VAT per unit (RON)]]*(IF(t_PLC_FBE11[[#This Row],[Quantity]]&lt;&gt;"",t_PLC_FBE11[[#This Row],[Quantity]],1))</f>
        <v>0</v>
      </c>
      <c r="AH74" s="188">
        <f>t_PLC_FBE11[[#This Row],[GMV (RON)]]/$M$9</f>
        <v>0</v>
      </c>
      <c r="AI74" s="188" t="str">
        <f>IF(t_PLC_FBE11[[#This Row],[Commission Invoice per unit (RON)]]&lt;&gt;"-",(t_PLC_FBE11[[#This Row],[Commission Invoice per unit (RON)]]/$M$9)*(IF(t_PLC_FBE11[[#This Row],[Quantity]]&lt;&gt;"",t_PLC_FBE11[[#This Row],[Quantity]],1)),"-")</f>
        <v>-</v>
      </c>
      <c r="AJ74" s="19" t="str">
        <f>IFERROR((VLOOKUP(t_PLC_FBE11[[#This Row],[Look4]],'FBE Fees'!$D:$M,8,0)/$M$9)*(IF(t_PLC_FBE11[[#This Row],[Quantity]]&lt;&gt;"",t_PLC_FBE11[[#This Row],[Quantity]],1)),"-")</f>
        <v>-</v>
      </c>
      <c r="AK74" s="34" t="str">
        <f>IF(t_PLC_FBE11[[#This Row],[Volume ( m³)]]&lt;&gt;"-",IFERROR(VLOOKUP($G$10,Storage!$E:$F,2,0),Storage!$F$4)/$M$9*t_PLC_FBE11[[#This Row],[Volume ( m³)]],"-")</f>
        <v>-</v>
      </c>
      <c r="AL74" s="40" t="str">
        <f>IF(OR(t_PLC_FBE11[[#This Row],[Order Fee (*cc)]]&lt;&gt;"-",t_PLC_FBE11[[#This Row],[Storage fees *cc (m³ / day)]]&lt;&gt;"-"),SUM(t_PLC_FBE11[[#This Row],[Order Fee (*cc)]],(t_PLC_FBE11[[#This Row],[Storage fees *cc (m³ / day)]]*$M$10)),"-")</f>
        <v>-</v>
      </c>
      <c r="AM74" s="188" t="str">
        <f>IF(AND(t_PLC_FBE11[[#This Row],[Commission Invoice (*cc)]]&lt;&gt;"-",t_PLC_FBE11[[#This Row],[FBE Fee (*cc) for avg storage]]&lt;&gt;"-"),t_PLC_FBE11[[#This Row],[Commission Invoice (*cc)]]+t_PLC_FBE11[[#This Row],[FBE Fee (*cc) for avg storage]],"-")</f>
        <v>-</v>
      </c>
      <c r="AN74" s="188" t="str">
        <f>IF(AND(t_PLC_FBE11[[#This Row],[GMV (*cc)]]&lt;&gt;"-",t_PLC_FBE11[[#This Row],[TOTAL Cost (*cc)]]&lt;&gt;"-"),t_PLC_FBE11[[#This Row],[GMV (*cc)]]-t_PLC_FBE11[[#This Row],[TOTAL Cost (*cc)]],"-")</f>
        <v>-</v>
      </c>
      <c r="AO74" s="35" t="str">
        <f>IF(AND(t_PLC_FBE11[[#This Row],[GMV (*cc)]]&lt;&gt;"-",t_PLC_FBE11[[#This Row],[Seller Income (*cc)]]&lt;&gt;"-"),t_PLC_FBE11[[#This Row],[Seller Income (*cc)]]/t_PLC_FBE11[[#This Row],[GMV (*cc)]],"-")</f>
        <v>-</v>
      </c>
      <c r="AP74" s="188" t="str">
        <f>IF(AND(t_PLC_FBE11[[#This Row],[Price wo VAT per unit (RON)]]&lt;&gt;"-",t_PLC_FBE11[[#This Row],[TOTAL Cost (*cc)]]&lt;&gt;"-"),(t_PLC_FBE11[[#This Row],[Price wo VAT per unit (RON)]]/$M$9*(IF(t_PLC_FBE11[[#This Row],[Quantity]]&lt;&gt;"",t_PLC_FBE11[[#This Row],[Quantity]],1)))-t_PLC_FBE11[[#This Row],[TOTAL Cost (*cc)]],"-")</f>
        <v>-</v>
      </c>
      <c r="AQ74" s="35" t="str">
        <f>IF(AND(t_PLC_FBE11[[#This Row],[Net Seller Income (*cc)]]&lt;&gt;"-",t_PLC_FBE11[[#This Row],[Price wo VAT per unit (RON)]]&lt;&gt;"-"),t_PLC_FBE11[[#This Row],[Net Seller Income (*cc)]]/(t_PLC_FBE11[[#This Row],[Price wo VAT per unit (RON)]]/$M$9*(IF(t_PLC_FBE11[[#This Row],[Quantity]]&lt;&gt;"",t_PLC_FBE11[[#This Row],[Quantity]],1))),"-")</f>
        <v>-</v>
      </c>
      <c r="AR74" s="49" t="str">
        <f>IF(AND($L74&gt;0,$M74&gt;0,$N74&gt;0,$O74&gt;0),IFERROR(IF($K74&gt;1,VLOOKUP($T74,'FBE Fees'!$D:$M,9,0)/$M$9*$K74,VLOOKUP($T74,'FBE Fees'!$D:$M,9,0)/$M$9),"check data"),"-")</f>
        <v>-</v>
      </c>
      <c r="AS74" s="49" t="str">
        <f>IF(AND($L74&gt;0,$M74&gt;0,$N74&gt;0,$O74&gt;0),IFERROR(IF($K74&gt;1,VLOOKUP($T74,'FBE Fees'!$D:$M,10,0)/$M$9*$K74,VLOOKUP($T74,'FBE Fees'!$D:$M,10,0)/$M$9),"check data"),"-")</f>
        <v>-</v>
      </c>
    </row>
    <row r="75" spans="4:45" ht="20.100000000000001" customHeight="1" x14ac:dyDescent="0.25">
      <c r="D75" s="45"/>
      <c r="E75" s="45"/>
      <c r="F75" s="63"/>
      <c r="G75" s="46"/>
      <c r="H75" s="46"/>
      <c r="I75" s="58"/>
      <c r="J75" s="47"/>
      <c r="K75" s="17"/>
      <c r="L75" s="27"/>
      <c r="M75" s="27"/>
      <c r="N75" s="27"/>
      <c r="O75" s="27"/>
      <c r="P75" s="28" t="str">
        <f>IF(AND($L75&gt;0,$M75&gt;0,$N75&gt;0,$O75&gt;0),IFERROR(INDEX(T_Weight[Weight],MATCH(L75,T_Weight[Weight],-1)),"check data"),"-")</f>
        <v>-</v>
      </c>
      <c r="Q75" s="28" t="str">
        <f>IF(AND($L75&gt;0,$M75&gt;0,$N75&gt;0,$O75&gt;0),IFERROR(INDEX(T_Length[Length],MATCH((MAX($M75:$O75)),T_Length[Length],-1)),"check data"),"-")</f>
        <v>-</v>
      </c>
      <c r="R75" s="28" t="str">
        <f>IF(AND($L75&gt;0,$M75&gt;0,$N75&gt;0,$O75&gt;0),IFERROR(INDEX(T_Width[Width],MATCH((MEDIAN($M75:$O75)),T_Width[Width],-1)),"check data"),"-")</f>
        <v>-</v>
      </c>
      <c r="S75" s="28" t="str">
        <f>IF(AND($L75&gt;0,$M75&gt;0,$N75&gt;0,$O75&gt;0),IFERROR(INDEX(T_Height[Height],MATCH(MIN($M75:$O75),T_Height[Height],-1)),"check data"),"-")</f>
        <v>-</v>
      </c>
      <c r="T75" s="28" t="str">
        <f t="shared" si="9"/>
        <v>-</v>
      </c>
      <c r="U75" s="184" t="str">
        <f>IF(t_PLC_FBE11[[#This Row],[Category ID]]&lt;&gt;"",$G$8,"-")</f>
        <v>-</v>
      </c>
      <c r="V75" s="135" t="str">
        <f>IF(t_PLC_FBE11[[#This Row],[Category ID]]&lt;&gt;"",$G$9,"-")</f>
        <v>-</v>
      </c>
      <c r="W75" s="185" t="str">
        <f>IF(t_PLC_FBE11[[#This Row],[Category ID]]&lt;&gt;"",IFERROR(VLOOKUP(t_PLC_FBE11[[#This Row],[Category ID]],GRID!$A:$M,5,0),"seek guidance"),"-")</f>
        <v>-</v>
      </c>
      <c r="X75" s="186" t="str">
        <f>IF(t_PLC_FBE11[[#This Row],[Category ID]]&lt;&gt;"",IFERROR(VLOOKUP(t_PLC_FBE11[[#This Row],[Category ID]],GRID!$A:$M,9,0),"seek guidance"),"-")</f>
        <v>-</v>
      </c>
      <c r="Y75" s="32" t="str">
        <f t="shared" si="10"/>
        <v>-</v>
      </c>
      <c r="Z75" s="187" t="str">
        <f>IF(AND($L75&gt;0,$M75&gt;0,$N75&gt;0,$O75&gt;0),IFERROR(INDEX(T_Girth2PLC[Girth],MATCH(t_PLC_FBE11[[#This Row],[Net Girth]],T_Girth2PLC[Girth],-1)),"check data"),"-")</f>
        <v>-</v>
      </c>
      <c r="AA75" s="33" t="str">
        <f>IF(AND($L75&gt;0,$M75&gt;0,$N75&gt;0,$O75&gt;0),IFERROR(VLOOKUP($Z75,Classes!$D:$E,2,0),"check data"),"-")</f>
        <v>-</v>
      </c>
      <c r="AB75" s="34" t="str">
        <f t="shared" si="11"/>
        <v>-</v>
      </c>
      <c r="AC75" s="73" t="str">
        <f>IF(t_PLC_FBE11[[#This Row],[Category ID]]&lt;&gt;"",IFERROR(IF(ISNUMBER(SEARCH("*",$F$11)),VLOOKUP(t_PLC_FBE11[[#This Row],[Category ID]],GRID!$A:$M,13,0),VLOOKUP(t_PLC_FBE11[[#This Row],[Category ID]],GRID!$A:$M,12,0)),"seek guidance"),"-")</f>
        <v>-</v>
      </c>
      <c r="AD75" s="40">
        <f>IF(t_PLC_FBE11[[#This Row],[Net Price wo VAT (desired)]]&lt;&gt;"",(t_PLC_FBE11[[#This Row],[Net Price wo VAT (desired)]]*IF(t_PLC_FBE11[[#This Row],[VAT]]&lt;&gt;"",1+t_PLC_FBE11[[#This Row],[VAT]],1.19))*$M$9,t_PLC_FBE11[[#This Row],[Price with VAT (desired)]]*$M$9)</f>
        <v>0</v>
      </c>
      <c r="AE75" s="188">
        <f>t_PLC_FBE11[[#This Row],[Price w VAT per unit (RON)]]/(IF(t_PLC_FBE11[[#This Row],[VAT]]&lt;&gt;"",1+t_PLC_FBE11[[#This Row],[VAT]],1.19))</f>
        <v>0</v>
      </c>
      <c r="AF75" s="40" t="str">
        <f>IF(AND(t_PLC_FBE11[[#This Row],[Commission %]]&lt;&gt;"-",t_PLC_FBE11[[#This Row],[Price wo VAT per unit (RON)]]&lt;&gt;"-"),t_PLC_FBE11[[#This Row],[Price wo VAT per unit (RON)]]*t_PLC_FBE11[[#This Row],[Commission %]],"-")</f>
        <v>-</v>
      </c>
      <c r="AG75" s="188">
        <f>t_PLC_FBE11[[#This Row],[Price w VAT per unit (RON)]]*(IF(t_PLC_FBE11[[#This Row],[Quantity]]&lt;&gt;"",t_PLC_FBE11[[#This Row],[Quantity]],1))</f>
        <v>0</v>
      </c>
      <c r="AH75" s="188">
        <f>t_PLC_FBE11[[#This Row],[GMV (RON)]]/$M$9</f>
        <v>0</v>
      </c>
      <c r="AI75" s="188" t="str">
        <f>IF(t_PLC_FBE11[[#This Row],[Commission Invoice per unit (RON)]]&lt;&gt;"-",(t_PLC_FBE11[[#This Row],[Commission Invoice per unit (RON)]]/$M$9)*(IF(t_PLC_FBE11[[#This Row],[Quantity]]&lt;&gt;"",t_PLC_FBE11[[#This Row],[Quantity]],1)),"-")</f>
        <v>-</v>
      </c>
      <c r="AJ75" s="19" t="str">
        <f>IFERROR((VLOOKUP(t_PLC_FBE11[[#This Row],[Look4]],'FBE Fees'!$D:$M,8,0)/$M$9)*(IF(t_PLC_FBE11[[#This Row],[Quantity]]&lt;&gt;"",t_PLC_FBE11[[#This Row],[Quantity]],1)),"-")</f>
        <v>-</v>
      </c>
      <c r="AK75" s="34" t="str">
        <f>IF(t_PLC_FBE11[[#This Row],[Volume ( m³)]]&lt;&gt;"-",IFERROR(VLOOKUP($G$10,Storage!$E:$F,2,0),Storage!$F$4)/$M$9*t_PLC_FBE11[[#This Row],[Volume ( m³)]],"-")</f>
        <v>-</v>
      </c>
      <c r="AL75" s="40" t="str">
        <f>IF(OR(t_PLC_FBE11[[#This Row],[Order Fee (*cc)]]&lt;&gt;"-",t_PLC_FBE11[[#This Row],[Storage fees *cc (m³ / day)]]&lt;&gt;"-"),SUM(t_PLC_FBE11[[#This Row],[Order Fee (*cc)]],(t_PLC_FBE11[[#This Row],[Storage fees *cc (m³ / day)]]*$M$10)),"-")</f>
        <v>-</v>
      </c>
      <c r="AM75" s="188" t="str">
        <f>IF(AND(t_PLC_FBE11[[#This Row],[Commission Invoice (*cc)]]&lt;&gt;"-",t_PLC_FBE11[[#This Row],[FBE Fee (*cc) for avg storage]]&lt;&gt;"-"),t_PLC_FBE11[[#This Row],[Commission Invoice (*cc)]]+t_PLC_FBE11[[#This Row],[FBE Fee (*cc) for avg storage]],"-")</f>
        <v>-</v>
      </c>
      <c r="AN75" s="188" t="str">
        <f>IF(AND(t_PLC_FBE11[[#This Row],[GMV (*cc)]]&lt;&gt;"-",t_PLC_FBE11[[#This Row],[TOTAL Cost (*cc)]]&lt;&gt;"-"),t_PLC_FBE11[[#This Row],[GMV (*cc)]]-t_PLC_FBE11[[#This Row],[TOTAL Cost (*cc)]],"-")</f>
        <v>-</v>
      </c>
      <c r="AO75" s="35" t="str">
        <f>IF(AND(t_PLC_FBE11[[#This Row],[GMV (*cc)]]&lt;&gt;"-",t_PLC_FBE11[[#This Row],[Seller Income (*cc)]]&lt;&gt;"-"),t_PLC_FBE11[[#This Row],[Seller Income (*cc)]]/t_PLC_FBE11[[#This Row],[GMV (*cc)]],"-")</f>
        <v>-</v>
      </c>
      <c r="AP75" s="188" t="str">
        <f>IF(AND(t_PLC_FBE11[[#This Row],[Price wo VAT per unit (RON)]]&lt;&gt;"-",t_PLC_FBE11[[#This Row],[TOTAL Cost (*cc)]]&lt;&gt;"-"),(t_PLC_FBE11[[#This Row],[Price wo VAT per unit (RON)]]/$M$9*(IF(t_PLC_FBE11[[#This Row],[Quantity]]&lt;&gt;"",t_PLC_FBE11[[#This Row],[Quantity]],1)))-t_PLC_FBE11[[#This Row],[TOTAL Cost (*cc)]],"-")</f>
        <v>-</v>
      </c>
      <c r="AQ75" s="35" t="str">
        <f>IF(AND(t_PLC_FBE11[[#This Row],[Net Seller Income (*cc)]]&lt;&gt;"-",t_PLC_FBE11[[#This Row],[Price wo VAT per unit (RON)]]&lt;&gt;"-"),t_PLC_FBE11[[#This Row],[Net Seller Income (*cc)]]/(t_PLC_FBE11[[#This Row],[Price wo VAT per unit (RON)]]/$M$9*(IF(t_PLC_FBE11[[#This Row],[Quantity]]&lt;&gt;"",t_PLC_FBE11[[#This Row],[Quantity]],1))),"-")</f>
        <v>-</v>
      </c>
      <c r="AR75" s="49" t="str">
        <f>IF(AND($L75&gt;0,$M75&gt;0,$N75&gt;0,$O75&gt;0),IFERROR(IF($K75&gt;1,VLOOKUP($T75,'FBE Fees'!$D:$M,9,0)/$M$9*$K75,VLOOKUP($T75,'FBE Fees'!$D:$M,9,0)/$M$9),"check data"),"-")</f>
        <v>-</v>
      </c>
      <c r="AS75" s="49" t="str">
        <f>IF(AND($L75&gt;0,$M75&gt;0,$N75&gt;0,$O75&gt;0),IFERROR(IF($K75&gt;1,VLOOKUP($T75,'FBE Fees'!$D:$M,10,0)/$M$9*$K75,VLOOKUP($T75,'FBE Fees'!$D:$M,10,0)/$M$9),"check data"),"-")</f>
        <v>-</v>
      </c>
    </row>
    <row r="76" spans="4:45" ht="20.100000000000001" customHeight="1" x14ac:dyDescent="0.25">
      <c r="D76" s="45"/>
      <c r="E76" s="45"/>
      <c r="F76" s="63"/>
      <c r="G76" s="46"/>
      <c r="H76" s="46"/>
      <c r="I76" s="58"/>
      <c r="J76" s="47"/>
      <c r="K76" s="17"/>
      <c r="L76" s="27"/>
      <c r="M76" s="27"/>
      <c r="N76" s="27"/>
      <c r="O76" s="27"/>
      <c r="P76" s="28" t="str">
        <f>IF(AND($L76&gt;0,$M76&gt;0,$N76&gt;0,$O76&gt;0),IFERROR(INDEX(T_Weight[Weight],MATCH(L76,T_Weight[Weight],-1)),"check data"),"-")</f>
        <v>-</v>
      </c>
      <c r="Q76" s="28" t="str">
        <f>IF(AND($L76&gt;0,$M76&gt;0,$N76&gt;0,$O76&gt;0),IFERROR(INDEX(T_Length[Length],MATCH((MAX($M76:$O76)),T_Length[Length],-1)),"check data"),"-")</f>
        <v>-</v>
      </c>
      <c r="R76" s="28" t="str">
        <f>IF(AND($L76&gt;0,$M76&gt;0,$N76&gt;0,$O76&gt;0),IFERROR(INDEX(T_Width[Width],MATCH((MEDIAN($M76:$O76)),T_Width[Width],-1)),"check data"),"-")</f>
        <v>-</v>
      </c>
      <c r="S76" s="28" t="str">
        <f>IF(AND($L76&gt;0,$M76&gt;0,$N76&gt;0,$O76&gt;0),IFERROR(INDEX(T_Height[Height],MATCH(MIN($M76:$O76),T_Height[Height],-1)),"check data"),"-")</f>
        <v>-</v>
      </c>
      <c r="T76" s="28" t="str">
        <f t="shared" si="9"/>
        <v>-</v>
      </c>
      <c r="U76" s="184" t="str">
        <f>IF(t_PLC_FBE11[[#This Row],[Category ID]]&lt;&gt;"",$G$8,"-")</f>
        <v>-</v>
      </c>
      <c r="V76" s="135" t="str">
        <f>IF(t_PLC_FBE11[[#This Row],[Category ID]]&lt;&gt;"",$G$9,"-")</f>
        <v>-</v>
      </c>
      <c r="W76" s="185" t="str">
        <f>IF(t_PLC_FBE11[[#This Row],[Category ID]]&lt;&gt;"",IFERROR(VLOOKUP(t_PLC_FBE11[[#This Row],[Category ID]],GRID!$A:$M,5,0),"seek guidance"),"-")</f>
        <v>-</v>
      </c>
      <c r="X76" s="186" t="str">
        <f>IF(t_PLC_FBE11[[#This Row],[Category ID]]&lt;&gt;"",IFERROR(VLOOKUP(t_PLC_FBE11[[#This Row],[Category ID]],GRID!$A:$M,9,0),"seek guidance"),"-")</f>
        <v>-</v>
      </c>
      <c r="Y76" s="32" t="str">
        <f t="shared" si="10"/>
        <v>-</v>
      </c>
      <c r="Z76" s="187" t="str">
        <f>IF(AND($L76&gt;0,$M76&gt;0,$N76&gt;0,$O76&gt;0),IFERROR(INDEX(T_Girth2PLC[Girth],MATCH(t_PLC_FBE11[[#This Row],[Net Girth]],T_Girth2PLC[Girth],-1)),"check data"),"-")</f>
        <v>-</v>
      </c>
      <c r="AA76" s="33" t="str">
        <f>IF(AND($L76&gt;0,$M76&gt;0,$N76&gt;0,$O76&gt;0),IFERROR(VLOOKUP($Z76,Classes!$D:$E,2,0),"check data"),"-")</f>
        <v>-</v>
      </c>
      <c r="AB76" s="34" t="str">
        <f t="shared" si="11"/>
        <v>-</v>
      </c>
      <c r="AC76" s="73" t="str">
        <f>IF(t_PLC_FBE11[[#This Row],[Category ID]]&lt;&gt;"",IFERROR(IF(ISNUMBER(SEARCH("*",$F$11)),VLOOKUP(t_PLC_FBE11[[#This Row],[Category ID]],GRID!$A:$M,13,0),VLOOKUP(t_PLC_FBE11[[#This Row],[Category ID]],GRID!$A:$M,12,0)),"seek guidance"),"-")</f>
        <v>-</v>
      </c>
      <c r="AD76" s="40">
        <f>IF(t_PLC_FBE11[[#This Row],[Net Price wo VAT (desired)]]&lt;&gt;"",(t_PLC_FBE11[[#This Row],[Net Price wo VAT (desired)]]*IF(t_PLC_FBE11[[#This Row],[VAT]]&lt;&gt;"",1+t_PLC_FBE11[[#This Row],[VAT]],1.19))*$M$9,t_PLC_FBE11[[#This Row],[Price with VAT (desired)]]*$M$9)</f>
        <v>0</v>
      </c>
      <c r="AE76" s="188">
        <f>t_PLC_FBE11[[#This Row],[Price w VAT per unit (RON)]]/(IF(t_PLC_FBE11[[#This Row],[VAT]]&lt;&gt;"",1+t_PLC_FBE11[[#This Row],[VAT]],1.19))</f>
        <v>0</v>
      </c>
      <c r="AF76" s="40" t="str">
        <f>IF(AND(t_PLC_FBE11[[#This Row],[Commission %]]&lt;&gt;"-",t_PLC_FBE11[[#This Row],[Price wo VAT per unit (RON)]]&lt;&gt;"-"),t_PLC_FBE11[[#This Row],[Price wo VAT per unit (RON)]]*t_PLC_FBE11[[#This Row],[Commission %]],"-")</f>
        <v>-</v>
      </c>
      <c r="AG76" s="188">
        <f>t_PLC_FBE11[[#This Row],[Price w VAT per unit (RON)]]*(IF(t_PLC_FBE11[[#This Row],[Quantity]]&lt;&gt;"",t_PLC_FBE11[[#This Row],[Quantity]],1))</f>
        <v>0</v>
      </c>
      <c r="AH76" s="188">
        <f>t_PLC_FBE11[[#This Row],[GMV (RON)]]/$M$9</f>
        <v>0</v>
      </c>
      <c r="AI76" s="188" t="str">
        <f>IF(t_PLC_FBE11[[#This Row],[Commission Invoice per unit (RON)]]&lt;&gt;"-",(t_PLC_FBE11[[#This Row],[Commission Invoice per unit (RON)]]/$M$9)*(IF(t_PLC_FBE11[[#This Row],[Quantity]]&lt;&gt;"",t_PLC_FBE11[[#This Row],[Quantity]],1)),"-")</f>
        <v>-</v>
      </c>
      <c r="AJ76" s="19" t="str">
        <f>IFERROR((VLOOKUP(t_PLC_FBE11[[#This Row],[Look4]],'FBE Fees'!$D:$M,8,0)/$M$9)*(IF(t_PLC_FBE11[[#This Row],[Quantity]]&lt;&gt;"",t_PLC_FBE11[[#This Row],[Quantity]],1)),"-")</f>
        <v>-</v>
      </c>
      <c r="AK76" s="34" t="str">
        <f>IF(t_PLC_FBE11[[#This Row],[Volume ( m³)]]&lt;&gt;"-",IFERROR(VLOOKUP($G$10,Storage!$E:$F,2,0),Storage!$F$4)/$M$9*t_PLC_FBE11[[#This Row],[Volume ( m³)]],"-")</f>
        <v>-</v>
      </c>
      <c r="AL76" s="40" t="str">
        <f>IF(OR(t_PLC_FBE11[[#This Row],[Order Fee (*cc)]]&lt;&gt;"-",t_PLC_FBE11[[#This Row],[Storage fees *cc (m³ / day)]]&lt;&gt;"-"),SUM(t_PLC_FBE11[[#This Row],[Order Fee (*cc)]],(t_PLC_FBE11[[#This Row],[Storage fees *cc (m³ / day)]]*$M$10)),"-")</f>
        <v>-</v>
      </c>
      <c r="AM76" s="188" t="str">
        <f>IF(AND(t_PLC_FBE11[[#This Row],[Commission Invoice (*cc)]]&lt;&gt;"-",t_PLC_FBE11[[#This Row],[FBE Fee (*cc) for avg storage]]&lt;&gt;"-"),t_PLC_FBE11[[#This Row],[Commission Invoice (*cc)]]+t_PLC_FBE11[[#This Row],[FBE Fee (*cc) for avg storage]],"-")</f>
        <v>-</v>
      </c>
      <c r="AN76" s="188" t="str">
        <f>IF(AND(t_PLC_FBE11[[#This Row],[GMV (*cc)]]&lt;&gt;"-",t_PLC_FBE11[[#This Row],[TOTAL Cost (*cc)]]&lt;&gt;"-"),t_PLC_FBE11[[#This Row],[GMV (*cc)]]-t_PLC_FBE11[[#This Row],[TOTAL Cost (*cc)]],"-")</f>
        <v>-</v>
      </c>
      <c r="AO76" s="35" t="str">
        <f>IF(AND(t_PLC_FBE11[[#This Row],[GMV (*cc)]]&lt;&gt;"-",t_PLC_FBE11[[#This Row],[Seller Income (*cc)]]&lt;&gt;"-"),t_PLC_FBE11[[#This Row],[Seller Income (*cc)]]/t_PLC_FBE11[[#This Row],[GMV (*cc)]],"-")</f>
        <v>-</v>
      </c>
      <c r="AP76" s="188" t="str">
        <f>IF(AND(t_PLC_FBE11[[#This Row],[Price wo VAT per unit (RON)]]&lt;&gt;"-",t_PLC_FBE11[[#This Row],[TOTAL Cost (*cc)]]&lt;&gt;"-"),(t_PLC_FBE11[[#This Row],[Price wo VAT per unit (RON)]]/$M$9*(IF(t_PLC_FBE11[[#This Row],[Quantity]]&lt;&gt;"",t_PLC_FBE11[[#This Row],[Quantity]],1)))-t_PLC_FBE11[[#This Row],[TOTAL Cost (*cc)]],"-")</f>
        <v>-</v>
      </c>
      <c r="AQ76" s="35" t="str">
        <f>IF(AND(t_PLC_FBE11[[#This Row],[Net Seller Income (*cc)]]&lt;&gt;"-",t_PLC_FBE11[[#This Row],[Price wo VAT per unit (RON)]]&lt;&gt;"-"),t_PLC_FBE11[[#This Row],[Net Seller Income (*cc)]]/(t_PLC_FBE11[[#This Row],[Price wo VAT per unit (RON)]]/$M$9*(IF(t_PLC_FBE11[[#This Row],[Quantity]]&lt;&gt;"",t_PLC_FBE11[[#This Row],[Quantity]],1))),"-")</f>
        <v>-</v>
      </c>
      <c r="AR76" s="49" t="str">
        <f>IF(AND($L76&gt;0,$M76&gt;0,$N76&gt;0,$O76&gt;0),IFERROR(IF($K76&gt;1,VLOOKUP($T76,'FBE Fees'!$D:$M,9,0)/$M$9*$K76,VLOOKUP($T76,'FBE Fees'!$D:$M,9,0)/$M$9),"check data"),"-")</f>
        <v>-</v>
      </c>
      <c r="AS76" s="49" t="str">
        <f>IF(AND($L76&gt;0,$M76&gt;0,$N76&gt;0,$O76&gt;0),IFERROR(IF($K76&gt;1,VLOOKUP($T76,'FBE Fees'!$D:$M,10,0)/$M$9*$K76,VLOOKUP($T76,'FBE Fees'!$D:$M,10,0)/$M$9),"check data"),"-")</f>
        <v>-</v>
      </c>
    </row>
    <row r="77" spans="4:45" ht="20.100000000000001" customHeight="1" x14ac:dyDescent="0.25">
      <c r="D77" s="45"/>
      <c r="E77" s="45"/>
      <c r="F77" s="63"/>
      <c r="G77" s="46"/>
      <c r="H77" s="46"/>
      <c r="I77" s="58"/>
      <c r="J77" s="47"/>
      <c r="K77" s="17"/>
      <c r="L77" s="27"/>
      <c r="M77" s="27"/>
      <c r="N77" s="27"/>
      <c r="O77" s="27"/>
      <c r="P77" s="28" t="str">
        <f>IF(AND($L77&gt;0,$M77&gt;0,$N77&gt;0,$O77&gt;0),IFERROR(INDEX(T_Weight[Weight],MATCH(L77,T_Weight[Weight],-1)),"check data"),"-")</f>
        <v>-</v>
      </c>
      <c r="Q77" s="28" t="str">
        <f>IF(AND($L77&gt;0,$M77&gt;0,$N77&gt;0,$O77&gt;0),IFERROR(INDEX(T_Length[Length],MATCH((MAX($M77:$O77)),T_Length[Length],-1)),"check data"),"-")</f>
        <v>-</v>
      </c>
      <c r="R77" s="28" t="str">
        <f>IF(AND($L77&gt;0,$M77&gt;0,$N77&gt;0,$O77&gt;0),IFERROR(INDEX(T_Width[Width],MATCH((MEDIAN($M77:$O77)),T_Width[Width],-1)),"check data"),"-")</f>
        <v>-</v>
      </c>
      <c r="S77" s="28" t="str">
        <f>IF(AND($L77&gt;0,$M77&gt;0,$N77&gt;0,$O77&gt;0),IFERROR(INDEX(T_Height[Height],MATCH(MIN($M77:$O77),T_Height[Height],-1)),"check data"),"-")</f>
        <v>-</v>
      </c>
      <c r="T77" s="28" t="str">
        <f t="shared" si="9"/>
        <v>-</v>
      </c>
      <c r="U77" s="184" t="str">
        <f>IF(t_PLC_FBE11[[#This Row],[Category ID]]&lt;&gt;"",$G$8,"-")</f>
        <v>-</v>
      </c>
      <c r="V77" s="135" t="str">
        <f>IF(t_PLC_FBE11[[#This Row],[Category ID]]&lt;&gt;"",$G$9,"-")</f>
        <v>-</v>
      </c>
      <c r="W77" s="185" t="str">
        <f>IF(t_PLC_FBE11[[#This Row],[Category ID]]&lt;&gt;"",IFERROR(VLOOKUP(t_PLC_FBE11[[#This Row],[Category ID]],GRID!$A:$M,5,0),"seek guidance"),"-")</f>
        <v>-</v>
      </c>
      <c r="X77" s="186" t="str">
        <f>IF(t_PLC_FBE11[[#This Row],[Category ID]]&lt;&gt;"",IFERROR(VLOOKUP(t_PLC_FBE11[[#This Row],[Category ID]],GRID!$A:$M,9,0),"seek guidance"),"-")</f>
        <v>-</v>
      </c>
      <c r="Y77" s="32" t="str">
        <f t="shared" si="10"/>
        <v>-</v>
      </c>
      <c r="Z77" s="187" t="str">
        <f>IF(AND($L77&gt;0,$M77&gt;0,$N77&gt;0,$O77&gt;0),IFERROR(INDEX(T_Girth2PLC[Girth],MATCH(t_PLC_FBE11[[#This Row],[Net Girth]],T_Girth2PLC[Girth],-1)),"check data"),"-")</f>
        <v>-</v>
      </c>
      <c r="AA77" s="33" t="str">
        <f>IF(AND($L77&gt;0,$M77&gt;0,$N77&gt;0,$O77&gt;0),IFERROR(VLOOKUP($Z77,Classes!$D:$E,2,0),"check data"),"-")</f>
        <v>-</v>
      </c>
      <c r="AB77" s="34" t="str">
        <f t="shared" si="11"/>
        <v>-</v>
      </c>
      <c r="AC77" s="73" t="str">
        <f>IF(t_PLC_FBE11[[#This Row],[Category ID]]&lt;&gt;"",IFERROR(IF(ISNUMBER(SEARCH("*",$F$11)),VLOOKUP(t_PLC_FBE11[[#This Row],[Category ID]],GRID!$A:$M,13,0),VLOOKUP(t_PLC_FBE11[[#This Row],[Category ID]],GRID!$A:$M,12,0)),"seek guidance"),"-")</f>
        <v>-</v>
      </c>
      <c r="AD77" s="40">
        <f>IF(t_PLC_FBE11[[#This Row],[Net Price wo VAT (desired)]]&lt;&gt;"",(t_PLC_FBE11[[#This Row],[Net Price wo VAT (desired)]]*IF(t_PLC_FBE11[[#This Row],[VAT]]&lt;&gt;"",1+t_PLC_FBE11[[#This Row],[VAT]],1.19))*$M$9,t_PLC_FBE11[[#This Row],[Price with VAT (desired)]]*$M$9)</f>
        <v>0</v>
      </c>
      <c r="AE77" s="188">
        <f>t_PLC_FBE11[[#This Row],[Price w VAT per unit (RON)]]/(IF(t_PLC_FBE11[[#This Row],[VAT]]&lt;&gt;"",1+t_PLC_FBE11[[#This Row],[VAT]],1.19))</f>
        <v>0</v>
      </c>
      <c r="AF77" s="40" t="str">
        <f>IF(AND(t_PLC_FBE11[[#This Row],[Commission %]]&lt;&gt;"-",t_PLC_FBE11[[#This Row],[Price wo VAT per unit (RON)]]&lt;&gt;"-"),t_PLC_FBE11[[#This Row],[Price wo VAT per unit (RON)]]*t_PLC_FBE11[[#This Row],[Commission %]],"-")</f>
        <v>-</v>
      </c>
      <c r="AG77" s="188">
        <f>t_PLC_FBE11[[#This Row],[Price w VAT per unit (RON)]]*(IF(t_PLC_FBE11[[#This Row],[Quantity]]&lt;&gt;"",t_PLC_FBE11[[#This Row],[Quantity]],1))</f>
        <v>0</v>
      </c>
      <c r="AH77" s="188">
        <f>t_PLC_FBE11[[#This Row],[GMV (RON)]]/$M$9</f>
        <v>0</v>
      </c>
      <c r="AI77" s="188" t="str">
        <f>IF(t_PLC_FBE11[[#This Row],[Commission Invoice per unit (RON)]]&lt;&gt;"-",(t_PLC_FBE11[[#This Row],[Commission Invoice per unit (RON)]]/$M$9)*(IF(t_PLC_FBE11[[#This Row],[Quantity]]&lt;&gt;"",t_PLC_FBE11[[#This Row],[Quantity]],1)),"-")</f>
        <v>-</v>
      </c>
      <c r="AJ77" s="19" t="str">
        <f>IFERROR((VLOOKUP(t_PLC_FBE11[[#This Row],[Look4]],'FBE Fees'!$D:$M,8,0)/$M$9)*(IF(t_PLC_FBE11[[#This Row],[Quantity]]&lt;&gt;"",t_PLC_FBE11[[#This Row],[Quantity]],1)),"-")</f>
        <v>-</v>
      </c>
      <c r="AK77" s="34" t="str">
        <f>IF(t_PLC_FBE11[[#This Row],[Volume ( m³)]]&lt;&gt;"-",IFERROR(VLOOKUP($G$10,Storage!$E:$F,2,0),Storage!$F$4)/$M$9*t_PLC_FBE11[[#This Row],[Volume ( m³)]],"-")</f>
        <v>-</v>
      </c>
      <c r="AL77" s="40" t="str">
        <f>IF(OR(t_PLC_FBE11[[#This Row],[Order Fee (*cc)]]&lt;&gt;"-",t_PLC_FBE11[[#This Row],[Storage fees *cc (m³ / day)]]&lt;&gt;"-"),SUM(t_PLC_FBE11[[#This Row],[Order Fee (*cc)]],(t_PLC_FBE11[[#This Row],[Storage fees *cc (m³ / day)]]*$M$10)),"-")</f>
        <v>-</v>
      </c>
      <c r="AM77" s="188" t="str">
        <f>IF(AND(t_PLC_FBE11[[#This Row],[Commission Invoice (*cc)]]&lt;&gt;"-",t_PLC_FBE11[[#This Row],[FBE Fee (*cc) for avg storage]]&lt;&gt;"-"),t_PLC_FBE11[[#This Row],[Commission Invoice (*cc)]]+t_PLC_FBE11[[#This Row],[FBE Fee (*cc) for avg storage]],"-")</f>
        <v>-</v>
      </c>
      <c r="AN77" s="188" t="str">
        <f>IF(AND(t_PLC_FBE11[[#This Row],[GMV (*cc)]]&lt;&gt;"-",t_PLC_FBE11[[#This Row],[TOTAL Cost (*cc)]]&lt;&gt;"-"),t_PLC_FBE11[[#This Row],[GMV (*cc)]]-t_PLC_FBE11[[#This Row],[TOTAL Cost (*cc)]],"-")</f>
        <v>-</v>
      </c>
      <c r="AO77" s="35" t="str">
        <f>IF(AND(t_PLC_FBE11[[#This Row],[GMV (*cc)]]&lt;&gt;"-",t_PLC_FBE11[[#This Row],[Seller Income (*cc)]]&lt;&gt;"-"),t_PLC_FBE11[[#This Row],[Seller Income (*cc)]]/t_PLC_FBE11[[#This Row],[GMV (*cc)]],"-")</f>
        <v>-</v>
      </c>
      <c r="AP77" s="188" t="str">
        <f>IF(AND(t_PLC_FBE11[[#This Row],[Price wo VAT per unit (RON)]]&lt;&gt;"-",t_PLC_FBE11[[#This Row],[TOTAL Cost (*cc)]]&lt;&gt;"-"),(t_PLC_FBE11[[#This Row],[Price wo VAT per unit (RON)]]/$M$9*(IF(t_PLC_FBE11[[#This Row],[Quantity]]&lt;&gt;"",t_PLC_FBE11[[#This Row],[Quantity]],1)))-t_PLC_FBE11[[#This Row],[TOTAL Cost (*cc)]],"-")</f>
        <v>-</v>
      </c>
      <c r="AQ77" s="35" t="str">
        <f>IF(AND(t_PLC_FBE11[[#This Row],[Net Seller Income (*cc)]]&lt;&gt;"-",t_PLC_FBE11[[#This Row],[Price wo VAT per unit (RON)]]&lt;&gt;"-"),t_PLC_FBE11[[#This Row],[Net Seller Income (*cc)]]/(t_PLC_FBE11[[#This Row],[Price wo VAT per unit (RON)]]/$M$9*(IF(t_PLC_FBE11[[#This Row],[Quantity]]&lt;&gt;"",t_PLC_FBE11[[#This Row],[Quantity]],1))),"-")</f>
        <v>-</v>
      </c>
      <c r="AR77" s="49" t="str">
        <f>IF(AND($L77&gt;0,$M77&gt;0,$N77&gt;0,$O77&gt;0),IFERROR(IF($K77&gt;1,VLOOKUP($T77,'FBE Fees'!$D:$M,9,0)/$M$9*$K77,VLOOKUP($T77,'FBE Fees'!$D:$M,9,0)/$M$9),"check data"),"-")</f>
        <v>-</v>
      </c>
      <c r="AS77" s="49" t="str">
        <f>IF(AND($L77&gt;0,$M77&gt;0,$N77&gt;0,$O77&gt;0),IFERROR(IF($K77&gt;1,VLOOKUP($T77,'FBE Fees'!$D:$M,10,0)/$M$9*$K77,VLOOKUP($T77,'FBE Fees'!$D:$M,10,0)/$M$9),"check data"),"-")</f>
        <v>-</v>
      </c>
    </row>
    <row r="78" spans="4:45" ht="20.100000000000001" customHeight="1" x14ac:dyDescent="0.25">
      <c r="D78" s="45"/>
      <c r="E78" s="45"/>
      <c r="F78" s="63"/>
      <c r="G78" s="46"/>
      <c r="H78" s="46"/>
      <c r="I78" s="58"/>
      <c r="J78" s="47"/>
      <c r="K78" s="17"/>
      <c r="L78" s="27"/>
      <c r="M78" s="27"/>
      <c r="N78" s="27"/>
      <c r="O78" s="27"/>
      <c r="P78" s="28" t="str">
        <f>IF(AND($L78&gt;0,$M78&gt;0,$N78&gt;0,$O78&gt;0),IFERROR(INDEX(T_Weight[Weight],MATCH(L78,T_Weight[Weight],-1)),"check data"),"-")</f>
        <v>-</v>
      </c>
      <c r="Q78" s="28" t="str">
        <f>IF(AND($L78&gt;0,$M78&gt;0,$N78&gt;0,$O78&gt;0),IFERROR(INDEX(T_Length[Length],MATCH((MAX($M78:$O78)),T_Length[Length],-1)),"check data"),"-")</f>
        <v>-</v>
      </c>
      <c r="R78" s="28" t="str">
        <f>IF(AND($L78&gt;0,$M78&gt;0,$N78&gt;0,$O78&gt;0),IFERROR(INDEX(T_Width[Width],MATCH((MEDIAN($M78:$O78)),T_Width[Width],-1)),"check data"),"-")</f>
        <v>-</v>
      </c>
      <c r="S78" s="28" t="str">
        <f>IF(AND($L78&gt;0,$M78&gt;0,$N78&gt;0,$O78&gt;0),IFERROR(INDEX(T_Height[Height],MATCH(MIN($M78:$O78),T_Height[Height],-1)),"check data"),"-")</f>
        <v>-</v>
      </c>
      <c r="T78" s="28" t="str">
        <f t="shared" ref="T78:T92" si="12">IF(AND($L78&gt;0,$M78&gt;0,$N78&gt;0,$O78&gt;0),IF(LEFT(AA78,3)="PLC",AA78&amp;P78,"check data"),"-")</f>
        <v>-</v>
      </c>
      <c r="U78" s="184" t="str">
        <f>IF(t_PLC_FBE11[[#This Row],[Category ID]]&lt;&gt;"",$G$8,"-")</f>
        <v>-</v>
      </c>
      <c r="V78" s="135" t="str">
        <f>IF(t_PLC_FBE11[[#This Row],[Category ID]]&lt;&gt;"",$G$9,"-")</f>
        <v>-</v>
      </c>
      <c r="W78" s="185" t="str">
        <f>IF(t_PLC_FBE11[[#This Row],[Category ID]]&lt;&gt;"",IFERROR(VLOOKUP(t_PLC_FBE11[[#This Row],[Category ID]],GRID!$A:$M,5,0),"seek guidance"),"-")</f>
        <v>-</v>
      </c>
      <c r="X78" s="186" t="str">
        <f>IF(t_PLC_FBE11[[#This Row],[Category ID]]&lt;&gt;"",IFERROR(VLOOKUP(t_PLC_FBE11[[#This Row],[Category ID]],GRID!$A:$M,9,0),"seek guidance"),"-")</f>
        <v>-</v>
      </c>
      <c r="Y78" s="32" t="str">
        <f t="shared" ref="Y78:Y92" si="13">IF(AND($L78&gt;0,$M78&gt;0,$N78&gt;0,$O78&gt;0),IFERROR(2*((MIN($M78:$O78)+MEDIAN($M78:$O78)))+MAX($M78:$O78),"check data"),"-")</f>
        <v>-</v>
      </c>
      <c r="Z78" s="187" t="str">
        <f>IF(AND($L78&gt;0,$M78&gt;0,$N78&gt;0,$O78&gt;0),IFERROR(INDEX(T_Girth2PLC[Girth],MATCH(t_PLC_FBE11[[#This Row],[Net Girth]],T_Girth2PLC[Girth],-1)),"check data"),"-")</f>
        <v>-</v>
      </c>
      <c r="AA78" s="33" t="str">
        <f>IF(AND($L78&gt;0,$M78&gt;0,$N78&gt;0,$O78&gt;0),IFERROR(VLOOKUP($Z78,Classes!$D:$E,2,0),"check data"),"-")</f>
        <v>-</v>
      </c>
      <c r="AB78" s="34" t="str">
        <f t="shared" ref="AB78:AB92" si="14">IF(AND($L78&gt;0,$M78&gt;0,$N78&gt;0,$O78&gt;0),IFERROR(IF($K78&gt;1,(M78*N78*O78)/1000000000*$K78,(M78*N78*O78)/1000000000),"check data"),"-")</f>
        <v>-</v>
      </c>
      <c r="AC78" s="73" t="str">
        <f>IF(t_PLC_FBE11[[#This Row],[Category ID]]&lt;&gt;"",IFERROR(IF(ISNUMBER(SEARCH("*",$F$11)),VLOOKUP(t_PLC_FBE11[[#This Row],[Category ID]],GRID!$A:$M,13,0),VLOOKUP(t_PLC_FBE11[[#This Row],[Category ID]],GRID!$A:$M,12,0)),"seek guidance"),"-")</f>
        <v>-</v>
      </c>
      <c r="AD78" s="40">
        <f>IF(t_PLC_FBE11[[#This Row],[Net Price wo VAT (desired)]]&lt;&gt;"",(t_PLC_FBE11[[#This Row],[Net Price wo VAT (desired)]]*IF(t_PLC_FBE11[[#This Row],[VAT]]&lt;&gt;"",1+t_PLC_FBE11[[#This Row],[VAT]],1.19))*$M$9,t_PLC_FBE11[[#This Row],[Price with VAT (desired)]]*$M$9)</f>
        <v>0</v>
      </c>
      <c r="AE78" s="188">
        <f>t_PLC_FBE11[[#This Row],[Price w VAT per unit (RON)]]/(IF(t_PLC_FBE11[[#This Row],[VAT]]&lt;&gt;"",1+t_PLC_FBE11[[#This Row],[VAT]],1.19))</f>
        <v>0</v>
      </c>
      <c r="AF78" s="40" t="str">
        <f>IF(AND(t_PLC_FBE11[[#This Row],[Commission %]]&lt;&gt;"-",t_PLC_FBE11[[#This Row],[Price wo VAT per unit (RON)]]&lt;&gt;"-"),t_PLC_FBE11[[#This Row],[Price wo VAT per unit (RON)]]*t_PLC_FBE11[[#This Row],[Commission %]],"-")</f>
        <v>-</v>
      </c>
      <c r="AG78" s="188">
        <f>t_PLC_FBE11[[#This Row],[Price w VAT per unit (RON)]]*(IF(t_PLC_FBE11[[#This Row],[Quantity]]&lt;&gt;"",t_PLC_FBE11[[#This Row],[Quantity]],1))</f>
        <v>0</v>
      </c>
      <c r="AH78" s="188">
        <f>t_PLC_FBE11[[#This Row],[GMV (RON)]]/$M$9</f>
        <v>0</v>
      </c>
      <c r="AI78" s="188" t="str">
        <f>IF(t_PLC_FBE11[[#This Row],[Commission Invoice per unit (RON)]]&lt;&gt;"-",(t_PLC_FBE11[[#This Row],[Commission Invoice per unit (RON)]]/$M$9)*(IF(t_PLC_FBE11[[#This Row],[Quantity]]&lt;&gt;"",t_PLC_FBE11[[#This Row],[Quantity]],1)),"-")</f>
        <v>-</v>
      </c>
      <c r="AJ78" s="19" t="str">
        <f>IFERROR((VLOOKUP(t_PLC_FBE11[[#This Row],[Look4]],'FBE Fees'!$D:$M,8,0)/$M$9)*(IF(t_PLC_FBE11[[#This Row],[Quantity]]&lt;&gt;"",t_PLC_FBE11[[#This Row],[Quantity]],1)),"-")</f>
        <v>-</v>
      </c>
      <c r="AK78" s="34" t="str">
        <f>IF(t_PLC_FBE11[[#This Row],[Volume ( m³)]]&lt;&gt;"-",IFERROR(VLOOKUP($G$10,Storage!$E:$F,2,0),Storage!$F$4)/$M$9*t_PLC_FBE11[[#This Row],[Volume ( m³)]],"-")</f>
        <v>-</v>
      </c>
      <c r="AL78" s="40" t="str">
        <f>IF(OR(t_PLC_FBE11[[#This Row],[Order Fee (*cc)]]&lt;&gt;"-",t_PLC_FBE11[[#This Row],[Storage fees *cc (m³ / day)]]&lt;&gt;"-"),SUM(t_PLC_FBE11[[#This Row],[Order Fee (*cc)]],(t_PLC_FBE11[[#This Row],[Storage fees *cc (m³ / day)]]*$M$10)),"-")</f>
        <v>-</v>
      </c>
      <c r="AM78" s="188" t="str">
        <f>IF(AND(t_PLC_FBE11[[#This Row],[Commission Invoice (*cc)]]&lt;&gt;"-",t_PLC_FBE11[[#This Row],[FBE Fee (*cc) for avg storage]]&lt;&gt;"-"),t_PLC_FBE11[[#This Row],[Commission Invoice (*cc)]]+t_PLC_FBE11[[#This Row],[FBE Fee (*cc) for avg storage]],"-")</f>
        <v>-</v>
      </c>
      <c r="AN78" s="188" t="str">
        <f>IF(AND(t_PLC_FBE11[[#This Row],[GMV (*cc)]]&lt;&gt;"-",t_PLC_FBE11[[#This Row],[TOTAL Cost (*cc)]]&lt;&gt;"-"),t_PLC_FBE11[[#This Row],[GMV (*cc)]]-t_PLC_FBE11[[#This Row],[TOTAL Cost (*cc)]],"-")</f>
        <v>-</v>
      </c>
      <c r="AO78" s="35" t="str">
        <f>IF(AND(t_PLC_FBE11[[#This Row],[GMV (*cc)]]&lt;&gt;"-",t_PLC_FBE11[[#This Row],[Seller Income (*cc)]]&lt;&gt;"-"),t_PLC_FBE11[[#This Row],[Seller Income (*cc)]]/t_PLC_FBE11[[#This Row],[GMV (*cc)]],"-")</f>
        <v>-</v>
      </c>
      <c r="AP78" s="188" t="str">
        <f>IF(AND(t_PLC_FBE11[[#This Row],[Price wo VAT per unit (RON)]]&lt;&gt;"-",t_PLC_FBE11[[#This Row],[TOTAL Cost (*cc)]]&lt;&gt;"-"),(t_PLC_FBE11[[#This Row],[Price wo VAT per unit (RON)]]/$M$9*(IF(t_PLC_FBE11[[#This Row],[Quantity]]&lt;&gt;"",t_PLC_FBE11[[#This Row],[Quantity]],1)))-t_PLC_FBE11[[#This Row],[TOTAL Cost (*cc)]],"-")</f>
        <v>-</v>
      </c>
      <c r="AQ78" s="35" t="str">
        <f>IF(AND(t_PLC_FBE11[[#This Row],[Net Seller Income (*cc)]]&lt;&gt;"-",t_PLC_FBE11[[#This Row],[Price wo VAT per unit (RON)]]&lt;&gt;"-"),t_PLC_FBE11[[#This Row],[Net Seller Income (*cc)]]/(t_PLC_FBE11[[#This Row],[Price wo VAT per unit (RON)]]/$M$9*(IF(t_PLC_FBE11[[#This Row],[Quantity]]&lt;&gt;"",t_PLC_FBE11[[#This Row],[Quantity]],1))),"-")</f>
        <v>-</v>
      </c>
      <c r="AR78" s="49" t="str">
        <f>IF(AND($L78&gt;0,$M78&gt;0,$N78&gt;0,$O78&gt;0),IFERROR(IF($K78&gt;1,VLOOKUP($T78,'FBE Fees'!$D:$M,9,0)/$M$9*$K78,VLOOKUP($T78,'FBE Fees'!$D:$M,9,0)/$M$9),"check data"),"-")</f>
        <v>-</v>
      </c>
      <c r="AS78" s="49" t="str">
        <f>IF(AND($L78&gt;0,$M78&gt;0,$N78&gt;0,$O78&gt;0),IFERROR(IF($K78&gt;1,VLOOKUP($T78,'FBE Fees'!$D:$M,10,0)/$M$9*$K78,VLOOKUP($T78,'FBE Fees'!$D:$M,10,0)/$M$9),"check data"),"-")</f>
        <v>-</v>
      </c>
    </row>
    <row r="79" spans="4:45" ht="20.100000000000001" customHeight="1" x14ac:dyDescent="0.25">
      <c r="D79" s="45"/>
      <c r="E79" s="45"/>
      <c r="F79" s="63"/>
      <c r="G79" s="46"/>
      <c r="H79" s="46"/>
      <c r="I79" s="58"/>
      <c r="J79" s="47"/>
      <c r="K79" s="17"/>
      <c r="L79" s="27"/>
      <c r="M79" s="27"/>
      <c r="N79" s="27"/>
      <c r="O79" s="27"/>
      <c r="P79" s="28" t="str">
        <f>IF(AND($L79&gt;0,$M79&gt;0,$N79&gt;0,$O79&gt;0),IFERROR(INDEX(T_Weight[Weight],MATCH(L79,T_Weight[Weight],-1)),"check data"),"-")</f>
        <v>-</v>
      </c>
      <c r="Q79" s="28" t="str">
        <f>IF(AND($L79&gt;0,$M79&gt;0,$N79&gt;0,$O79&gt;0),IFERROR(INDEX(T_Length[Length],MATCH((MAX($M79:$O79)),T_Length[Length],-1)),"check data"),"-")</f>
        <v>-</v>
      </c>
      <c r="R79" s="28" t="str">
        <f>IF(AND($L79&gt;0,$M79&gt;0,$N79&gt;0,$O79&gt;0),IFERROR(INDEX(T_Width[Width],MATCH((MEDIAN($M79:$O79)),T_Width[Width],-1)),"check data"),"-")</f>
        <v>-</v>
      </c>
      <c r="S79" s="28" t="str">
        <f>IF(AND($L79&gt;0,$M79&gt;0,$N79&gt;0,$O79&gt;0),IFERROR(INDEX(T_Height[Height],MATCH(MIN($M79:$O79),T_Height[Height],-1)),"check data"),"-")</f>
        <v>-</v>
      </c>
      <c r="T79" s="28" t="str">
        <f t="shared" si="12"/>
        <v>-</v>
      </c>
      <c r="U79" s="184" t="str">
        <f>IF(t_PLC_FBE11[[#This Row],[Category ID]]&lt;&gt;"",$G$8,"-")</f>
        <v>-</v>
      </c>
      <c r="V79" s="135" t="str">
        <f>IF(t_PLC_FBE11[[#This Row],[Category ID]]&lt;&gt;"",$G$9,"-")</f>
        <v>-</v>
      </c>
      <c r="W79" s="185" t="str">
        <f>IF(t_PLC_FBE11[[#This Row],[Category ID]]&lt;&gt;"",IFERROR(VLOOKUP(t_PLC_FBE11[[#This Row],[Category ID]],GRID!$A:$M,5,0),"seek guidance"),"-")</f>
        <v>-</v>
      </c>
      <c r="X79" s="186" t="str">
        <f>IF(t_PLC_FBE11[[#This Row],[Category ID]]&lt;&gt;"",IFERROR(VLOOKUP(t_PLC_FBE11[[#This Row],[Category ID]],GRID!$A:$M,9,0),"seek guidance"),"-")</f>
        <v>-</v>
      </c>
      <c r="Y79" s="32" t="str">
        <f t="shared" si="13"/>
        <v>-</v>
      </c>
      <c r="Z79" s="187" t="str">
        <f>IF(AND($L79&gt;0,$M79&gt;0,$N79&gt;0,$O79&gt;0),IFERROR(INDEX(T_Girth2PLC[Girth],MATCH(t_PLC_FBE11[[#This Row],[Net Girth]],T_Girth2PLC[Girth],-1)),"check data"),"-")</f>
        <v>-</v>
      </c>
      <c r="AA79" s="33" t="str">
        <f>IF(AND($L79&gt;0,$M79&gt;0,$N79&gt;0,$O79&gt;0),IFERROR(VLOOKUP($Z79,Classes!$D:$E,2,0),"check data"),"-")</f>
        <v>-</v>
      </c>
      <c r="AB79" s="34" t="str">
        <f t="shared" si="14"/>
        <v>-</v>
      </c>
      <c r="AC79" s="73" t="str">
        <f>IF(t_PLC_FBE11[[#This Row],[Category ID]]&lt;&gt;"",IFERROR(IF(ISNUMBER(SEARCH("*",$F$11)),VLOOKUP(t_PLC_FBE11[[#This Row],[Category ID]],GRID!$A:$M,13,0),VLOOKUP(t_PLC_FBE11[[#This Row],[Category ID]],GRID!$A:$M,12,0)),"seek guidance"),"-")</f>
        <v>-</v>
      </c>
      <c r="AD79" s="40">
        <f>IF(t_PLC_FBE11[[#This Row],[Net Price wo VAT (desired)]]&lt;&gt;"",(t_PLC_FBE11[[#This Row],[Net Price wo VAT (desired)]]*IF(t_PLC_FBE11[[#This Row],[VAT]]&lt;&gt;"",1+t_PLC_FBE11[[#This Row],[VAT]],1.19))*$M$9,t_PLC_FBE11[[#This Row],[Price with VAT (desired)]]*$M$9)</f>
        <v>0</v>
      </c>
      <c r="AE79" s="188">
        <f>t_PLC_FBE11[[#This Row],[Price w VAT per unit (RON)]]/(IF(t_PLC_FBE11[[#This Row],[VAT]]&lt;&gt;"",1+t_PLC_FBE11[[#This Row],[VAT]],1.19))</f>
        <v>0</v>
      </c>
      <c r="AF79" s="40" t="str">
        <f>IF(AND(t_PLC_FBE11[[#This Row],[Commission %]]&lt;&gt;"-",t_PLC_FBE11[[#This Row],[Price wo VAT per unit (RON)]]&lt;&gt;"-"),t_PLC_FBE11[[#This Row],[Price wo VAT per unit (RON)]]*t_PLC_FBE11[[#This Row],[Commission %]],"-")</f>
        <v>-</v>
      </c>
      <c r="AG79" s="188">
        <f>t_PLC_FBE11[[#This Row],[Price w VAT per unit (RON)]]*(IF(t_PLC_FBE11[[#This Row],[Quantity]]&lt;&gt;"",t_PLC_FBE11[[#This Row],[Quantity]],1))</f>
        <v>0</v>
      </c>
      <c r="AH79" s="188">
        <f>t_PLC_FBE11[[#This Row],[GMV (RON)]]/$M$9</f>
        <v>0</v>
      </c>
      <c r="AI79" s="188" t="str">
        <f>IF(t_PLC_FBE11[[#This Row],[Commission Invoice per unit (RON)]]&lt;&gt;"-",(t_PLC_FBE11[[#This Row],[Commission Invoice per unit (RON)]]/$M$9)*(IF(t_PLC_FBE11[[#This Row],[Quantity]]&lt;&gt;"",t_PLC_FBE11[[#This Row],[Quantity]],1)),"-")</f>
        <v>-</v>
      </c>
      <c r="AJ79" s="19" t="str">
        <f>IFERROR((VLOOKUP(t_PLC_FBE11[[#This Row],[Look4]],'FBE Fees'!$D:$M,8,0)/$M$9)*(IF(t_PLC_FBE11[[#This Row],[Quantity]]&lt;&gt;"",t_PLC_FBE11[[#This Row],[Quantity]],1)),"-")</f>
        <v>-</v>
      </c>
      <c r="AK79" s="34" t="str">
        <f>IF(t_PLC_FBE11[[#This Row],[Volume ( m³)]]&lt;&gt;"-",IFERROR(VLOOKUP($G$10,Storage!$E:$F,2,0),Storage!$F$4)/$M$9*t_PLC_FBE11[[#This Row],[Volume ( m³)]],"-")</f>
        <v>-</v>
      </c>
      <c r="AL79" s="40" t="str">
        <f>IF(OR(t_PLC_FBE11[[#This Row],[Order Fee (*cc)]]&lt;&gt;"-",t_PLC_FBE11[[#This Row],[Storage fees *cc (m³ / day)]]&lt;&gt;"-"),SUM(t_PLC_FBE11[[#This Row],[Order Fee (*cc)]],(t_PLC_FBE11[[#This Row],[Storage fees *cc (m³ / day)]]*$M$10)),"-")</f>
        <v>-</v>
      </c>
      <c r="AM79" s="188" t="str">
        <f>IF(AND(t_PLC_FBE11[[#This Row],[Commission Invoice (*cc)]]&lt;&gt;"-",t_PLC_FBE11[[#This Row],[FBE Fee (*cc) for avg storage]]&lt;&gt;"-"),t_PLC_FBE11[[#This Row],[Commission Invoice (*cc)]]+t_PLC_FBE11[[#This Row],[FBE Fee (*cc) for avg storage]],"-")</f>
        <v>-</v>
      </c>
      <c r="AN79" s="188" t="str">
        <f>IF(AND(t_PLC_FBE11[[#This Row],[GMV (*cc)]]&lt;&gt;"-",t_PLC_FBE11[[#This Row],[TOTAL Cost (*cc)]]&lt;&gt;"-"),t_PLC_FBE11[[#This Row],[GMV (*cc)]]-t_PLC_FBE11[[#This Row],[TOTAL Cost (*cc)]],"-")</f>
        <v>-</v>
      </c>
      <c r="AO79" s="35" t="str">
        <f>IF(AND(t_PLC_FBE11[[#This Row],[GMV (*cc)]]&lt;&gt;"-",t_PLC_FBE11[[#This Row],[Seller Income (*cc)]]&lt;&gt;"-"),t_PLC_FBE11[[#This Row],[Seller Income (*cc)]]/t_PLC_FBE11[[#This Row],[GMV (*cc)]],"-")</f>
        <v>-</v>
      </c>
      <c r="AP79" s="188" t="str">
        <f>IF(AND(t_PLC_FBE11[[#This Row],[Price wo VAT per unit (RON)]]&lt;&gt;"-",t_PLC_FBE11[[#This Row],[TOTAL Cost (*cc)]]&lt;&gt;"-"),(t_PLC_FBE11[[#This Row],[Price wo VAT per unit (RON)]]/$M$9*(IF(t_PLC_FBE11[[#This Row],[Quantity]]&lt;&gt;"",t_PLC_FBE11[[#This Row],[Quantity]],1)))-t_PLC_FBE11[[#This Row],[TOTAL Cost (*cc)]],"-")</f>
        <v>-</v>
      </c>
      <c r="AQ79" s="35" t="str">
        <f>IF(AND(t_PLC_FBE11[[#This Row],[Net Seller Income (*cc)]]&lt;&gt;"-",t_PLC_FBE11[[#This Row],[Price wo VAT per unit (RON)]]&lt;&gt;"-"),t_PLC_FBE11[[#This Row],[Net Seller Income (*cc)]]/(t_PLC_FBE11[[#This Row],[Price wo VAT per unit (RON)]]/$M$9*(IF(t_PLC_FBE11[[#This Row],[Quantity]]&lt;&gt;"",t_PLC_FBE11[[#This Row],[Quantity]],1))),"-")</f>
        <v>-</v>
      </c>
      <c r="AR79" s="49" t="str">
        <f>IF(AND($L79&gt;0,$M79&gt;0,$N79&gt;0,$O79&gt;0),IFERROR(IF($K79&gt;1,VLOOKUP($T79,'FBE Fees'!$D:$M,9,0)/$M$9*$K79,VLOOKUP($T79,'FBE Fees'!$D:$M,9,0)/$M$9),"check data"),"-")</f>
        <v>-</v>
      </c>
      <c r="AS79" s="49" t="str">
        <f>IF(AND($L79&gt;0,$M79&gt;0,$N79&gt;0,$O79&gt;0),IFERROR(IF($K79&gt;1,VLOOKUP($T79,'FBE Fees'!$D:$M,10,0)/$M$9*$K79,VLOOKUP($T79,'FBE Fees'!$D:$M,10,0)/$M$9),"check data"),"-")</f>
        <v>-</v>
      </c>
    </row>
    <row r="80" spans="4:45" ht="20.100000000000001" customHeight="1" x14ac:dyDescent="0.25">
      <c r="D80" s="45"/>
      <c r="E80" s="45"/>
      <c r="F80" s="63"/>
      <c r="G80" s="46"/>
      <c r="H80" s="46"/>
      <c r="I80" s="58"/>
      <c r="J80" s="47"/>
      <c r="K80" s="17"/>
      <c r="L80" s="27"/>
      <c r="M80" s="27"/>
      <c r="N80" s="27"/>
      <c r="O80" s="27"/>
      <c r="P80" s="28" t="str">
        <f>IF(AND($L80&gt;0,$M80&gt;0,$N80&gt;0,$O80&gt;0),IFERROR(INDEX(T_Weight[Weight],MATCH(L80,T_Weight[Weight],-1)),"check data"),"-")</f>
        <v>-</v>
      </c>
      <c r="Q80" s="28" t="str">
        <f>IF(AND($L80&gt;0,$M80&gt;0,$N80&gt;0,$O80&gt;0),IFERROR(INDEX(T_Length[Length],MATCH((MAX($M80:$O80)),T_Length[Length],-1)),"check data"),"-")</f>
        <v>-</v>
      </c>
      <c r="R80" s="28" t="str">
        <f>IF(AND($L80&gt;0,$M80&gt;0,$N80&gt;0,$O80&gt;0),IFERROR(INDEX(T_Width[Width],MATCH((MEDIAN($M80:$O80)),T_Width[Width],-1)),"check data"),"-")</f>
        <v>-</v>
      </c>
      <c r="S80" s="28" t="str">
        <f>IF(AND($L80&gt;0,$M80&gt;0,$N80&gt;0,$O80&gt;0),IFERROR(INDEX(T_Height[Height],MATCH(MIN($M80:$O80),T_Height[Height],-1)),"check data"),"-")</f>
        <v>-</v>
      </c>
      <c r="T80" s="28" t="str">
        <f t="shared" si="12"/>
        <v>-</v>
      </c>
      <c r="U80" s="184" t="str">
        <f>IF(t_PLC_FBE11[[#This Row],[Category ID]]&lt;&gt;"",$G$8,"-")</f>
        <v>-</v>
      </c>
      <c r="V80" s="135" t="str">
        <f>IF(t_PLC_FBE11[[#This Row],[Category ID]]&lt;&gt;"",$G$9,"-")</f>
        <v>-</v>
      </c>
      <c r="W80" s="185" t="str">
        <f>IF(t_PLC_FBE11[[#This Row],[Category ID]]&lt;&gt;"",IFERROR(VLOOKUP(t_PLC_FBE11[[#This Row],[Category ID]],GRID!$A:$M,5,0),"seek guidance"),"-")</f>
        <v>-</v>
      </c>
      <c r="X80" s="186" t="str">
        <f>IF(t_PLC_FBE11[[#This Row],[Category ID]]&lt;&gt;"",IFERROR(VLOOKUP(t_PLC_FBE11[[#This Row],[Category ID]],GRID!$A:$M,9,0),"seek guidance"),"-")</f>
        <v>-</v>
      </c>
      <c r="Y80" s="32" t="str">
        <f t="shared" si="13"/>
        <v>-</v>
      </c>
      <c r="Z80" s="187" t="str">
        <f>IF(AND($L80&gt;0,$M80&gt;0,$N80&gt;0,$O80&gt;0),IFERROR(INDEX(T_Girth2PLC[Girth],MATCH(t_PLC_FBE11[[#This Row],[Net Girth]],T_Girth2PLC[Girth],-1)),"check data"),"-")</f>
        <v>-</v>
      </c>
      <c r="AA80" s="33" t="str">
        <f>IF(AND($L80&gt;0,$M80&gt;0,$N80&gt;0,$O80&gt;0),IFERROR(VLOOKUP($Z80,Classes!$D:$E,2,0),"check data"),"-")</f>
        <v>-</v>
      </c>
      <c r="AB80" s="34" t="str">
        <f t="shared" si="14"/>
        <v>-</v>
      </c>
      <c r="AC80" s="73" t="str">
        <f>IF(t_PLC_FBE11[[#This Row],[Category ID]]&lt;&gt;"",IFERROR(IF(ISNUMBER(SEARCH("*",$F$11)),VLOOKUP(t_PLC_FBE11[[#This Row],[Category ID]],GRID!$A:$M,13,0),VLOOKUP(t_PLC_FBE11[[#This Row],[Category ID]],GRID!$A:$M,12,0)),"seek guidance"),"-")</f>
        <v>-</v>
      </c>
      <c r="AD80" s="40">
        <f>IF(t_PLC_FBE11[[#This Row],[Net Price wo VAT (desired)]]&lt;&gt;"",(t_PLC_FBE11[[#This Row],[Net Price wo VAT (desired)]]*IF(t_PLC_FBE11[[#This Row],[VAT]]&lt;&gt;"",1+t_PLC_FBE11[[#This Row],[VAT]],1.19))*$M$9,t_PLC_FBE11[[#This Row],[Price with VAT (desired)]]*$M$9)</f>
        <v>0</v>
      </c>
      <c r="AE80" s="188">
        <f>t_PLC_FBE11[[#This Row],[Price w VAT per unit (RON)]]/(IF(t_PLC_FBE11[[#This Row],[VAT]]&lt;&gt;"",1+t_PLC_FBE11[[#This Row],[VAT]],1.19))</f>
        <v>0</v>
      </c>
      <c r="AF80" s="40" t="str">
        <f>IF(AND(t_PLC_FBE11[[#This Row],[Commission %]]&lt;&gt;"-",t_PLC_FBE11[[#This Row],[Price wo VAT per unit (RON)]]&lt;&gt;"-"),t_PLC_FBE11[[#This Row],[Price wo VAT per unit (RON)]]*t_PLC_FBE11[[#This Row],[Commission %]],"-")</f>
        <v>-</v>
      </c>
      <c r="AG80" s="188">
        <f>t_PLC_FBE11[[#This Row],[Price w VAT per unit (RON)]]*(IF(t_PLC_FBE11[[#This Row],[Quantity]]&lt;&gt;"",t_PLC_FBE11[[#This Row],[Quantity]],1))</f>
        <v>0</v>
      </c>
      <c r="AH80" s="188">
        <f>t_PLC_FBE11[[#This Row],[GMV (RON)]]/$M$9</f>
        <v>0</v>
      </c>
      <c r="AI80" s="188" t="str">
        <f>IF(t_PLC_FBE11[[#This Row],[Commission Invoice per unit (RON)]]&lt;&gt;"-",(t_PLC_FBE11[[#This Row],[Commission Invoice per unit (RON)]]/$M$9)*(IF(t_PLC_FBE11[[#This Row],[Quantity]]&lt;&gt;"",t_PLC_FBE11[[#This Row],[Quantity]],1)),"-")</f>
        <v>-</v>
      </c>
      <c r="AJ80" s="19" t="str">
        <f>IFERROR((VLOOKUP(t_PLC_FBE11[[#This Row],[Look4]],'FBE Fees'!$D:$M,8,0)/$M$9)*(IF(t_PLC_FBE11[[#This Row],[Quantity]]&lt;&gt;"",t_PLC_FBE11[[#This Row],[Quantity]],1)),"-")</f>
        <v>-</v>
      </c>
      <c r="AK80" s="34" t="str">
        <f>IF(t_PLC_FBE11[[#This Row],[Volume ( m³)]]&lt;&gt;"-",IFERROR(VLOOKUP($G$10,Storage!$E:$F,2,0),Storage!$F$4)/$M$9*t_PLC_FBE11[[#This Row],[Volume ( m³)]],"-")</f>
        <v>-</v>
      </c>
      <c r="AL80" s="40" t="str">
        <f>IF(OR(t_PLC_FBE11[[#This Row],[Order Fee (*cc)]]&lt;&gt;"-",t_PLC_FBE11[[#This Row],[Storage fees *cc (m³ / day)]]&lt;&gt;"-"),SUM(t_PLC_FBE11[[#This Row],[Order Fee (*cc)]],(t_PLC_FBE11[[#This Row],[Storage fees *cc (m³ / day)]]*$M$10)),"-")</f>
        <v>-</v>
      </c>
      <c r="AM80" s="188" t="str">
        <f>IF(AND(t_PLC_FBE11[[#This Row],[Commission Invoice (*cc)]]&lt;&gt;"-",t_PLC_FBE11[[#This Row],[FBE Fee (*cc) for avg storage]]&lt;&gt;"-"),t_PLC_FBE11[[#This Row],[Commission Invoice (*cc)]]+t_PLC_FBE11[[#This Row],[FBE Fee (*cc) for avg storage]],"-")</f>
        <v>-</v>
      </c>
      <c r="AN80" s="188" t="str">
        <f>IF(AND(t_PLC_FBE11[[#This Row],[GMV (*cc)]]&lt;&gt;"-",t_PLC_FBE11[[#This Row],[TOTAL Cost (*cc)]]&lt;&gt;"-"),t_PLC_FBE11[[#This Row],[GMV (*cc)]]-t_PLC_FBE11[[#This Row],[TOTAL Cost (*cc)]],"-")</f>
        <v>-</v>
      </c>
      <c r="AO80" s="35" t="str">
        <f>IF(AND(t_PLC_FBE11[[#This Row],[GMV (*cc)]]&lt;&gt;"-",t_PLC_FBE11[[#This Row],[Seller Income (*cc)]]&lt;&gt;"-"),t_PLC_FBE11[[#This Row],[Seller Income (*cc)]]/t_PLC_FBE11[[#This Row],[GMV (*cc)]],"-")</f>
        <v>-</v>
      </c>
      <c r="AP80" s="188" t="str">
        <f>IF(AND(t_PLC_FBE11[[#This Row],[Price wo VAT per unit (RON)]]&lt;&gt;"-",t_PLC_FBE11[[#This Row],[TOTAL Cost (*cc)]]&lt;&gt;"-"),(t_PLC_FBE11[[#This Row],[Price wo VAT per unit (RON)]]/$M$9*(IF(t_PLC_FBE11[[#This Row],[Quantity]]&lt;&gt;"",t_PLC_FBE11[[#This Row],[Quantity]],1)))-t_PLC_FBE11[[#This Row],[TOTAL Cost (*cc)]],"-")</f>
        <v>-</v>
      </c>
      <c r="AQ80" s="35" t="str">
        <f>IF(AND(t_PLC_FBE11[[#This Row],[Net Seller Income (*cc)]]&lt;&gt;"-",t_PLC_FBE11[[#This Row],[Price wo VAT per unit (RON)]]&lt;&gt;"-"),t_PLC_FBE11[[#This Row],[Net Seller Income (*cc)]]/(t_PLC_FBE11[[#This Row],[Price wo VAT per unit (RON)]]/$M$9*(IF(t_PLC_FBE11[[#This Row],[Quantity]]&lt;&gt;"",t_PLC_FBE11[[#This Row],[Quantity]],1))),"-")</f>
        <v>-</v>
      </c>
      <c r="AR80" s="49" t="str">
        <f>IF(AND($L80&gt;0,$M80&gt;0,$N80&gt;0,$O80&gt;0),IFERROR(IF($K80&gt;1,VLOOKUP($T80,'FBE Fees'!$D:$M,9,0)/$M$9*$K80,VLOOKUP($T80,'FBE Fees'!$D:$M,9,0)/$M$9),"check data"),"-")</f>
        <v>-</v>
      </c>
      <c r="AS80" s="49" t="str">
        <f>IF(AND($L80&gt;0,$M80&gt;0,$N80&gt;0,$O80&gt;0),IFERROR(IF($K80&gt;1,VLOOKUP($T80,'FBE Fees'!$D:$M,10,0)/$M$9*$K80,VLOOKUP($T80,'FBE Fees'!$D:$M,10,0)/$M$9),"check data"),"-")</f>
        <v>-</v>
      </c>
    </row>
    <row r="81" spans="4:45" ht="20.100000000000001" customHeight="1" x14ac:dyDescent="0.25">
      <c r="D81" s="45"/>
      <c r="E81" s="45"/>
      <c r="F81" s="63"/>
      <c r="G81" s="46"/>
      <c r="H81" s="46"/>
      <c r="I81" s="58"/>
      <c r="J81" s="47"/>
      <c r="K81" s="17"/>
      <c r="L81" s="27"/>
      <c r="M81" s="27"/>
      <c r="N81" s="27"/>
      <c r="O81" s="27"/>
      <c r="P81" s="28" t="str">
        <f>IF(AND($L81&gt;0,$M81&gt;0,$N81&gt;0,$O81&gt;0),IFERROR(INDEX(T_Weight[Weight],MATCH(L81,T_Weight[Weight],-1)),"check data"),"-")</f>
        <v>-</v>
      </c>
      <c r="Q81" s="28" t="str">
        <f>IF(AND($L81&gt;0,$M81&gt;0,$N81&gt;0,$O81&gt;0),IFERROR(INDEX(T_Length[Length],MATCH((MAX($M81:$O81)),T_Length[Length],-1)),"check data"),"-")</f>
        <v>-</v>
      </c>
      <c r="R81" s="28" t="str">
        <f>IF(AND($L81&gt;0,$M81&gt;0,$N81&gt;0,$O81&gt;0),IFERROR(INDEX(T_Width[Width],MATCH((MEDIAN($M81:$O81)),T_Width[Width],-1)),"check data"),"-")</f>
        <v>-</v>
      </c>
      <c r="S81" s="28" t="str">
        <f>IF(AND($L81&gt;0,$M81&gt;0,$N81&gt;0,$O81&gt;0),IFERROR(INDEX(T_Height[Height],MATCH(MIN($M81:$O81),T_Height[Height],-1)),"check data"),"-")</f>
        <v>-</v>
      </c>
      <c r="T81" s="28" t="str">
        <f t="shared" si="12"/>
        <v>-</v>
      </c>
      <c r="U81" s="184" t="str">
        <f>IF(t_PLC_FBE11[[#This Row],[Category ID]]&lt;&gt;"",$G$8,"-")</f>
        <v>-</v>
      </c>
      <c r="V81" s="135" t="str">
        <f>IF(t_PLC_FBE11[[#This Row],[Category ID]]&lt;&gt;"",$G$9,"-")</f>
        <v>-</v>
      </c>
      <c r="W81" s="185" t="str">
        <f>IF(t_PLC_FBE11[[#This Row],[Category ID]]&lt;&gt;"",IFERROR(VLOOKUP(t_PLC_FBE11[[#This Row],[Category ID]],GRID!$A:$M,5,0),"seek guidance"),"-")</f>
        <v>-</v>
      </c>
      <c r="X81" s="186" t="str">
        <f>IF(t_PLC_FBE11[[#This Row],[Category ID]]&lt;&gt;"",IFERROR(VLOOKUP(t_PLC_FBE11[[#This Row],[Category ID]],GRID!$A:$M,9,0),"seek guidance"),"-")</f>
        <v>-</v>
      </c>
      <c r="Y81" s="32" t="str">
        <f t="shared" si="13"/>
        <v>-</v>
      </c>
      <c r="Z81" s="187" t="str">
        <f>IF(AND($L81&gt;0,$M81&gt;0,$N81&gt;0,$O81&gt;0),IFERROR(INDEX(T_Girth2PLC[Girth],MATCH(t_PLC_FBE11[[#This Row],[Net Girth]],T_Girth2PLC[Girth],-1)),"check data"),"-")</f>
        <v>-</v>
      </c>
      <c r="AA81" s="33" t="str">
        <f>IF(AND($L81&gt;0,$M81&gt;0,$N81&gt;0,$O81&gt;0),IFERROR(VLOOKUP($Z81,Classes!$D:$E,2,0),"check data"),"-")</f>
        <v>-</v>
      </c>
      <c r="AB81" s="34" t="str">
        <f t="shared" si="14"/>
        <v>-</v>
      </c>
      <c r="AC81" s="73" t="str">
        <f>IF(t_PLC_FBE11[[#This Row],[Category ID]]&lt;&gt;"",IFERROR(IF(ISNUMBER(SEARCH("*",$F$11)),VLOOKUP(t_PLC_FBE11[[#This Row],[Category ID]],GRID!$A:$M,13,0),VLOOKUP(t_PLC_FBE11[[#This Row],[Category ID]],GRID!$A:$M,12,0)),"seek guidance"),"-")</f>
        <v>-</v>
      </c>
      <c r="AD81" s="40">
        <f>IF(t_PLC_FBE11[[#This Row],[Net Price wo VAT (desired)]]&lt;&gt;"",(t_PLC_FBE11[[#This Row],[Net Price wo VAT (desired)]]*IF(t_PLC_FBE11[[#This Row],[VAT]]&lt;&gt;"",1+t_PLC_FBE11[[#This Row],[VAT]],1.19))*$M$9,t_PLC_FBE11[[#This Row],[Price with VAT (desired)]]*$M$9)</f>
        <v>0</v>
      </c>
      <c r="AE81" s="188">
        <f>t_PLC_FBE11[[#This Row],[Price w VAT per unit (RON)]]/(IF(t_PLC_FBE11[[#This Row],[VAT]]&lt;&gt;"",1+t_PLC_FBE11[[#This Row],[VAT]],1.19))</f>
        <v>0</v>
      </c>
      <c r="AF81" s="40" t="str">
        <f>IF(AND(t_PLC_FBE11[[#This Row],[Commission %]]&lt;&gt;"-",t_PLC_FBE11[[#This Row],[Price wo VAT per unit (RON)]]&lt;&gt;"-"),t_PLC_FBE11[[#This Row],[Price wo VAT per unit (RON)]]*t_PLC_FBE11[[#This Row],[Commission %]],"-")</f>
        <v>-</v>
      </c>
      <c r="AG81" s="188">
        <f>t_PLC_FBE11[[#This Row],[Price w VAT per unit (RON)]]*(IF(t_PLC_FBE11[[#This Row],[Quantity]]&lt;&gt;"",t_PLC_FBE11[[#This Row],[Quantity]],1))</f>
        <v>0</v>
      </c>
      <c r="AH81" s="188">
        <f>t_PLC_FBE11[[#This Row],[GMV (RON)]]/$M$9</f>
        <v>0</v>
      </c>
      <c r="AI81" s="188" t="str">
        <f>IF(t_PLC_FBE11[[#This Row],[Commission Invoice per unit (RON)]]&lt;&gt;"-",(t_PLC_FBE11[[#This Row],[Commission Invoice per unit (RON)]]/$M$9)*(IF(t_PLC_FBE11[[#This Row],[Quantity]]&lt;&gt;"",t_PLC_FBE11[[#This Row],[Quantity]],1)),"-")</f>
        <v>-</v>
      </c>
      <c r="AJ81" s="19" t="str">
        <f>IFERROR((VLOOKUP(t_PLC_FBE11[[#This Row],[Look4]],'FBE Fees'!$D:$M,8,0)/$M$9)*(IF(t_PLC_FBE11[[#This Row],[Quantity]]&lt;&gt;"",t_PLC_FBE11[[#This Row],[Quantity]],1)),"-")</f>
        <v>-</v>
      </c>
      <c r="AK81" s="34" t="str">
        <f>IF(t_PLC_FBE11[[#This Row],[Volume ( m³)]]&lt;&gt;"-",IFERROR(VLOOKUP($G$10,Storage!$E:$F,2,0),Storage!$F$4)/$M$9*t_PLC_FBE11[[#This Row],[Volume ( m³)]],"-")</f>
        <v>-</v>
      </c>
      <c r="AL81" s="40" t="str">
        <f>IF(OR(t_PLC_FBE11[[#This Row],[Order Fee (*cc)]]&lt;&gt;"-",t_PLC_FBE11[[#This Row],[Storage fees *cc (m³ / day)]]&lt;&gt;"-"),SUM(t_PLC_FBE11[[#This Row],[Order Fee (*cc)]],(t_PLC_FBE11[[#This Row],[Storage fees *cc (m³ / day)]]*$M$10)),"-")</f>
        <v>-</v>
      </c>
      <c r="AM81" s="188" t="str">
        <f>IF(AND(t_PLC_FBE11[[#This Row],[Commission Invoice (*cc)]]&lt;&gt;"-",t_PLC_FBE11[[#This Row],[FBE Fee (*cc) for avg storage]]&lt;&gt;"-"),t_PLC_FBE11[[#This Row],[Commission Invoice (*cc)]]+t_PLC_FBE11[[#This Row],[FBE Fee (*cc) for avg storage]],"-")</f>
        <v>-</v>
      </c>
      <c r="AN81" s="188" t="str">
        <f>IF(AND(t_PLC_FBE11[[#This Row],[GMV (*cc)]]&lt;&gt;"-",t_PLC_FBE11[[#This Row],[TOTAL Cost (*cc)]]&lt;&gt;"-"),t_PLC_FBE11[[#This Row],[GMV (*cc)]]-t_PLC_FBE11[[#This Row],[TOTAL Cost (*cc)]],"-")</f>
        <v>-</v>
      </c>
      <c r="AO81" s="35" t="str">
        <f>IF(AND(t_PLC_FBE11[[#This Row],[GMV (*cc)]]&lt;&gt;"-",t_PLC_FBE11[[#This Row],[Seller Income (*cc)]]&lt;&gt;"-"),t_PLC_FBE11[[#This Row],[Seller Income (*cc)]]/t_PLC_FBE11[[#This Row],[GMV (*cc)]],"-")</f>
        <v>-</v>
      </c>
      <c r="AP81" s="188" t="str">
        <f>IF(AND(t_PLC_FBE11[[#This Row],[Price wo VAT per unit (RON)]]&lt;&gt;"-",t_PLC_FBE11[[#This Row],[TOTAL Cost (*cc)]]&lt;&gt;"-"),(t_PLC_FBE11[[#This Row],[Price wo VAT per unit (RON)]]/$M$9*(IF(t_PLC_FBE11[[#This Row],[Quantity]]&lt;&gt;"",t_PLC_FBE11[[#This Row],[Quantity]],1)))-t_PLC_FBE11[[#This Row],[TOTAL Cost (*cc)]],"-")</f>
        <v>-</v>
      </c>
      <c r="AQ81" s="35" t="str">
        <f>IF(AND(t_PLC_FBE11[[#This Row],[Net Seller Income (*cc)]]&lt;&gt;"-",t_PLC_FBE11[[#This Row],[Price wo VAT per unit (RON)]]&lt;&gt;"-"),t_PLC_FBE11[[#This Row],[Net Seller Income (*cc)]]/(t_PLC_FBE11[[#This Row],[Price wo VAT per unit (RON)]]/$M$9*(IF(t_PLC_FBE11[[#This Row],[Quantity]]&lt;&gt;"",t_PLC_FBE11[[#This Row],[Quantity]],1))),"-")</f>
        <v>-</v>
      </c>
      <c r="AR81" s="49" t="str">
        <f>IF(AND($L81&gt;0,$M81&gt;0,$N81&gt;0,$O81&gt;0),IFERROR(IF($K81&gt;1,VLOOKUP($T81,'FBE Fees'!$D:$M,9,0)/$M$9*$K81,VLOOKUP($T81,'FBE Fees'!$D:$M,9,0)/$M$9),"check data"),"-")</f>
        <v>-</v>
      </c>
      <c r="AS81" s="49" t="str">
        <f>IF(AND($L81&gt;0,$M81&gt;0,$N81&gt;0,$O81&gt;0),IFERROR(IF($K81&gt;1,VLOOKUP($T81,'FBE Fees'!$D:$M,10,0)/$M$9*$K81,VLOOKUP($T81,'FBE Fees'!$D:$M,10,0)/$M$9),"check data"),"-")</f>
        <v>-</v>
      </c>
    </row>
    <row r="82" spans="4:45" ht="20.100000000000001" customHeight="1" x14ac:dyDescent="0.25">
      <c r="D82" s="45"/>
      <c r="E82" s="45"/>
      <c r="F82" s="63"/>
      <c r="G82" s="46"/>
      <c r="H82" s="46"/>
      <c r="I82" s="58"/>
      <c r="J82" s="47"/>
      <c r="K82" s="17"/>
      <c r="L82" s="27"/>
      <c r="M82" s="27"/>
      <c r="N82" s="27"/>
      <c r="O82" s="27"/>
      <c r="P82" s="28" t="str">
        <f>IF(AND($L82&gt;0,$M82&gt;0,$N82&gt;0,$O82&gt;0),IFERROR(INDEX(T_Weight[Weight],MATCH(L82,T_Weight[Weight],-1)),"check data"),"-")</f>
        <v>-</v>
      </c>
      <c r="Q82" s="28" t="str">
        <f>IF(AND($L82&gt;0,$M82&gt;0,$N82&gt;0,$O82&gt;0),IFERROR(INDEX(T_Length[Length],MATCH((MAX($M82:$O82)),T_Length[Length],-1)),"check data"),"-")</f>
        <v>-</v>
      </c>
      <c r="R82" s="28" t="str">
        <f>IF(AND($L82&gt;0,$M82&gt;0,$N82&gt;0,$O82&gt;0),IFERROR(INDEX(T_Width[Width],MATCH((MEDIAN($M82:$O82)),T_Width[Width],-1)),"check data"),"-")</f>
        <v>-</v>
      </c>
      <c r="S82" s="28" t="str">
        <f>IF(AND($L82&gt;0,$M82&gt;0,$N82&gt;0,$O82&gt;0),IFERROR(INDEX(T_Height[Height],MATCH(MIN($M82:$O82),T_Height[Height],-1)),"check data"),"-")</f>
        <v>-</v>
      </c>
      <c r="T82" s="28" t="str">
        <f t="shared" si="12"/>
        <v>-</v>
      </c>
      <c r="U82" s="184" t="str">
        <f>IF(t_PLC_FBE11[[#This Row],[Category ID]]&lt;&gt;"",$G$8,"-")</f>
        <v>-</v>
      </c>
      <c r="V82" s="135" t="str">
        <f>IF(t_PLC_FBE11[[#This Row],[Category ID]]&lt;&gt;"",$G$9,"-")</f>
        <v>-</v>
      </c>
      <c r="W82" s="185" t="str">
        <f>IF(t_PLC_FBE11[[#This Row],[Category ID]]&lt;&gt;"",IFERROR(VLOOKUP(t_PLC_FBE11[[#This Row],[Category ID]],GRID!$A:$M,5,0),"seek guidance"),"-")</f>
        <v>-</v>
      </c>
      <c r="X82" s="186" t="str">
        <f>IF(t_PLC_FBE11[[#This Row],[Category ID]]&lt;&gt;"",IFERROR(VLOOKUP(t_PLC_FBE11[[#This Row],[Category ID]],GRID!$A:$M,9,0),"seek guidance"),"-")</f>
        <v>-</v>
      </c>
      <c r="Y82" s="32" t="str">
        <f t="shared" si="13"/>
        <v>-</v>
      </c>
      <c r="Z82" s="187" t="str">
        <f>IF(AND($L82&gt;0,$M82&gt;0,$N82&gt;0,$O82&gt;0),IFERROR(INDEX(T_Girth2PLC[Girth],MATCH(t_PLC_FBE11[[#This Row],[Net Girth]],T_Girth2PLC[Girth],-1)),"check data"),"-")</f>
        <v>-</v>
      </c>
      <c r="AA82" s="33" t="str">
        <f>IF(AND($L82&gt;0,$M82&gt;0,$N82&gt;0,$O82&gt;0),IFERROR(VLOOKUP($Z82,Classes!$D:$E,2,0),"check data"),"-")</f>
        <v>-</v>
      </c>
      <c r="AB82" s="34" t="str">
        <f t="shared" si="14"/>
        <v>-</v>
      </c>
      <c r="AC82" s="73" t="str">
        <f>IF(t_PLC_FBE11[[#This Row],[Category ID]]&lt;&gt;"",IFERROR(IF(ISNUMBER(SEARCH("*",$F$11)),VLOOKUP(t_PLC_FBE11[[#This Row],[Category ID]],GRID!$A:$M,13,0),VLOOKUP(t_PLC_FBE11[[#This Row],[Category ID]],GRID!$A:$M,12,0)),"seek guidance"),"-")</f>
        <v>-</v>
      </c>
      <c r="AD82" s="40">
        <f>IF(t_PLC_FBE11[[#This Row],[Net Price wo VAT (desired)]]&lt;&gt;"",(t_PLC_FBE11[[#This Row],[Net Price wo VAT (desired)]]*IF(t_PLC_FBE11[[#This Row],[VAT]]&lt;&gt;"",1+t_PLC_FBE11[[#This Row],[VAT]],1.19))*$M$9,t_PLC_FBE11[[#This Row],[Price with VAT (desired)]]*$M$9)</f>
        <v>0</v>
      </c>
      <c r="AE82" s="188">
        <f>t_PLC_FBE11[[#This Row],[Price w VAT per unit (RON)]]/(IF(t_PLC_FBE11[[#This Row],[VAT]]&lt;&gt;"",1+t_PLC_FBE11[[#This Row],[VAT]],1.19))</f>
        <v>0</v>
      </c>
      <c r="AF82" s="40" t="str">
        <f>IF(AND(t_PLC_FBE11[[#This Row],[Commission %]]&lt;&gt;"-",t_PLC_FBE11[[#This Row],[Price wo VAT per unit (RON)]]&lt;&gt;"-"),t_PLC_FBE11[[#This Row],[Price wo VAT per unit (RON)]]*t_PLC_FBE11[[#This Row],[Commission %]],"-")</f>
        <v>-</v>
      </c>
      <c r="AG82" s="188">
        <f>t_PLC_FBE11[[#This Row],[Price w VAT per unit (RON)]]*(IF(t_PLC_FBE11[[#This Row],[Quantity]]&lt;&gt;"",t_PLC_FBE11[[#This Row],[Quantity]],1))</f>
        <v>0</v>
      </c>
      <c r="AH82" s="188">
        <f>t_PLC_FBE11[[#This Row],[GMV (RON)]]/$M$9</f>
        <v>0</v>
      </c>
      <c r="AI82" s="188" t="str">
        <f>IF(t_PLC_FBE11[[#This Row],[Commission Invoice per unit (RON)]]&lt;&gt;"-",(t_PLC_FBE11[[#This Row],[Commission Invoice per unit (RON)]]/$M$9)*(IF(t_PLC_FBE11[[#This Row],[Quantity]]&lt;&gt;"",t_PLC_FBE11[[#This Row],[Quantity]],1)),"-")</f>
        <v>-</v>
      </c>
      <c r="AJ82" s="19" t="str">
        <f>IFERROR((VLOOKUP(t_PLC_FBE11[[#This Row],[Look4]],'FBE Fees'!$D:$M,8,0)/$M$9)*(IF(t_PLC_FBE11[[#This Row],[Quantity]]&lt;&gt;"",t_PLC_FBE11[[#This Row],[Quantity]],1)),"-")</f>
        <v>-</v>
      </c>
      <c r="AK82" s="34" t="str">
        <f>IF(t_PLC_FBE11[[#This Row],[Volume ( m³)]]&lt;&gt;"-",IFERROR(VLOOKUP($G$10,Storage!$E:$F,2,0),Storage!$F$4)/$M$9*t_PLC_FBE11[[#This Row],[Volume ( m³)]],"-")</f>
        <v>-</v>
      </c>
      <c r="AL82" s="40" t="str">
        <f>IF(OR(t_PLC_FBE11[[#This Row],[Order Fee (*cc)]]&lt;&gt;"-",t_PLC_FBE11[[#This Row],[Storage fees *cc (m³ / day)]]&lt;&gt;"-"),SUM(t_PLC_FBE11[[#This Row],[Order Fee (*cc)]],(t_PLC_FBE11[[#This Row],[Storage fees *cc (m³ / day)]]*$M$10)),"-")</f>
        <v>-</v>
      </c>
      <c r="AM82" s="188" t="str">
        <f>IF(AND(t_PLC_FBE11[[#This Row],[Commission Invoice (*cc)]]&lt;&gt;"-",t_PLC_FBE11[[#This Row],[FBE Fee (*cc) for avg storage]]&lt;&gt;"-"),t_PLC_FBE11[[#This Row],[Commission Invoice (*cc)]]+t_PLC_FBE11[[#This Row],[FBE Fee (*cc) for avg storage]],"-")</f>
        <v>-</v>
      </c>
      <c r="AN82" s="188" t="str">
        <f>IF(AND(t_PLC_FBE11[[#This Row],[GMV (*cc)]]&lt;&gt;"-",t_PLC_FBE11[[#This Row],[TOTAL Cost (*cc)]]&lt;&gt;"-"),t_PLC_FBE11[[#This Row],[GMV (*cc)]]-t_PLC_FBE11[[#This Row],[TOTAL Cost (*cc)]],"-")</f>
        <v>-</v>
      </c>
      <c r="AO82" s="35" t="str">
        <f>IF(AND(t_PLC_FBE11[[#This Row],[GMV (*cc)]]&lt;&gt;"-",t_PLC_FBE11[[#This Row],[Seller Income (*cc)]]&lt;&gt;"-"),t_PLC_FBE11[[#This Row],[Seller Income (*cc)]]/t_PLC_FBE11[[#This Row],[GMV (*cc)]],"-")</f>
        <v>-</v>
      </c>
      <c r="AP82" s="188" t="str">
        <f>IF(AND(t_PLC_FBE11[[#This Row],[Price wo VAT per unit (RON)]]&lt;&gt;"-",t_PLC_FBE11[[#This Row],[TOTAL Cost (*cc)]]&lt;&gt;"-"),(t_PLC_FBE11[[#This Row],[Price wo VAT per unit (RON)]]/$M$9*(IF(t_PLC_FBE11[[#This Row],[Quantity]]&lt;&gt;"",t_PLC_FBE11[[#This Row],[Quantity]],1)))-t_PLC_FBE11[[#This Row],[TOTAL Cost (*cc)]],"-")</f>
        <v>-</v>
      </c>
      <c r="AQ82" s="35" t="str">
        <f>IF(AND(t_PLC_FBE11[[#This Row],[Net Seller Income (*cc)]]&lt;&gt;"-",t_PLC_FBE11[[#This Row],[Price wo VAT per unit (RON)]]&lt;&gt;"-"),t_PLC_FBE11[[#This Row],[Net Seller Income (*cc)]]/(t_PLC_FBE11[[#This Row],[Price wo VAT per unit (RON)]]/$M$9*(IF(t_PLC_FBE11[[#This Row],[Quantity]]&lt;&gt;"",t_PLC_FBE11[[#This Row],[Quantity]],1))),"-")</f>
        <v>-</v>
      </c>
      <c r="AR82" s="49" t="str">
        <f>IF(AND($L82&gt;0,$M82&gt;0,$N82&gt;0,$O82&gt;0),IFERROR(IF($K82&gt;1,VLOOKUP($T82,'FBE Fees'!$D:$M,9,0)/$M$9*$K82,VLOOKUP($T82,'FBE Fees'!$D:$M,9,0)/$M$9),"check data"),"-")</f>
        <v>-</v>
      </c>
      <c r="AS82" s="49" t="str">
        <f>IF(AND($L82&gt;0,$M82&gt;0,$N82&gt;0,$O82&gt;0),IFERROR(IF($K82&gt;1,VLOOKUP($T82,'FBE Fees'!$D:$M,10,0)/$M$9*$K82,VLOOKUP($T82,'FBE Fees'!$D:$M,10,0)/$M$9),"check data"),"-")</f>
        <v>-</v>
      </c>
    </row>
    <row r="83" spans="4:45" ht="20.100000000000001" customHeight="1" x14ac:dyDescent="0.25">
      <c r="D83" s="45"/>
      <c r="E83" s="45"/>
      <c r="F83" s="63"/>
      <c r="G83" s="46"/>
      <c r="H83" s="46"/>
      <c r="I83" s="58"/>
      <c r="J83" s="47"/>
      <c r="K83" s="17"/>
      <c r="L83" s="27"/>
      <c r="M83" s="27"/>
      <c r="N83" s="27"/>
      <c r="O83" s="27"/>
      <c r="P83" s="28" t="str">
        <f>IF(AND($L83&gt;0,$M83&gt;0,$N83&gt;0,$O83&gt;0),IFERROR(INDEX(T_Weight[Weight],MATCH(L83,T_Weight[Weight],-1)),"check data"),"-")</f>
        <v>-</v>
      </c>
      <c r="Q83" s="28" t="str">
        <f>IF(AND($L83&gt;0,$M83&gt;0,$N83&gt;0,$O83&gt;0),IFERROR(INDEX(T_Length[Length],MATCH((MAX($M83:$O83)),T_Length[Length],-1)),"check data"),"-")</f>
        <v>-</v>
      </c>
      <c r="R83" s="28" t="str">
        <f>IF(AND($L83&gt;0,$M83&gt;0,$N83&gt;0,$O83&gt;0),IFERROR(INDEX(T_Width[Width],MATCH((MEDIAN($M83:$O83)),T_Width[Width],-1)),"check data"),"-")</f>
        <v>-</v>
      </c>
      <c r="S83" s="28" t="str">
        <f>IF(AND($L83&gt;0,$M83&gt;0,$N83&gt;0,$O83&gt;0),IFERROR(INDEX(T_Height[Height],MATCH(MIN($M83:$O83),T_Height[Height],-1)),"check data"),"-")</f>
        <v>-</v>
      </c>
      <c r="T83" s="28" t="str">
        <f t="shared" si="12"/>
        <v>-</v>
      </c>
      <c r="U83" s="184" t="str">
        <f>IF(t_PLC_FBE11[[#This Row],[Category ID]]&lt;&gt;"",$G$8,"-")</f>
        <v>-</v>
      </c>
      <c r="V83" s="135" t="str">
        <f>IF(t_PLC_FBE11[[#This Row],[Category ID]]&lt;&gt;"",$G$9,"-")</f>
        <v>-</v>
      </c>
      <c r="W83" s="185" t="str">
        <f>IF(t_PLC_FBE11[[#This Row],[Category ID]]&lt;&gt;"",IFERROR(VLOOKUP(t_PLC_FBE11[[#This Row],[Category ID]],GRID!$A:$M,5,0),"seek guidance"),"-")</f>
        <v>-</v>
      </c>
      <c r="X83" s="186" t="str">
        <f>IF(t_PLC_FBE11[[#This Row],[Category ID]]&lt;&gt;"",IFERROR(VLOOKUP(t_PLC_FBE11[[#This Row],[Category ID]],GRID!$A:$M,9,0),"seek guidance"),"-")</f>
        <v>-</v>
      </c>
      <c r="Y83" s="32" t="str">
        <f t="shared" si="13"/>
        <v>-</v>
      </c>
      <c r="Z83" s="187" t="str">
        <f>IF(AND($L83&gt;0,$M83&gt;0,$N83&gt;0,$O83&gt;0),IFERROR(INDEX(T_Girth2PLC[Girth],MATCH(t_PLC_FBE11[[#This Row],[Net Girth]],T_Girth2PLC[Girth],-1)),"check data"),"-")</f>
        <v>-</v>
      </c>
      <c r="AA83" s="33" t="str">
        <f>IF(AND($L83&gt;0,$M83&gt;0,$N83&gt;0,$O83&gt;0),IFERROR(VLOOKUP($Z83,Classes!$D:$E,2,0),"check data"),"-")</f>
        <v>-</v>
      </c>
      <c r="AB83" s="34" t="str">
        <f t="shared" si="14"/>
        <v>-</v>
      </c>
      <c r="AC83" s="73" t="str">
        <f>IF(t_PLC_FBE11[[#This Row],[Category ID]]&lt;&gt;"",IFERROR(IF(ISNUMBER(SEARCH("*",$F$11)),VLOOKUP(t_PLC_FBE11[[#This Row],[Category ID]],GRID!$A:$M,13,0),VLOOKUP(t_PLC_FBE11[[#This Row],[Category ID]],GRID!$A:$M,12,0)),"seek guidance"),"-")</f>
        <v>-</v>
      </c>
      <c r="AD83" s="40">
        <f>IF(t_PLC_FBE11[[#This Row],[Net Price wo VAT (desired)]]&lt;&gt;"",(t_PLC_FBE11[[#This Row],[Net Price wo VAT (desired)]]*IF(t_PLC_FBE11[[#This Row],[VAT]]&lt;&gt;"",1+t_PLC_FBE11[[#This Row],[VAT]],1.19))*$M$9,t_PLC_FBE11[[#This Row],[Price with VAT (desired)]]*$M$9)</f>
        <v>0</v>
      </c>
      <c r="AE83" s="188">
        <f>t_PLC_FBE11[[#This Row],[Price w VAT per unit (RON)]]/(IF(t_PLC_FBE11[[#This Row],[VAT]]&lt;&gt;"",1+t_PLC_FBE11[[#This Row],[VAT]],1.19))</f>
        <v>0</v>
      </c>
      <c r="AF83" s="40" t="str">
        <f>IF(AND(t_PLC_FBE11[[#This Row],[Commission %]]&lt;&gt;"-",t_PLC_FBE11[[#This Row],[Price wo VAT per unit (RON)]]&lt;&gt;"-"),t_PLC_FBE11[[#This Row],[Price wo VAT per unit (RON)]]*t_PLC_FBE11[[#This Row],[Commission %]],"-")</f>
        <v>-</v>
      </c>
      <c r="AG83" s="188">
        <f>t_PLC_FBE11[[#This Row],[Price w VAT per unit (RON)]]*(IF(t_PLC_FBE11[[#This Row],[Quantity]]&lt;&gt;"",t_PLC_FBE11[[#This Row],[Quantity]],1))</f>
        <v>0</v>
      </c>
      <c r="AH83" s="188">
        <f>t_PLC_FBE11[[#This Row],[GMV (RON)]]/$M$9</f>
        <v>0</v>
      </c>
      <c r="AI83" s="188" t="str">
        <f>IF(t_PLC_FBE11[[#This Row],[Commission Invoice per unit (RON)]]&lt;&gt;"-",(t_PLC_FBE11[[#This Row],[Commission Invoice per unit (RON)]]/$M$9)*(IF(t_PLC_FBE11[[#This Row],[Quantity]]&lt;&gt;"",t_PLC_FBE11[[#This Row],[Quantity]],1)),"-")</f>
        <v>-</v>
      </c>
      <c r="AJ83" s="19" t="str">
        <f>IFERROR((VLOOKUP(t_PLC_FBE11[[#This Row],[Look4]],'FBE Fees'!$D:$M,8,0)/$M$9)*(IF(t_PLC_FBE11[[#This Row],[Quantity]]&lt;&gt;"",t_PLC_FBE11[[#This Row],[Quantity]],1)),"-")</f>
        <v>-</v>
      </c>
      <c r="AK83" s="34" t="str">
        <f>IF(t_PLC_FBE11[[#This Row],[Volume ( m³)]]&lt;&gt;"-",IFERROR(VLOOKUP($G$10,Storage!$E:$F,2,0),Storage!$F$4)/$M$9*t_PLC_FBE11[[#This Row],[Volume ( m³)]],"-")</f>
        <v>-</v>
      </c>
      <c r="AL83" s="40" t="str">
        <f>IF(OR(t_PLC_FBE11[[#This Row],[Order Fee (*cc)]]&lt;&gt;"-",t_PLC_FBE11[[#This Row],[Storage fees *cc (m³ / day)]]&lt;&gt;"-"),SUM(t_PLC_FBE11[[#This Row],[Order Fee (*cc)]],(t_PLC_FBE11[[#This Row],[Storage fees *cc (m³ / day)]]*$M$10)),"-")</f>
        <v>-</v>
      </c>
      <c r="AM83" s="188" t="str">
        <f>IF(AND(t_PLC_FBE11[[#This Row],[Commission Invoice (*cc)]]&lt;&gt;"-",t_PLC_FBE11[[#This Row],[FBE Fee (*cc) for avg storage]]&lt;&gt;"-"),t_PLC_FBE11[[#This Row],[Commission Invoice (*cc)]]+t_PLC_FBE11[[#This Row],[FBE Fee (*cc) for avg storage]],"-")</f>
        <v>-</v>
      </c>
      <c r="AN83" s="188" t="str">
        <f>IF(AND(t_PLC_FBE11[[#This Row],[GMV (*cc)]]&lt;&gt;"-",t_PLC_FBE11[[#This Row],[TOTAL Cost (*cc)]]&lt;&gt;"-"),t_PLC_FBE11[[#This Row],[GMV (*cc)]]-t_PLC_FBE11[[#This Row],[TOTAL Cost (*cc)]],"-")</f>
        <v>-</v>
      </c>
      <c r="AO83" s="35" t="str">
        <f>IF(AND(t_PLC_FBE11[[#This Row],[GMV (*cc)]]&lt;&gt;"-",t_PLC_FBE11[[#This Row],[Seller Income (*cc)]]&lt;&gt;"-"),t_PLC_FBE11[[#This Row],[Seller Income (*cc)]]/t_PLC_FBE11[[#This Row],[GMV (*cc)]],"-")</f>
        <v>-</v>
      </c>
      <c r="AP83" s="188" t="str">
        <f>IF(AND(t_PLC_FBE11[[#This Row],[Price wo VAT per unit (RON)]]&lt;&gt;"-",t_PLC_FBE11[[#This Row],[TOTAL Cost (*cc)]]&lt;&gt;"-"),(t_PLC_FBE11[[#This Row],[Price wo VAT per unit (RON)]]/$M$9*(IF(t_PLC_FBE11[[#This Row],[Quantity]]&lt;&gt;"",t_PLC_FBE11[[#This Row],[Quantity]],1)))-t_PLC_FBE11[[#This Row],[TOTAL Cost (*cc)]],"-")</f>
        <v>-</v>
      </c>
      <c r="AQ83" s="35" t="str">
        <f>IF(AND(t_PLC_FBE11[[#This Row],[Net Seller Income (*cc)]]&lt;&gt;"-",t_PLC_FBE11[[#This Row],[Price wo VAT per unit (RON)]]&lt;&gt;"-"),t_PLC_FBE11[[#This Row],[Net Seller Income (*cc)]]/(t_PLC_FBE11[[#This Row],[Price wo VAT per unit (RON)]]/$M$9*(IF(t_PLC_FBE11[[#This Row],[Quantity]]&lt;&gt;"",t_PLC_FBE11[[#This Row],[Quantity]],1))),"-")</f>
        <v>-</v>
      </c>
      <c r="AR83" s="49" t="str">
        <f>IF(AND($L83&gt;0,$M83&gt;0,$N83&gt;0,$O83&gt;0),IFERROR(IF($K83&gt;1,VLOOKUP($T83,'FBE Fees'!$D:$M,9,0)/$M$9*$K83,VLOOKUP($T83,'FBE Fees'!$D:$M,9,0)/$M$9),"check data"),"-")</f>
        <v>-</v>
      </c>
      <c r="AS83" s="49" t="str">
        <f>IF(AND($L83&gt;0,$M83&gt;0,$N83&gt;0,$O83&gt;0),IFERROR(IF($K83&gt;1,VLOOKUP($T83,'FBE Fees'!$D:$M,10,0)/$M$9*$K83,VLOOKUP($T83,'FBE Fees'!$D:$M,10,0)/$M$9),"check data"),"-")</f>
        <v>-</v>
      </c>
    </row>
    <row r="84" spans="4:45" ht="20.100000000000001" customHeight="1" x14ac:dyDescent="0.25">
      <c r="D84" s="45"/>
      <c r="E84" s="45"/>
      <c r="F84" s="63"/>
      <c r="G84" s="46"/>
      <c r="H84" s="46"/>
      <c r="I84" s="58"/>
      <c r="J84" s="47"/>
      <c r="K84" s="17"/>
      <c r="L84" s="27"/>
      <c r="M84" s="27"/>
      <c r="N84" s="27"/>
      <c r="O84" s="27"/>
      <c r="P84" s="28" t="str">
        <f>IF(AND($L84&gt;0,$M84&gt;0,$N84&gt;0,$O84&gt;0),IFERROR(INDEX(T_Weight[Weight],MATCH(L84,T_Weight[Weight],-1)),"check data"),"-")</f>
        <v>-</v>
      </c>
      <c r="Q84" s="28" t="str">
        <f>IF(AND($L84&gt;0,$M84&gt;0,$N84&gt;0,$O84&gt;0),IFERROR(INDEX(T_Length[Length],MATCH((MAX($M84:$O84)),T_Length[Length],-1)),"check data"),"-")</f>
        <v>-</v>
      </c>
      <c r="R84" s="28" t="str">
        <f>IF(AND($L84&gt;0,$M84&gt;0,$N84&gt;0,$O84&gt;0),IFERROR(INDEX(T_Width[Width],MATCH((MEDIAN($M84:$O84)),T_Width[Width],-1)),"check data"),"-")</f>
        <v>-</v>
      </c>
      <c r="S84" s="28" t="str">
        <f>IF(AND($L84&gt;0,$M84&gt;0,$N84&gt;0,$O84&gt;0),IFERROR(INDEX(T_Height[Height],MATCH(MIN($M84:$O84),T_Height[Height],-1)),"check data"),"-")</f>
        <v>-</v>
      </c>
      <c r="T84" s="28" t="str">
        <f t="shared" si="12"/>
        <v>-</v>
      </c>
      <c r="U84" s="184" t="str">
        <f>IF(t_PLC_FBE11[[#This Row],[Category ID]]&lt;&gt;"",$G$8,"-")</f>
        <v>-</v>
      </c>
      <c r="V84" s="135" t="str">
        <f>IF(t_PLC_FBE11[[#This Row],[Category ID]]&lt;&gt;"",$G$9,"-")</f>
        <v>-</v>
      </c>
      <c r="W84" s="185" t="str">
        <f>IF(t_PLC_FBE11[[#This Row],[Category ID]]&lt;&gt;"",IFERROR(VLOOKUP(t_PLC_FBE11[[#This Row],[Category ID]],GRID!$A:$M,5,0),"seek guidance"),"-")</f>
        <v>-</v>
      </c>
      <c r="X84" s="186" t="str">
        <f>IF(t_PLC_FBE11[[#This Row],[Category ID]]&lt;&gt;"",IFERROR(VLOOKUP(t_PLC_FBE11[[#This Row],[Category ID]],GRID!$A:$M,9,0),"seek guidance"),"-")</f>
        <v>-</v>
      </c>
      <c r="Y84" s="32" t="str">
        <f t="shared" si="13"/>
        <v>-</v>
      </c>
      <c r="Z84" s="187" t="str">
        <f>IF(AND($L84&gt;0,$M84&gt;0,$N84&gt;0,$O84&gt;0),IFERROR(INDEX(T_Girth2PLC[Girth],MATCH(t_PLC_FBE11[[#This Row],[Net Girth]],T_Girth2PLC[Girth],-1)),"check data"),"-")</f>
        <v>-</v>
      </c>
      <c r="AA84" s="33" t="str">
        <f>IF(AND($L84&gt;0,$M84&gt;0,$N84&gt;0,$O84&gt;0),IFERROR(VLOOKUP($Z84,Classes!$D:$E,2,0),"check data"),"-")</f>
        <v>-</v>
      </c>
      <c r="AB84" s="34" t="str">
        <f t="shared" si="14"/>
        <v>-</v>
      </c>
      <c r="AC84" s="73" t="str">
        <f>IF(t_PLC_FBE11[[#This Row],[Category ID]]&lt;&gt;"",IFERROR(IF(ISNUMBER(SEARCH("*",$F$11)),VLOOKUP(t_PLC_FBE11[[#This Row],[Category ID]],GRID!$A:$M,13,0),VLOOKUP(t_PLC_FBE11[[#This Row],[Category ID]],GRID!$A:$M,12,0)),"seek guidance"),"-")</f>
        <v>-</v>
      </c>
      <c r="AD84" s="40">
        <f>IF(t_PLC_FBE11[[#This Row],[Net Price wo VAT (desired)]]&lt;&gt;"",(t_PLC_FBE11[[#This Row],[Net Price wo VAT (desired)]]*IF(t_PLC_FBE11[[#This Row],[VAT]]&lt;&gt;"",1+t_PLC_FBE11[[#This Row],[VAT]],1.19))*$M$9,t_PLC_FBE11[[#This Row],[Price with VAT (desired)]]*$M$9)</f>
        <v>0</v>
      </c>
      <c r="AE84" s="188">
        <f>t_PLC_FBE11[[#This Row],[Price w VAT per unit (RON)]]/(IF(t_PLC_FBE11[[#This Row],[VAT]]&lt;&gt;"",1+t_PLC_FBE11[[#This Row],[VAT]],1.19))</f>
        <v>0</v>
      </c>
      <c r="AF84" s="40" t="str">
        <f>IF(AND(t_PLC_FBE11[[#This Row],[Commission %]]&lt;&gt;"-",t_PLC_FBE11[[#This Row],[Price wo VAT per unit (RON)]]&lt;&gt;"-"),t_PLC_FBE11[[#This Row],[Price wo VAT per unit (RON)]]*t_PLC_FBE11[[#This Row],[Commission %]],"-")</f>
        <v>-</v>
      </c>
      <c r="AG84" s="188">
        <f>t_PLC_FBE11[[#This Row],[Price w VAT per unit (RON)]]*(IF(t_PLC_FBE11[[#This Row],[Quantity]]&lt;&gt;"",t_PLC_FBE11[[#This Row],[Quantity]],1))</f>
        <v>0</v>
      </c>
      <c r="AH84" s="188">
        <f>t_PLC_FBE11[[#This Row],[GMV (RON)]]/$M$9</f>
        <v>0</v>
      </c>
      <c r="AI84" s="188" t="str">
        <f>IF(t_PLC_FBE11[[#This Row],[Commission Invoice per unit (RON)]]&lt;&gt;"-",(t_PLC_FBE11[[#This Row],[Commission Invoice per unit (RON)]]/$M$9)*(IF(t_PLC_FBE11[[#This Row],[Quantity]]&lt;&gt;"",t_PLC_FBE11[[#This Row],[Quantity]],1)),"-")</f>
        <v>-</v>
      </c>
      <c r="AJ84" s="19" t="str">
        <f>IFERROR((VLOOKUP(t_PLC_FBE11[[#This Row],[Look4]],'FBE Fees'!$D:$M,8,0)/$M$9)*(IF(t_PLC_FBE11[[#This Row],[Quantity]]&lt;&gt;"",t_PLC_FBE11[[#This Row],[Quantity]],1)),"-")</f>
        <v>-</v>
      </c>
      <c r="AK84" s="34" t="str">
        <f>IF(t_PLC_FBE11[[#This Row],[Volume ( m³)]]&lt;&gt;"-",IFERROR(VLOOKUP($G$10,Storage!$E:$F,2,0),Storage!$F$4)/$M$9*t_PLC_FBE11[[#This Row],[Volume ( m³)]],"-")</f>
        <v>-</v>
      </c>
      <c r="AL84" s="40" t="str">
        <f>IF(OR(t_PLC_FBE11[[#This Row],[Order Fee (*cc)]]&lt;&gt;"-",t_PLC_FBE11[[#This Row],[Storage fees *cc (m³ / day)]]&lt;&gt;"-"),SUM(t_PLC_FBE11[[#This Row],[Order Fee (*cc)]],(t_PLC_FBE11[[#This Row],[Storage fees *cc (m³ / day)]]*$M$10)),"-")</f>
        <v>-</v>
      </c>
      <c r="AM84" s="188" t="str">
        <f>IF(AND(t_PLC_FBE11[[#This Row],[Commission Invoice (*cc)]]&lt;&gt;"-",t_PLC_FBE11[[#This Row],[FBE Fee (*cc) for avg storage]]&lt;&gt;"-"),t_PLC_FBE11[[#This Row],[Commission Invoice (*cc)]]+t_PLC_FBE11[[#This Row],[FBE Fee (*cc) for avg storage]],"-")</f>
        <v>-</v>
      </c>
      <c r="AN84" s="188" t="str">
        <f>IF(AND(t_PLC_FBE11[[#This Row],[GMV (*cc)]]&lt;&gt;"-",t_PLC_FBE11[[#This Row],[TOTAL Cost (*cc)]]&lt;&gt;"-"),t_PLC_FBE11[[#This Row],[GMV (*cc)]]-t_PLC_FBE11[[#This Row],[TOTAL Cost (*cc)]],"-")</f>
        <v>-</v>
      </c>
      <c r="AO84" s="35" t="str">
        <f>IF(AND(t_PLC_FBE11[[#This Row],[GMV (*cc)]]&lt;&gt;"-",t_PLC_FBE11[[#This Row],[Seller Income (*cc)]]&lt;&gt;"-"),t_PLC_FBE11[[#This Row],[Seller Income (*cc)]]/t_PLC_FBE11[[#This Row],[GMV (*cc)]],"-")</f>
        <v>-</v>
      </c>
      <c r="AP84" s="188" t="str">
        <f>IF(AND(t_PLC_FBE11[[#This Row],[Price wo VAT per unit (RON)]]&lt;&gt;"-",t_PLC_FBE11[[#This Row],[TOTAL Cost (*cc)]]&lt;&gt;"-"),(t_PLC_FBE11[[#This Row],[Price wo VAT per unit (RON)]]/$M$9*(IF(t_PLC_FBE11[[#This Row],[Quantity]]&lt;&gt;"",t_PLC_FBE11[[#This Row],[Quantity]],1)))-t_PLC_FBE11[[#This Row],[TOTAL Cost (*cc)]],"-")</f>
        <v>-</v>
      </c>
      <c r="AQ84" s="35" t="str">
        <f>IF(AND(t_PLC_FBE11[[#This Row],[Net Seller Income (*cc)]]&lt;&gt;"-",t_PLC_FBE11[[#This Row],[Price wo VAT per unit (RON)]]&lt;&gt;"-"),t_PLC_FBE11[[#This Row],[Net Seller Income (*cc)]]/(t_PLC_FBE11[[#This Row],[Price wo VAT per unit (RON)]]/$M$9*(IF(t_PLC_FBE11[[#This Row],[Quantity]]&lt;&gt;"",t_PLC_FBE11[[#This Row],[Quantity]],1))),"-")</f>
        <v>-</v>
      </c>
      <c r="AR84" s="49" t="str">
        <f>IF(AND($L84&gt;0,$M84&gt;0,$N84&gt;0,$O84&gt;0),IFERROR(IF($K84&gt;1,VLOOKUP($T84,'FBE Fees'!$D:$M,9,0)/$M$9*$K84,VLOOKUP($T84,'FBE Fees'!$D:$M,9,0)/$M$9),"check data"),"-")</f>
        <v>-</v>
      </c>
      <c r="AS84" s="49" t="str">
        <f>IF(AND($L84&gt;0,$M84&gt;0,$N84&gt;0,$O84&gt;0),IFERROR(IF($K84&gt;1,VLOOKUP($T84,'FBE Fees'!$D:$M,10,0)/$M$9*$K84,VLOOKUP($T84,'FBE Fees'!$D:$M,10,0)/$M$9),"check data"),"-")</f>
        <v>-</v>
      </c>
    </row>
    <row r="85" spans="4:45" ht="20.100000000000001" customHeight="1" x14ac:dyDescent="0.25">
      <c r="D85" s="45"/>
      <c r="E85" s="45"/>
      <c r="F85" s="63"/>
      <c r="G85" s="46"/>
      <c r="H85" s="46"/>
      <c r="I85" s="58"/>
      <c r="J85" s="47"/>
      <c r="K85" s="17"/>
      <c r="L85" s="27"/>
      <c r="M85" s="27"/>
      <c r="N85" s="27"/>
      <c r="O85" s="27"/>
      <c r="P85" s="28" t="str">
        <f>IF(AND($L85&gt;0,$M85&gt;0,$N85&gt;0,$O85&gt;0),IFERROR(INDEX(T_Weight[Weight],MATCH(L85,T_Weight[Weight],-1)),"check data"),"-")</f>
        <v>-</v>
      </c>
      <c r="Q85" s="28" t="str">
        <f>IF(AND($L85&gt;0,$M85&gt;0,$N85&gt;0,$O85&gt;0),IFERROR(INDEX(T_Length[Length],MATCH((MAX($M85:$O85)),T_Length[Length],-1)),"check data"),"-")</f>
        <v>-</v>
      </c>
      <c r="R85" s="28" t="str">
        <f>IF(AND($L85&gt;0,$M85&gt;0,$N85&gt;0,$O85&gt;0),IFERROR(INDEX(T_Width[Width],MATCH((MEDIAN($M85:$O85)),T_Width[Width],-1)),"check data"),"-")</f>
        <v>-</v>
      </c>
      <c r="S85" s="28" t="str">
        <f>IF(AND($L85&gt;0,$M85&gt;0,$N85&gt;0,$O85&gt;0),IFERROR(INDEX(T_Height[Height],MATCH(MIN($M85:$O85),T_Height[Height],-1)),"check data"),"-")</f>
        <v>-</v>
      </c>
      <c r="T85" s="28" t="str">
        <f t="shared" si="12"/>
        <v>-</v>
      </c>
      <c r="U85" s="184" t="str">
        <f>IF(t_PLC_FBE11[[#This Row],[Category ID]]&lt;&gt;"",$G$8,"-")</f>
        <v>-</v>
      </c>
      <c r="V85" s="135" t="str">
        <f>IF(t_PLC_FBE11[[#This Row],[Category ID]]&lt;&gt;"",$G$9,"-")</f>
        <v>-</v>
      </c>
      <c r="W85" s="185" t="str">
        <f>IF(t_PLC_FBE11[[#This Row],[Category ID]]&lt;&gt;"",IFERROR(VLOOKUP(t_PLC_FBE11[[#This Row],[Category ID]],GRID!$A:$M,5,0),"seek guidance"),"-")</f>
        <v>-</v>
      </c>
      <c r="X85" s="186" t="str">
        <f>IF(t_PLC_FBE11[[#This Row],[Category ID]]&lt;&gt;"",IFERROR(VLOOKUP(t_PLC_FBE11[[#This Row],[Category ID]],GRID!$A:$M,9,0),"seek guidance"),"-")</f>
        <v>-</v>
      </c>
      <c r="Y85" s="32" t="str">
        <f t="shared" si="13"/>
        <v>-</v>
      </c>
      <c r="Z85" s="187" t="str">
        <f>IF(AND($L85&gt;0,$M85&gt;0,$N85&gt;0,$O85&gt;0),IFERROR(INDEX(T_Girth2PLC[Girth],MATCH(t_PLC_FBE11[[#This Row],[Net Girth]],T_Girth2PLC[Girth],-1)),"check data"),"-")</f>
        <v>-</v>
      </c>
      <c r="AA85" s="33" t="str">
        <f>IF(AND($L85&gt;0,$M85&gt;0,$N85&gt;0,$O85&gt;0),IFERROR(VLOOKUP($Z85,Classes!$D:$E,2,0),"check data"),"-")</f>
        <v>-</v>
      </c>
      <c r="AB85" s="34" t="str">
        <f t="shared" si="14"/>
        <v>-</v>
      </c>
      <c r="AC85" s="73" t="str">
        <f>IF(t_PLC_FBE11[[#This Row],[Category ID]]&lt;&gt;"",IFERROR(IF(ISNUMBER(SEARCH("*",$F$11)),VLOOKUP(t_PLC_FBE11[[#This Row],[Category ID]],GRID!$A:$M,13,0),VLOOKUP(t_PLC_FBE11[[#This Row],[Category ID]],GRID!$A:$M,12,0)),"seek guidance"),"-")</f>
        <v>-</v>
      </c>
      <c r="AD85" s="40">
        <f>IF(t_PLC_FBE11[[#This Row],[Net Price wo VAT (desired)]]&lt;&gt;"",(t_PLC_FBE11[[#This Row],[Net Price wo VAT (desired)]]*IF(t_PLC_FBE11[[#This Row],[VAT]]&lt;&gt;"",1+t_PLC_FBE11[[#This Row],[VAT]],1.19))*$M$9,t_PLC_FBE11[[#This Row],[Price with VAT (desired)]]*$M$9)</f>
        <v>0</v>
      </c>
      <c r="AE85" s="188">
        <f>t_PLC_FBE11[[#This Row],[Price w VAT per unit (RON)]]/(IF(t_PLC_FBE11[[#This Row],[VAT]]&lt;&gt;"",1+t_PLC_FBE11[[#This Row],[VAT]],1.19))</f>
        <v>0</v>
      </c>
      <c r="AF85" s="40" t="str">
        <f>IF(AND(t_PLC_FBE11[[#This Row],[Commission %]]&lt;&gt;"-",t_PLC_FBE11[[#This Row],[Price wo VAT per unit (RON)]]&lt;&gt;"-"),t_PLC_FBE11[[#This Row],[Price wo VAT per unit (RON)]]*t_PLC_FBE11[[#This Row],[Commission %]],"-")</f>
        <v>-</v>
      </c>
      <c r="AG85" s="188">
        <f>t_PLC_FBE11[[#This Row],[Price w VAT per unit (RON)]]*(IF(t_PLC_FBE11[[#This Row],[Quantity]]&lt;&gt;"",t_PLC_FBE11[[#This Row],[Quantity]],1))</f>
        <v>0</v>
      </c>
      <c r="AH85" s="188">
        <f>t_PLC_FBE11[[#This Row],[GMV (RON)]]/$M$9</f>
        <v>0</v>
      </c>
      <c r="AI85" s="188" t="str">
        <f>IF(t_PLC_FBE11[[#This Row],[Commission Invoice per unit (RON)]]&lt;&gt;"-",(t_PLC_FBE11[[#This Row],[Commission Invoice per unit (RON)]]/$M$9)*(IF(t_PLC_FBE11[[#This Row],[Quantity]]&lt;&gt;"",t_PLC_FBE11[[#This Row],[Quantity]],1)),"-")</f>
        <v>-</v>
      </c>
      <c r="AJ85" s="19" t="str">
        <f>IFERROR((VLOOKUP(t_PLC_FBE11[[#This Row],[Look4]],'FBE Fees'!$D:$M,8,0)/$M$9)*(IF(t_PLC_FBE11[[#This Row],[Quantity]]&lt;&gt;"",t_PLC_FBE11[[#This Row],[Quantity]],1)),"-")</f>
        <v>-</v>
      </c>
      <c r="AK85" s="34" t="str">
        <f>IF(t_PLC_FBE11[[#This Row],[Volume ( m³)]]&lt;&gt;"-",IFERROR(VLOOKUP($G$10,Storage!$E:$F,2,0),Storage!$F$4)/$M$9*t_PLC_FBE11[[#This Row],[Volume ( m³)]],"-")</f>
        <v>-</v>
      </c>
      <c r="AL85" s="40" t="str">
        <f>IF(OR(t_PLC_FBE11[[#This Row],[Order Fee (*cc)]]&lt;&gt;"-",t_PLC_FBE11[[#This Row],[Storage fees *cc (m³ / day)]]&lt;&gt;"-"),SUM(t_PLC_FBE11[[#This Row],[Order Fee (*cc)]],(t_PLC_FBE11[[#This Row],[Storage fees *cc (m³ / day)]]*$M$10)),"-")</f>
        <v>-</v>
      </c>
      <c r="AM85" s="188" t="str">
        <f>IF(AND(t_PLC_FBE11[[#This Row],[Commission Invoice (*cc)]]&lt;&gt;"-",t_PLC_FBE11[[#This Row],[FBE Fee (*cc) for avg storage]]&lt;&gt;"-"),t_PLC_FBE11[[#This Row],[Commission Invoice (*cc)]]+t_PLC_FBE11[[#This Row],[FBE Fee (*cc) for avg storage]],"-")</f>
        <v>-</v>
      </c>
      <c r="AN85" s="188" t="str">
        <f>IF(AND(t_PLC_FBE11[[#This Row],[GMV (*cc)]]&lt;&gt;"-",t_PLC_FBE11[[#This Row],[TOTAL Cost (*cc)]]&lt;&gt;"-"),t_PLC_FBE11[[#This Row],[GMV (*cc)]]-t_PLC_FBE11[[#This Row],[TOTAL Cost (*cc)]],"-")</f>
        <v>-</v>
      </c>
      <c r="AO85" s="35" t="str">
        <f>IF(AND(t_PLC_FBE11[[#This Row],[GMV (*cc)]]&lt;&gt;"-",t_PLC_FBE11[[#This Row],[Seller Income (*cc)]]&lt;&gt;"-"),t_PLC_FBE11[[#This Row],[Seller Income (*cc)]]/t_PLC_FBE11[[#This Row],[GMV (*cc)]],"-")</f>
        <v>-</v>
      </c>
      <c r="AP85" s="188" t="str">
        <f>IF(AND(t_PLC_FBE11[[#This Row],[Price wo VAT per unit (RON)]]&lt;&gt;"-",t_PLC_FBE11[[#This Row],[TOTAL Cost (*cc)]]&lt;&gt;"-"),(t_PLC_FBE11[[#This Row],[Price wo VAT per unit (RON)]]/$M$9*(IF(t_PLC_FBE11[[#This Row],[Quantity]]&lt;&gt;"",t_PLC_FBE11[[#This Row],[Quantity]],1)))-t_PLC_FBE11[[#This Row],[TOTAL Cost (*cc)]],"-")</f>
        <v>-</v>
      </c>
      <c r="AQ85" s="35" t="str">
        <f>IF(AND(t_PLC_FBE11[[#This Row],[Net Seller Income (*cc)]]&lt;&gt;"-",t_PLC_FBE11[[#This Row],[Price wo VAT per unit (RON)]]&lt;&gt;"-"),t_PLC_FBE11[[#This Row],[Net Seller Income (*cc)]]/(t_PLC_FBE11[[#This Row],[Price wo VAT per unit (RON)]]/$M$9*(IF(t_PLC_FBE11[[#This Row],[Quantity]]&lt;&gt;"",t_PLC_FBE11[[#This Row],[Quantity]],1))),"-")</f>
        <v>-</v>
      </c>
      <c r="AR85" s="49" t="str">
        <f>IF(AND($L85&gt;0,$M85&gt;0,$N85&gt;0,$O85&gt;0),IFERROR(IF($K85&gt;1,VLOOKUP($T85,'FBE Fees'!$D:$M,9,0)/$M$9*$K85,VLOOKUP($T85,'FBE Fees'!$D:$M,9,0)/$M$9),"check data"),"-")</f>
        <v>-</v>
      </c>
      <c r="AS85" s="49" t="str">
        <f>IF(AND($L85&gt;0,$M85&gt;0,$N85&gt;0,$O85&gt;0),IFERROR(IF($K85&gt;1,VLOOKUP($T85,'FBE Fees'!$D:$M,10,0)/$M$9*$K85,VLOOKUP($T85,'FBE Fees'!$D:$M,10,0)/$M$9),"check data"),"-")</f>
        <v>-</v>
      </c>
    </row>
    <row r="86" spans="4:45" ht="20.100000000000001" customHeight="1" x14ac:dyDescent="0.25">
      <c r="D86" s="45"/>
      <c r="E86" s="45"/>
      <c r="F86" s="63"/>
      <c r="G86" s="46"/>
      <c r="H86" s="46"/>
      <c r="I86" s="58"/>
      <c r="J86" s="47"/>
      <c r="K86" s="17"/>
      <c r="L86" s="27"/>
      <c r="M86" s="27"/>
      <c r="N86" s="27"/>
      <c r="O86" s="27"/>
      <c r="P86" s="28" t="str">
        <f>IF(AND($L86&gt;0,$M86&gt;0,$N86&gt;0,$O86&gt;0),IFERROR(INDEX(T_Weight[Weight],MATCH(L86,T_Weight[Weight],-1)),"check data"),"-")</f>
        <v>-</v>
      </c>
      <c r="Q86" s="28" t="str">
        <f>IF(AND($L86&gt;0,$M86&gt;0,$N86&gt;0,$O86&gt;0),IFERROR(INDEX(T_Length[Length],MATCH((MAX($M86:$O86)),T_Length[Length],-1)),"check data"),"-")</f>
        <v>-</v>
      </c>
      <c r="R86" s="28" t="str">
        <f>IF(AND($L86&gt;0,$M86&gt;0,$N86&gt;0,$O86&gt;0),IFERROR(INDEX(T_Width[Width],MATCH((MEDIAN($M86:$O86)),T_Width[Width],-1)),"check data"),"-")</f>
        <v>-</v>
      </c>
      <c r="S86" s="28" t="str">
        <f>IF(AND($L86&gt;0,$M86&gt;0,$N86&gt;0,$O86&gt;0),IFERROR(INDEX(T_Height[Height],MATCH(MIN($M86:$O86),T_Height[Height],-1)),"check data"),"-")</f>
        <v>-</v>
      </c>
      <c r="T86" s="28" t="str">
        <f t="shared" si="12"/>
        <v>-</v>
      </c>
      <c r="U86" s="184" t="str">
        <f>IF(t_PLC_FBE11[[#This Row],[Category ID]]&lt;&gt;"",$G$8,"-")</f>
        <v>-</v>
      </c>
      <c r="V86" s="135" t="str">
        <f>IF(t_PLC_FBE11[[#This Row],[Category ID]]&lt;&gt;"",$G$9,"-")</f>
        <v>-</v>
      </c>
      <c r="W86" s="185" t="str">
        <f>IF(t_PLC_FBE11[[#This Row],[Category ID]]&lt;&gt;"",IFERROR(VLOOKUP(t_PLC_FBE11[[#This Row],[Category ID]],GRID!$A:$M,5,0),"seek guidance"),"-")</f>
        <v>-</v>
      </c>
      <c r="X86" s="186" t="str">
        <f>IF(t_PLC_FBE11[[#This Row],[Category ID]]&lt;&gt;"",IFERROR(VLOOKUP(t_PLC_FBE11[[#This Row],[Category ID]],GRID!$A:$M,9,0),"seek guidance"),"-")</f>
        <v>-</v>
      </c>
      <c r="Y86" s="32" t="str">
        <f t="shared" si="13"/>
        <v>-</v>
      </c>
      <c r="Z86" s="187" t="str">
        <f>IF(AND($L86&gt;0,$M86&gt;0,$N86&gt;0,$O86&gt;0),IFERROR(INDEX(T_Girth2PLC[Girth],MATCH(t_PLC_FBE11[[#This Row],[Net Girth]],T_Girth2PLC[Girth],-1)),"check data"),"-")</f>
        <v>-</v>
      </c>
      <c r="AA86" s="33" t="str">
        <f>IF(AND($L86&gt;0,$M86&gt;0,$N86&gt;0,$O86&gt;0),IFERROR(VLOOKUP($Z86,Classes!$D:$E,2,0),"check data"),"-")</f>
        <v>-</v>
      </c>
      <c r="AB86" s="34" t="str">
        <f t="shared" si="14"/>
        <v>-</v>
      </c>
      <c r="AC86" s="73" t="str">
        <f>IF(t_PLC_FBE11[[#This Row],[Category ID]]&lt;&gt;"",IFERROR(IF(ISNUMBER(SEARCH("*",$F$11)),VLOOKUP(t_PLC_FBE11[[#This Row],[Category ID]],GRID!$A:$M,13,0),VLOOKUP(t_PLC_FBE11[[#This Row],[Category ID]],GRID!$A:$M,12,0)),"seek guidance"),"-")</f>
        <v>-</v>
      </c>
      <c r="AD86" s="40">
        <f>IF(t_PLC_FBE11[[#This Row],[Net Price wo VAT (desired)]]&lt;&gt;"",(t_PLC_FBE11[[#This Row],[Net Price wo VAT (desired)]]*IF(t_PLC_FBE11[[#This Row],[VAT]]&lt;&gt;"",1+t_PLC_FBE11[[#This Row],[VAT]],1.19))*$M$9,t_PLC_FBE11[[#This Row],[Price with VAT (desired)]]*$M$9)</f>
        <v>0</v>
      </c>
      <c r="AE86" s="188">
        <f>t_PLC_FBE11[[#This Row],[Price w VAT per unit (RON)]]/(IF(t_PLC_FBE11[[#This Row],[VAT]]&lt;&gt;"",1+t_PLC_FBE11[[#This Row],[VAT]],1.19))</f>
        <v>0</v>
      </c>
      <c r="AF86" s="40" t="str">
        <f>IF(AND(t_PLC_FBE11[[#This Row],[Commission %]]&lt;&gt;"-",t_PLC_FBE11[[#This Row],[Price wo VAT per unit (RON)]]&lt;&gt;"-"),t_PLC_FBE11[[#This Row],[Price wo VAT per unit (RON)]]*t_PLC_FBE11[[#This Row],[Commission %]],"-")</f>
        <v>-</v>
      </c>
      <c r="AG86" s="188">
        <f>t_PLC_FBE11[[#This Row],[Price w VAT per unit (RON)]]*(IF(t_PLC_FBE11[[#This Row],[Quantity]]&lt;&gt;"",t_PLC_FBE11[[#This Row],[Quantity]],1))</f>
        <v>0</v>
      </c>
      <c r="AH86" s="188">
        <f>t_PLC_FBE11[[#This Row],[GMV (RON)]]/$M$9</f>
        <v>0</v>
      </c>
      <c r="AI86" s="188" t="str">
        <f>IF(t_PLC_FBE11[[#This Row],[Commission Invoice per unit (RON)]]&lt;&gt;"-",(t_PLC_FBE11[[#This Row],[Commission Invoice per unit (RON)]]/$M$9)*(IF(t_PLC_FBE11[[#This Row],[Quantity]]&lt;&gt;"",t_PLC_FBE11[[#This Row],[Quantity]],1)),"-")</f>
        <v>-</v>
      </c>
      <c r="AJ86" s="19" t="str">
        <f>IFERROR((VLOOKUP(t_PLC_FBE11[[#This Row],[Look4]],'FBE Fees'!$D:$M,8,0)/$M$9)*(IF(t_PLC_FBE11[[#This Row],[Quantity]]&lt;&gt;"",t_PLC_FBE11[[#This Row],[Quantity]],1)),"-")</f>
        <v>-</v>
      </c>
      <c r="AK86" s="34" t="str">
        <f>IF(t_PLC_FBE11[[#This Row],[Volume ( m³)]]&lt;&gt;"-",IFERROR(VLOOKUP($G$10,Storage!$E:$F,2,0),Storage!$F$4)/$M$9*t_PLC_FBE11[[#This Row],[Volume ( m³)]],"-")</f>
        <v>-</v>
      </c>
      <c r="AL86" s="40" t="str">
        <f>IF(OR(t_PLC_FBE11[[#This Row],[Order Fee (*cc)]]&lt;&gt;"-",t_PLC_FBE11[[#This Row],[Storage fees *cc (m³ / day)]]&lt;&gt;"-"),SUM(t_PLC_FBE11[[#This Row],[Order Fee (*cc)]],(t_PLC_FBE11[[#This Row],[Storage fees *cc (m³ / day)]]*$M$10)),"-")</f>
        <v>-</v>
      </c>
      <c r="AM86" s="188" t="str">
        <f>IF(AND(t_PLC_FBE11[[#This Row],[Commission Invoice (*cc)]]&lt;&gt;"-",t_PLC_FBE11[[#This Row],[FBE Fee (*cc) for avg storage]]&lt;&gt;"-"),t_PLC_FBE11[[#This Row],[Commission Invoice (*cc)]]+t_PLC_FBE11[[#This Row],[FBE Fee (*cc) for avg storage]],"-")</f>
        <v>-</v>
      </c>
      <c r="AN86" s="188" t="str">
        <f>IF(AND(t_PLC_FBE11[[#This Row],[GMV (*cc)]]&lt;&gt;"-",t_PLC_FBE11[[#This Row],[TOTAL Cost (*cc)]]&lt;&gt;"-"),t_PLC_FBE11[[#This Row],[GMV (*cc)]]-t_PLC_FBE11[[#This Row],[TOTAL Cost (*cc)]],"-")</f>
        <v>-</v>
      </c>
      <c r="AO86" s="35" t="str">
        <f>IF(AND(t_PLC_FBE11[[#This Row],[GMV (*cc)]]&lt;&gt;"-",t_PLC_FBE11[[#This Row],[Seller Income (*cc)]]&lt;&gt;"-"),t_PLC_FBE11[[#This Row],[Seller Income (*cc)]]/t_PLC_FBE11[[#This Row],[GMV (*cc)]],"-")</f>
        <v>-</v>
      </c>
      <c r="AP86" s="188" t="str">
        <f>IF(AND(t_PLC_FBE11[[#This Row],[Price wo VAT per unit (RON)]]&lt;&gt;"-",t_PLC_FBE11[[#This Row],[TOTAL Cost (*cc)]]&lt;&gt;"-"),(t_PLC_FBE11[[#This Row],[Price wo VAT per unit (RON)]]/$M$9*(IF(t_PLC_FBE11[[#This Row],[Quantity]]&lt;&gt;"",t_PLC_FBE11[[#This Row],[Quantity]],1)))-t_PLC_FBE11[[#This Row],[TOTAL Cost (*cc)]],"-")</f>
        <v>-</v>
      </c>
      <c r="AQ86" s="35" t="str">
        <f>IF(AND(t_PLC_FBE11[[#This Row],[Net Seller Income (*cc)]]&lt;&gt;"-",t_PLC_FBE11[[#This Row],[Price wo VAT per unit (RON)]]&lt;&gt;"-"),t_PLC_FBE11[[#This Row],[Net Seller Income (*cc)]]/(t_PLC_FBE11[[#This Row],[Price wo VAT per unit (RON)]]/$M$9*(IF(t_PLC_FBE11[[#This Row],[Quantity]]&lt;&gt;"",t_PLC_FBE11[[#This Row],[Quantity]],1))),"-")</f>
        <v>-</v>
      </c>
      <c r="AR86" s="49" t="str">
        <f>IF(AND($L86&gt;0,$M86&gt;0,$N86&gt;0,$O86&gt;0),IFERROR(IF($K86&gt;1,VLOOKUP($T86,'FBE Fees'!$D:$M,9,0)/$M$9*$K86,VLOOKUP($T86,'FBE Fees'!$D:$M,9,0)/$M$9),"check data"),"-")</f>
        <v>-</v>
      </c>
      <c r="AS86" s="49" t="str">
        <f>IF(AND($L86&gt;0,$M86&gt;0,$N86&gt;0,$O86&gt;0),IFERROR(IF($K86&gt;1,VLOOKUP($T86,'FBE Fees'!$D:$M,10,0)/$M$9*$K86,VLOOKUP($T86,'FBE Fees'!$D:$M,10,0)/$M$9),"check data"),"-")</f>
        <v>-</v>
      </c>
    </row>
    <row r="87" spans="4:45" ht="20.100000000000001" customHeight="1" x14ac:dyDescent="0.25">
      <c r="D87" s="45"/>
      <c r="E87" s="45"/>
      <c r="F87" s="63"/>
      <c r="G87" s="46"/>
      <c r="H87" s="46"/>
      <c r="I87" s="58"/>
      <c r="J87" s="47"/>
      <c r="K87" s="17"/>
      <c r="L87" s="27"/>
      <c r="M87" s="27"/>
      <c r="N87" s="27"/>
      <c r="O87" s="27"/>
      <c r="P87" s="28" t="str">
        <f>IF(AND($L87&gt;0,$M87&gt;0,$N87&gt;0,$O87&gt;0),IFERROR(INDEX(T_Weight[Weight],MATCH(L87,T_Weight[Weight],-1)),"check data"),"-")</f>
        <v>-</v>
      </c>
      <c r="Q87" s="28" t="str">
        <f>IF(AND($L87&gt;0,$M87&gt;0,$N87&gt;0,$O87&gt;0),IFERROR(INDEX(T_Length[Length],MATCH((MAX($M87:$O87)),T_Length[Length],-1)),"check data"),"-")</f>
        <v>-</v>
      </c>
      <c r="R87" s="28" t="str">
        <f>IF(AND($L87&gt;0,$M87&gt;0,$N87&gt;0,$O87&gt;0),IFERROR(INDEX(T_Width[Width],MATCH((MEDIAN($M87:$O87)),T_Width[Width],-1)),"check data"),"-")</f>
        <v>-</v>
      </c>
      <c r="S87" s="28" t="str">
        <f>IF(AND($L87&gt;0,$M87&gt;0,$N87&gt;0,$O87&gt;0),IFERROR(INDEX(T_Height[Height],MATCH(MIN($M87:$O87),T_Height[Height],-1)),"check data"),"-")</f>
        <v>-</v>
      </c>
      <c r="T87" s="28" t="str">
        <f t="shared" si="12"/>
        <v>-</v>
      </c>
      <c r="U87" s="184" t="str">
        <f>IF(t_PLC_FBE11[[#This Row],[Category ID]]&lt;&gt;"",$G$8,"-")</f>
        <v>-</v>
      </c>
      <c r="V87" s="135" t="str">
        <f>IF(t_PLC_FBE11[[#This Row],[Category ID]]&lt;&gt;"",$G$9,"-")</f>
        <v>-</v>
      </c>
      <c r="W87" s="185" t="str">
        <f>IF(t_PLC_FBE11[[#This Row],[Category ID]]&lt;&gt;"",IFERROR(VLOOKUP(t_PLC_FBE11[[#This Row],[Category ID]],GRID!$A:$M,5,0),"seek guidance"),"-")</f>
        <v>-</v>
      </c>
      <c r="X87" s="186" t="str">
        <f>IF(t_PLC_FBE11[[#This Row],[Category ID]]&lt;&gt;"",IFERROR(VLOOKUP(t_PLC_FBE11[[#This Row],[Category ID]],GRID!$A:$M,9,0),"seek guidance"),"-")</f>
        <v>-</v>
      </c>
      <c r="Y87" s="32" t="str">
        <f t="shared" si="13"/>
        <v>-</v>
      </c>
      <c r="Z87" s="187" t="str">
        <f>IF(AND($L87&gt;0,$M87&gt;0,$N87&gt;0,$O87&gt;0),IFERROR(INDEX(T_Girth2PLC[Girth],MATCH(t_PLC_FBE11[[#This Row],[Net Girth]],T_Girth2PLC[Girth],-1)),"check data"),"-")</f>
        <v>-</v>
      </c>
      <c r="AA87" s="33" t="str">
        <f>IF(AND($L87&gt;0,$M87&gt;0,$N87&gt;0,$O87&gt;0),IFERROR(VLOOKUP($Z87,Classes!$D:$E,2,0),"check data"),"-")</f>
        <v>-</v>
      </c>
      <c r="AB87" s="34" t="str">
        <f t="shared" si="14"/>
        <v>-</v>
      </c>
      <c r="AC87" s="73" t="str">
        <f>IF(t_PLC_FBE11[[#This Row],[Category ID]]&lt;&gt;"",IFERROR(IF(ISNUMBER(SEARCH("*",$F$11)),VLOOKUP(t_PLC_FBE11[[#This Row],[Category ID]],GRID!$A:$M,13,0),VLOOKUP(t_PLC_FBE11[[#This Row],[Category ID]],GRID!$A:$M,12,0)),"seek guidance"),"-")</f>
        <v>-</v>
      </c>
      <c r="AD87" s="40">
        <f>IF(t_PLC_FBE11[[#This Row],[Net Price wo VAT (desired)]]&lt;&gt;"",(t_PLC_FBE11[[#This Row],[Net Price wo VAT (desired)]]*IF(t_PLC_FBE11[[#This Row],[VAT]]&lt;&gt;"",1+t_PLC_FBE11[[#This Row],[VAT]],1.19))*$M$9,t_PLC_FBE11[[#This Row],[Price with VAT (desired)]]*$M$9)</f>
        <v>0</v>
      </c>
      <c r="AE87" s="188">
        <f>t_PLC_FBE11[[#This Row],[Price w VAT per unit (RON)]]/(IF(t_PLC_FBE11[[#This Row],[VAT]]&lt;&gt;"",1+t_PLC_FBE11[[#This Row],[VAT]],1.19))</f>
        <v>0</v>
      </c>
      <c r="AF87" s="40" t="str">
        <f>IF(AND(t_PLC_FBE11[[#This Row],[Commission %]]&lt;&gt;"-",t_PLC_FBE11[[#This Row],[Price wo VAT per unit (RON)]]&lt;&gt;"-"),t_PLC_FBE11[[#This Row],[Price wo VAT per unit (RON)]]*t_PLC_FBE11[[#This Row],[Commission %]],"-")</f>
        <v>-</v>
      </c>
      <c r="AG87" s="188">
        <f>t_PLC_FBE11[[#This Row],[Price w VAT per unit (RON)]]*(IF(t_PLC_FBE11[[#This Row],[Quantity]]&lt;&gt;"",t_PLC_FBE11[[#This Row],[Quantity]],1))</f>
        <v>0</v>
      </c>
      <c r="AH87" s="188">
        <f>t_PLC_FBE11[[#This Row],[GMV (RON)]]/$M$9</f>
        <v>0</v>
      </c>
      <c r="AI87" s="188" t="str">
        <f>IF(t_PLC_FBE11[[#This Row],[Commission Invoice per unit (RON)]]&lt;&gt;"-",(t_PLC_FBE11[[#This Row],[Commission Invoice per unit (RON)]]/$M$9)*(IF(t_PLC_FBE11[[#This Row],[Quantity]]&lt;&gt;"",t_PLC_FBE11[[#This Row],[Quantity]],1)),"-")</f>
        <v>-</v>
      </c>
      <c r="AJ87" s="19" t="str">
        <f>IFERROR((VLOOKUP(t_PLC_FBE11[[#This Row],[Look4]],'FBE Fees'!$D:$M,8,0)/$M$9)*(IF(t_PLC_FBE11[[#This Row],[Quantity]]&lt;&gt;"",t_PLC_FBE11[[#This Row],[Quantity]],1)),"-")</f>
        <v>-</v>
      </c>
      <c r="AK87" s="34" t="str">
        <f>IF(t_PLC_FBE11[[#This Row],[Volume ( m³)]]&lt;&gt;"-",IFERROR(VLOOKUP($G$10,Storage!$E:$F,2,0),Storage!$F$4)/$M$9*t_PLC_FBE11[[#This Row],[Volume ( m³)]],"-")</f>
        <v>-</v>
      </c>
      <c r="AL87" s="40" t="str">
        <f>IF(OR(t_PLC_FBE11[[#This Row],[Order Fee (*cc)]]&lt;&gt;"-",t_PLC_FBE11[[#This Row],[Storage fees *cc (m³ / day)]]&lt;&gt;"-"),SUM(t_PLC_FBE11[[#This Row],[Order Fee (*cc)]],(t_PLC_FBE11[[#This Row],[Storage fees *cc (m³ / day)]]*$M$10)),"-")</f>
        <v>-</v>
      </c>
      <c r="AM87" s="188" t="str">
        <f>IF(AND(t_PLC_FBE11[[#This Row],[Commission Invoice (*cc)]]&lt;&gt;"-",t_PLC_FBE11[[#This Row],[FBE Fee (*cc) for avg storage]]&lt;&gt;"-"),t_PLC_FBE11[[#This Row],[Commission Invoice (*cc)]]+t_PLC_FBE11[[#This Row],[FBE Fee (*cc) for avg storage]],"-")</f>
        <v>-</v>
      </c>
      <c r="AN87" s="188" t="str">
        <f>IF(AND(t_PLC_FBE11[[#This Row],[GMV (*cc)]]&lt;&gt;"-",t_PLC_FBE11[[#This Row],[TOTAL Cost (*cc)]]&lt;&gt;"-"),t_PLC_FBE11[[#This Row],[GMV (*cc)]]-t_PLC_FBE11[[#This Row],[TOTAL Cost (*cc)]],"-")</f>
        <v>-</v>
      </c>
      <c r="AO87" s="35" t="str">
        <f>IF(AND(t_PLC_FBE11[[#This Row],[GMV (*cc)]]&lt;&gt;"-",t_PLC_FBE11[[#This Row],[Seller Income (*cc)]]&lt;&gt;"-"),t_PLC_FBE11[[#This Row],[Seller Income (*cc)]]/t_PLC_FBE11[[#This Row],[GMV (*cc)]],"-")</f>
        <v>-</v>
      </c>
      <c r="AP87" s="188" t="str">
        <f>IF(AND(t_PLC_FBE11[[#This Row],[Price wo VAT per unit (RON)]]&lt;&gt;"-",t_PLC_FBE11[[#This Row],[TOTAL Cost (*cc)]]&lt;&gt;"-"),(t_PLC_FBE11[[#This Row],[Price wo VAT per unit (RON)]]/$M$9*(IF(t_PLC_FBE11[[#This Row],[Quantity]]&lt;&gt;"",t_PLC_FBE11[[#This Row],[Quantity]],1)))-t_PLC_FBE11[[#This Row],[TOTAL Cost (*cc)]],"-")</f>
        <v>-</v>
      </c>
      <c r="AQ87" s="35" t="str">
        <f>IF(AND(t_PLC_FBE11[[#This Row],[Net Seller Income (*cc)]]&lt;&gt;"-",t_PLC_FBE11[[#This Row],[Price wo VAT per unit (RON)]]&lt;&gt;"-"),t_PLC_FBE11[[#This Row],[Net Seller Income (*cc)]]/(t_PLC_FBE11[[#This Row],[Price wo VAT per unit (RON)]]/$M$9*(IF(t_PLC_FBE11[[#This Row],[Quantity]]&lt;&gt;"",t_PLC_FBE11[[#This Row],[Quantity]],1))),"-")</f>
        <v>-</v>
      </c>
      <c r="AR87" s="49" t="str">
        <f>IF(AND($L87&gt;0,$M87&gt;0,$N87&gt;0,$O87&gt;0),IFERROR(IF($K87&gt;1,VLOOKUP($T87,'FBE Fees'!$D:$M,9,0)/$M$9*$K87,VLOOKUP($T87,'FBE Fees'!$D:$M,9,0)/$M$9),"check data"),"-")</f>
        <v>-</v>
      </c>
      <c r="AS87" s="49" t="str">
        <f>IF(AND($L87&gt;0,$M87&gt;0,$N87&gt;0,$O87&gt;0),IFERROR(IF($K87&gt;1,VLOOKUP($T87,'FBE Fees'!$D:$M,10,0)/$M$9*$K87,VLOOKUP($T87,'FBE Fees'!$D:$M,10,0)/$M$9),"check data"),"-")</f>
        <v>-</v>
      </c>
    </row>
    <row r="88" spans="4:45" ht="20.100000000000001" customHeight="1" x14ac:dyDescent="0.25">
      <c r="D88" s="45"/>
      <c r="E88" s="45"/>
      <c r="F88" s="63"/>
      <c r="G88" s="46"/>
      <c r="H88" s="46"/>
      <c r="I88" s="58"/>
      <c r="J88" s="47"/>
      <c r="K88" s="17"/>
      <c r="L88" s="27"/>
      <c r="M88" s="27"/>
      <c r="N88" s="27"/>
      <c r="O88" s="27"/>
      <c r="P88" s="28" t="str">
        <f>IF(AND($L88&gt;0,$M88&gt;0,$N88&gt;0,$O88&gt;0),IFERROR(INDEX(T_Weight[Weight],MATCH(L88,T_Weight[Weight],-1)),"check data"),"-")</f>
        <v>-</v>
      </c>
      <c r="Q88" s="28" t="str">
        <f>IF(AND($L88&gt;0,$M88&gt;0,$N88&gt;0,$O88&gt;0),IFERROR(INDEX(T_Length[Length],MATCH((MAX($M88:$O88)),T_Length[Length],-1)),"check data"),"-")</f>
        <v>-</v>
      </c>
      <c r="R88" s="28" t="str">
        <f>IF(AND($L88&gt;0,$M88&gt;0,$N88&gt;0,$O88&gt;0),IFERROR(INDEX(T_Width[Width],MATCH((MEDIAN($M88:$O88)),T_Width[Width],-1)),"check data"),"-")</f>
        <v>-</v>
      </c>
      <c r="S88" s="28" t="str">
        <f>IF(AND($L88&gt;0,$M88&gt;0,$N88&gt;0,$O88&gt;0),IFERROR(INDEX(T_Height[Height],MATCH(MIN($M88:$O88),T_Height[Height],-1)),"check data"),"-")</f>
        <v>-</v>
      </c>
      <c r="T88" s="28" t="str">
        <f t="shared" si="12"/>
        <v>-</v>
      </c>
      <c r="U88" s="184" t="str">
        <f>IF(t_PLC_FBE11[[#This Row],[Category ID]]&lt;&gt;"",$G$8,"-")</f>
        <v>-</v>
      </c>
      <c r="V88" s="135" t="str">
        <f>IF(t_PLC_FBE11[[#This Row],[Category ID]]&lt;&gt;"",$G$9,"-")</f>
        <v>-</v>
      </c>
      <c r="W88" s="185" t="str">
        <f>IF(t_PLC_FBE11[[#This Row],[Category ID]]&lt;&gt;"",IFERROR(VLOOKUP(t_PLC_FBE11[[#This Row],[Category ID]],GRID!$A:$M,5,0),"seek guidance"),"-")</f>
        <v>-</v>
      </c>
      <c r="X88" s="186" t="str">
        <f>IF(t_PLC_FBE11[[#This Row],[Category ID]]&lt;&gt;"",IFERROR(VLOOKUP(t_PLC_FBE11[[#This Row],[Category ID]],GRID!$A:$M,9,0),"seek guidance"),"-")</f>
        <v>-</v>
      </c>
      <c r="Y88" s="32" t="str">
        <f t="shared" si="13"/>
        <v>-</v>
      </c>
      <c r="Z88" s="187" t="str">
        <f>IF(AND($L88&gt;0,$M88&gt;0,$N88&gt;0,$O88&gt;0),IFERROR(INDEX(T_Girth2PLC[Girth],MATCH(t_PLC_FBE11[[#This Row],[Net Girth]],T_Girth2PLC[Girth],-1)),"check data"),"-")</f>
        <v>-</v>
      </c>
      <c r="AA88" s="33" t="str">
        <f>IF(AND($L88&gt;0,$M88&gt;0,$N88&gt;0,$O88&gt;0),IFERROR(VLOOKUP($Z88,Classes!$D:$E,2,0),"check data"),"-")</f>
        <v>-</v>
      </c>
      <c r="AB88" s="34" t="str">
        <f t="shared" si="14"/>
        <v>-</v>
      </c>
      <c r="AC88" s="73" t="str">
        <f>IF(t_PLC_FBE11[[#This Row],[Category ID]]&lt;&gt;"",IFERROR(IF(ISNUMBER(SEARCH("*",$F$11)),VLOOKUP(t_PLC_FBE11[[#This Row],[Category ID]],GRID!$A:$M,13,0),VLOOKUP(t_PLC_FBE11[[#This Row],[Category ID]],GRID!$A:$M,12,0)),"seek guidance"),"-")</f>
        <v>-</v>
      </c>
      <c r="AD88" s="40">
        <f>IF(t_PLC_FBE11[[#This Row],[Net Price wo VAT (desired)]]&lt;&gt;"",(t_PLC_FBE11[[#This Row],[Net Price wo VAT (desired)]]*IF(t_PLC_FBE11[[#This Row],[VAT]]&lt;&gt;"",1+t_PLC_FBE11[[#This Row],[VAT]],1.19))*$M$9,t_PLC_FBE11[[#This Row],[Price with VAT (desired)]]*$M$9)</f>
        <v>0</v>
      </c>
      <c r="AE88" s="188">
        <f>t_PLC_FBE11[[#This Row],[Price w VAT per unit (RON)]]/(IF(t_PLC_FBE11[[#This Row],[VAT]]&lt;&gt;"",1+t_PLC_FBE11[[#This Row],[VAT]],1.19))</f>
        <v>0</v>
      </c>
      <c r="AF88" s="40" t="str">
        <f>IF(AND(t_PLC_FBE11[[#This Row],[Commission %]]&lt;&gt;"-",t_PLC_FBE11[[#This Row],[Price wo VAT per unit (RON)]]&lt;&gt;"-"),t_PLC_FBE11[[#This Row],[Price wo VAT per unit (RON)]]*t_PLC_FBE11[[#This Row],[Commission %]],"-")</f>
        <v>-</v>
      </c>
      <c r="AG88" s="188">
        <f>t_PLC_FBE11[[#This Row],[Price w VAT per unit (RON)]]*(IF(t_PLC_FBE11[[#This Row],[Quantity]]&lt;&gt;"",t_PLC_FBE11[[#This Row],[Quantity]],1))</f>
        <v>0</v>
      </c>
      <c r="AH88" s="188">
        <f>t_PLC_FBE11[[#This Row],[GMV (RON)]]/$M$9</f>
        <v>0</v>
      </c>
      <c r="AI88" s="188" t="str">
        <f>IF(t_PLC_FBE11[[#This Row],[Commission Invoice per unit (RON)]]&lt;&gt;"-",(t_PLC_FBE11[[#This Row],[Commission Invoice per unit (RON)]]/$M$9)*(IF(t_PLC_FBE11[[#This Row],[Quantity]]&lt;&gt;"",t_PLC_FBE11[[#This Row],[Quantity]],1)),"-")</f>
        <v>-</v>
      </c>
      <c r="AJ88" s="19" t="str">
        <f>IFERROR((VLOOKUP(t_PLC_FBE11[[#This Row],[Look4]],'FBE Fees'!$D:$M,8,0)/$M$9)*(IF(t_PLC_FBE11[[#This Row],[Quantity]]&lt;&gt;"",t_PLC_FBE11[[#This Row],[Quantity]],1)),"-")</f>
        <v>-</v>
      </c>
      <c r="AK88" s="34" t="str">
        <f>IF(t_PLC_FBE11[[#This Row],[Volume ( m³)]]&lt;&gt;"-",IFERROR(VLOOKUP($G$10,Storage!$E:$F,2,0),Storage!$F$4)/$M$9*t_PLC_FBE11[[#This Row],[Volume ( m³)]],"-")</f>
        <v>-</v>
      </c>
      <c r="AL88" s="40" t="str">
        <f>IF(OR(t_PLC_FBE11[[#This Row],[Order Fee (*cc)]]&lt;&gt;"-",t_PLC_FBE11[[#This Row],[Storage fees *cc (m³ / day)]]&lt;&gt;"-"),SUM(t_PLC_FBE11[[#This Row],[Order Fee (*cc)]],(t_PLC_FBE11[[#This Row],[Storage fees *cc (m³ / day)]]*$M$10)),"-")</f>
        <v>-</v>
      </c>
      <c r="AM88" s="188" t="str">
        <f>IF(AND(t_PLC_FBE11[[#This Row],[Commission Invoice (*cc)]]&lt;&gt;"-",t_PLC_FBE11[[#This Row],[FBE Fee (*cc) for avg storage]]&lt;&gt;"-"),t_PLC_FBE11[[#This Row],[Commission Invoice (*cc)]]+t_PLC_FBE11[[#This Row],[FBE Fee (*cc) for avg storage]],"-")</f>
        <v>-</v>
      </c>
      <c r="AN88" s="188" t="str">
        <f>IF(AND(t_PLC_FBE11[[#This Row],[GMV (*cc)]]&lt;&gt;"-",t_PLC_FBE11[[#This Row],[TOTAL Cost (*cc)]]&lt;&gt;"-"),t_PLC_FBE11[[#This Row],[GMV (*cc)]]-t_PLC_FBE11[[#This Row],[TOTAL Cost (*cc)]],"-")</f>
        <v>-</v>
      </c>
      <c r="AO88" s="35" t="str">
        <f>IF(AND(t_PLC_FBE11[[#This Row],[GMV (*cc)]]&lt;&gt;"-",t_PLC_FBE11[[#This Row],[Seller Income (*cc)]]&lt;&gt;"-"),t_PLC_FBE11[[#This Row],[Seller Income (*cc)]]/t_PLC_FBE11[[#This Row],[GMV (*cc)]],"-")</f>
        <v>-</v>
      </c>
      <c r="AP88" s="188" t="str">
        <f>IF(AND(t_PLC_FBE11[[#This Row],[Price wo VAT per unit (RON)]]&lt;&gt;"-",t_PLC_FBE11[[#This Row],[TOTAL Cost (*cc)]]&lt;&gt;"-"),(t_PLC_FBE11[[#This Row],[Price wo VAT per unit (RON)]]/$M$9*(IF(t_PLC_FBE11[[#This Row],[Quantity]]&lt;&gt;"",t_PLC_FBE11[[#This Row],[Quantity]],1)))-t_PLC_FBE11[[#This Row],[TOTAL Cost (*cc)]],"-")</f>
        <v>-</v>
      </c>
      <c r="AQ88" s="35" t="str">
        <f>IF(AND(t_PLC_FBE11[[#This Row],[Net Seller Income (*cc)]]&lt;&gt;"-",t_PLC_FBE11[[#This Row],[Price wo VAT per unit (RON)]]&lt;&gt;"-"),t_PLC_FBE11[[#This Row],[Net Seller Income (*cc)]]/(t_PLC_FBE11[[#This Row],[Price wo VAT per unit (RON)]]/$M$9*(IF(t_PLC_FBE11[[#This Row],[Quantity]]&lt;&gt;"",t_PLC_FBE11[[#This Row],[Quantity]],1))),"-")</f>
        <v>-</v>
      </c>
      <c r="AR88" s="49" t="str">
        <f>IF(AND($L88&gt;0,$M88&gt;0,$N88&gt;0,$O88&gt;0),IFERROR(IF($K88&gt;1,VLOOKUP($T88,'FBE Fees'!$D:$M,9,0)/$M$9*$K88,VLOOKUP($T88,'FBE Fees'!$D:$M,9,0)/$M$9),"check data"),"-")</f>
        <v>-</v>
      </c>
      <c r="AS88" s="49" t="str">
        <f>IF(AND($L88&gt;0,$M88&gt;0,$N88&gt;0,$O88&gt;0),IFERROR(IF($K88&gt;1,VLOOKUP($T88,'FBE Fees'!$D:$M,10,0)/$M$9*$K88,VLOOKUP($T88,'FBE Fees'!$D:$M,10,0)/$M$9),"check data"),"-")</f>
        <v>-</v>
      </c>
    </row>
    <row r="89" spans="4:45" ht="20.100000000000001" customHeight="1" x14ac:dyDescent="0.25">
      <c r="D89" s="45"/>
      <c r="E89" s="45"/>
      <c r="F89" s="63"/>
      <c r="G89" s="46"/>
      <c r="H89" s="46"/>
      <c r="I89" s="58"/>
      <c r="J89" s="47"/>
      <c r="K89" s="17"/>
      <c r="L89" s="27"/>
      <c r="M89" s="27"/>
      <c r="N89" s="27"/>
      <c r="O89" s="27"/>
      <c r="P89" s="28" t="str">
        <f>IF(AND($L89&gt;0,$M89&gt;0,$N89&gt;0,$O89&gt;0),IFERROR(INDEX(T_Weight[Weight],MATCH(L89,T_Weight[Weight],-1)),"check data"),"-")</f>
        <v>-</v>
      </c>
      <c r="Q89" s="28" t="str">
        <f>IF(AND($L89&gt;0,$M89&gt;0,$N89&gt;0,$O89&gt;0),IFERROR(INDEX(T_Length[Length],MATCH((MAX($M89:$O89)),T_Length[Length],-1)),"check data"),"-")</f>
        <v>-</v>
      </c>
      <c r="R89" s="28" t="str">
        <f>IF(AND($L89&gt;0,$M89&gt;0,$N89&gt;0,$O89&gt;0),IFERROR(INDEX(T_Width[Width],MATCH((MEDIAN($M89:$O89)),T_Width[Width],-1)),"check data"),"-")</f>
        <v>-</v>
      </c>
      <c r="S89" s="28" t="str">
        <f>IF(AND($L89&gt;0,$M89&gt;0,$N89&gt;0,$O89&gt;0),IFERROR(INDEX(T_Height[Height],MATCH(MIN($M89:$O89),T_Height[Height],-1)),"check data"),"-")</f>
        <v>-</v>
      </c>
      <c r="T89" s="28" t="str">
        <f t="shared" si="12"/>
        <v>-</v>
      </c>
      <c r="U89" s="184" t="str">
        <f>IF(t_PLC_FBE11[[#This Row],[Category ID]]&lt;&gt;"",$G$8,"-")</f>
        <v>-</v>
      </c>
      <c r="V89" s="135" t="str">
        <f>IF(t_PLC_FBE11[[#This Row],[Category ID]]&lt;&gt;"",$G$9,"-")</f>
        <v>-</v>
      </c>
      <c r="W89" s="185" t="str">
        <f>IF(t_PLC_FBE11[[#This Row],[Category ID]]&lt;&gt;"",IFERROR(VLOOKUP(t_PLC_FBE11[[#This Row],[Category ID]],GRID!$A:$M,5,0),"seek guidance"),"-")</f>
        <v>-</v>
      </c>
      <c r="X89" s="186" t="str">
        <f>IF(t_PLC_FBE11[[#This Row],[Category ID]]&lt;&gt;"",IFERROR(VLOOKUP(t_PLC_FBE11[[#This Row],[Category ID]],GRID!$A:$M,9,0),"seek guidance"),"-")</f>
        <v>-</v>
      </c>
      <c r="Y89" s="32" t="str">
        <f t="shared" si="13"/>
        <v>-</v>
      </c>
      <c r="Z89" s="187" t="str">
        <f>IF(AND($L89&gt;0,$M89&gt;0,$N89&gt;0,$O89&gt;0),IFERROR(INDEX(T_Girth2PLC[Girth],MATCH(t_PLC_FBE11[[#This Row],[Net Girth]],T_Girth2PLC[Girth],-1)),"check data"),"-")</f>
        <v>-</v>
      </c>
      <c r="AA89" s="33" t="str">
        <f>IF(AND($L89&gt;0,$M89&gt;0,$N89&gt;0,$O89&gt;0),IFERROR(VLOOKUP($Z89,Classes!$D:$E,2,0),"check data"),"-")</f>
        <v>-</v>
      </c>
      <c r="AB89" s="34" t="str">
        <f t="shared" si="14"/>
        <v>-</v>
      </c>
      <c r="AC89" s="73" t="str">
        <f>IF(t_PLC_FBE11[[#This Row],[Category ID]]&lt;&gt;"",IFERROR(IF(ISNUMBER(SEARCH("*",$F$11)),VLOOKUP(t_PLC_FBE11[[#This Row],[Category ID]],GRID!$A:$M,13,0),VLOOKUP(t_PLC_FBE11[[#This Row],[Category ID]],GRID!$A:$M,12,0)),"seek guidance"),"-")</f>
        <v>-</v>
      </c>
      <c r="AD89" s="40">
        <f>IF(t_PLC_FBE11[[#This Row],[Net Price wo VAT (desired)]]&lt;&gt;"",(t_PLC_FBE11[[#This Row],[Net Price wo VAT (desired)]]*IF(t_PLC_FBE11[[#This Row],[VAT]]&lt;&gt;"",1+t_PLC_FBE11[[#This Row],[VAT]],1.19))*$M$9,t_PLC_FBE11[[#This Row],[Price with VAT (desired)]]*$M$9)</f>
        <v>0</v>
      </c>
      <c r="AE89" s="188">
        <f>t_PLC_FBE11[[#This Row],[Price w VAT per unit (RON)]]/(IF(t_PLC_FBE11[[#This Row],[VAT]]&lt;&gt;"",1+t_PLC_FBE11[[#This Row],[VAT]],1.19))</f>
        <v>0</v>
      </c>
      <c r="AF89" s="40" t="str">
        <f>IF(AND(t_PLC_FBE11[[#This Row],[Commission %]]&lt;&gt;"-",t_PLC_FBE11[[#This Row],[Price wo VAT per unit (RON)]]&lt;&gt;"-"),t_PLC_FBE11[[#This Row],[Price wo VAT per unit (RON)]]*t_PLC_FBE11[[#This Row],[Commission %]],"-")</f>
        <v>-</v>
      </c>
      <c r="AG89" s="188">
        <f>t_PLC_FBE11[[#This Row],[Price w VAT per unit (RON)]]*(IF(t_PLC_FBE11[[#This Row],[Quantity]]&lt;&gt;"",t_PLC_FBE11[[#This Row],[Quantity]],1))</f>
        <v>0</v>
      </c>
      <c r="AH89" s="188">
        <f>t_PLC_FBE11[[#This Row],[GMV (RON)]]/$M$9</f>
        <v>0</v>
      </c>
      <c r="AI89" s="188" t="str">
        <f>IF(t_PLC_FBE11[[#This Row],[Commission Invoice per unit (RON)]]&lt;&gt;"-",(t_PLC_FBE11[[#This Row],[Commission Invoice per unit (RON)]]/$M$9)*(IF(t_PLC_FBE11[[#This Row],[Quantity]]&lt;&gt;"",t_PLC_FBE11[[#This Row],[Quantity]],1)),"-")</f>
        <v>-</v>
      </c>
      <c r="AJ89" s="19" t="str">
        <f>IFERROR((VLOOKUP(t_PLC_FBE11[[#This Row],[Look4]],'FBE Fees'!$D:$M,8,0)/$M$9)*(IF(t_PLC_FBE11[[#This Row],[Quantity]]&lt;&gt;"",t_PLC_FBE11[[#This Row],[Quantity]],1)),"-")</f>
        <v>-</v>
      </c>
      <c r="AK89" s="34" t="str">
        <f>IF(t_PLC_FBE11[[#This Row],[Volume ( m³)]]&lt;&gt;"-",IFERROR(VLOOKUP($G$10,Storage!$E:$F,2,0),Storage!$F$4)/$M$9*t_PLC_FBE11[[#This Row],[Volume ( m³)]],"-")</f>
        <v>-</v>
      </c>
      <c r="AL89" s="40" t="str">
        <f>IF(OR(t_PLC_FBE11[[#This Row],[Order Fee (*cc)]]&lt;&gt;"-",t_PLC_FBE11[[#This Row],[Storage fees *cc (m³ / day)]]&lt;&gt;"-"),SUM(t_PLC_FBE11[[#This Row],[Order Fee (*cc)]],(t_PLC_FBE11[[#This Row],[Storage fees *cc (m³ / day)]]*$M$10)),"-")</f>
        <v>-</v>
      </c>
      <c r="AM89" s="188" t="str">
        <f>IF(AND(t_PLC_FBE11[[#This Row],[Commission Invoice (*cc)]]&lt;&gt;"-",t_PLC_FBE11[[#This Row],[FBE Fee (*cc) for avg storage]]&lt;&gt;"-"),t_PLC_FBE11[[#This Row],[Commission Invoice (*cc)]]+t_PLC_FBE11[[#This Row],[FBE Fee (*cc) for avg storage]],"-")</f>
        <v>-</v>
      </c>
      <c r="AN89" s="188" t="str">
        <f>IF(AND(t_PLC_FBE11[[#This Row],[GMV (*cc)]]&lt;&gt;"-",t_PLC_FBE11[[#This Row],[TOTAL Cost (*cc)]]&lt;&gt;"-"),t_PLC_FBE11[[#This Row],[GMV (*cc)]]-t_PLC_FBE11[[#This Row],[TOTAL Cost (*cc)]],"-")</f>
        <v>-</v>
      </c>
      <c r="AO89" s="35" t="str">
        <f>IF(AND(t_PLC_FBE11[[#This Row],[GMV (*cc)]]&lt;&gt;"-",t_PLC_FBE11[[#This Row],[Seller Income (*cc)]]&lt;&gt;"-"),t_PLC_FBE11[[#This Row],[Seller Income (*cc)]]/t_PLC_FBE11[[#This Row],[GMV (*cc)]],"-")</f>
        <v>-</v>
      </c>
      <c r="AP89" s="188" t="str">
        <f>IF(AND(t_PLC_FBE11[[#This Row],[Price wo VAT per unit (RON)]]&lt;&gt;"-",t_PLC_FBE11[[#This Row],[TOTAL Cost (*cc)]]&lt;&gt;"-"),(t_PLC_FBE11[[#This Row],[Price wo VAT per unit (RON)]]/$M$9*(IF(t_PLC_FBE11[[#This Row],[Quantity]]&lt;&gt;"",t_PLC_FBE11[[#This Row],[Quantity]],1)))-t_PLC_FBE11[[#This Row],[TOTAL Cost (*cc)]],"-")</f>
        <v>-</v>
      </c>
      <c r="AQ89" s="35" t="str">
        <f>IF(AND(t_PLC_FBE11[[#This Row],[Net Seller Income (*cc)]]&lt;&gt;"-",t_PLC_FBE11[[#This Row],[Price wo VAT per unit (RON)]]&lt;&gt;"-"),t_PLC_FBE11[[#This Row],[Net Seller Income (*cc)]]/(t_PLC_FBE11[[#This Row],[Price wo VAT per unit (RON)]]/$M$9*(IF(t_PLC_FBE11[[#This Row],[Quantity]]&lt;&gt;"",t_PLC_FBE11[[#This Row],[Quantity]],1))),"-")</f>
        <v>-</v>
      </c>
      <c r="AR89" s="49" t="str">
        <f>IF(AND($L89&gt;0,$M89&gt;0,$N89&gt;0,$O89&gt;0),IFERROR(IF($K89&gt;1,VLOOKUP($T89,'FBE Fees'!$D:$M,9,0)/$M$9*$K89,VLOOKUP($T89,'FBE Fees'!$D:$M,9,0)/$M$9),"check data"),"-")</f>
        <v>-</v>
      </c>
      <c r="AS89" s="49" t="str">
        <f>IF(AND($L89&gt;0,$M89&gt;0,$N89&gt;0,$O89&gt;0),IFERROR(IF($K89&gt;1,VLOOKUP($T89,'FBE Fees'!$D:$M,10,0)/$M$9*$K89,VLOOKUP($T89,'FBE Fees'!$D:$M,10,0)/$M$9),"check data"),"-")</f>
        <v>-</v>
      </c>
    </row>
    <row r="90" spans="4:45" ht="20.100000000000001" customHeight="1" x14ac:dyDescent="0.25">
      <c r="D90" s="45"/>
      <c r="E90" s="45"/>
      <c r="F90" s="63"/>
      <c r="G90" s="46"/>
      <c r="H90" s="46"/>
      <c r="I90" s="58"/>
      <c r="J90" s="47"/>
      <c r="K90" s="17"/>
      <c r="L90" s="27"/>
      <c r="M90" s="27"/>
      <c r="N90" s="27"/>
      <c r="O90" s="27"/>
      <c r="P90" s="28" t="str">
        <f>IF(AND($L90&gt;0,$M90&gt;0,$N90&gt;0,$O90&gt;0),IFERROR(INDEX(T_Weight[Weight],MATCH(L90,T_Weight[Weight],-1)),"check data"),"-")</f>
        <v>-</v>
      </c>
      <c r="Q90" s="28" t="str">
        <f>IF(AND($L90&gt;0,$M90&gt;0,$N90&gt;0,$O90&gt;0),IFERROR(INDEX(T_Length[Length],MATCH((MAX($M90:$O90)),T_Length[Length],-1)),"check data"),"-")</f>
        <v>-</v>
      </c>
      <c r="R90" s="28" t="str">
        <f>IF(AND($L90&gt;0,$M90&gt;0,$N90&gt;0,$O90&gt;0),IFERROR(INDEX(T_Width[Width],MATCH((MEDIAN($M90:$O90)),T_Width[Width],-1)),"check data"),"-")</f>
        <v>-</v>
      </c>
      <c r="S90" s="28" t="str">
        <f>IF(AND($L90&gt;0,$M90&gt;0,$N90&gt;0,$O90&gt;0),IFERROR(INDEX(T_Height[Height],MATCH(MIN($M90:$O90),T_Height[Height],-1)),"check data"),"-")</f>
        <v>-</v>
      </c>
      <c r="T90" s="28" t="str">
        <f t="shared" si="12"/>
        <v>-</v>
      </c>
      <c r="U90" s="184" t="str">
        <f>IF(t_PLC_FBE11[[#This Row],[Category ID]]&lt;&gt;"",$G$8,"-")</f>
        <v>-</v>
      </c>
      <c r="V90" s="135" t="str">
        <f>IF(t_PLC_FBE11[[#This Row],[Category ID]]&lt;&gt;"",$G$9,"-")</f>
        <v>-</v>
      </c>
      <c r="W90" s="185" t="str">
        <f>IF(t_PLC_FBE11[[#This Row],[Category ID]]&lt;&gt;"",IFERROR(VLOOKUP(t_PLC_FBE11[[#This Row],[Category ID]],GRID!$A:$M,5,0),"seek guidance"),"-")</f>
        <v>-</v>
      </c>
      <c r="X90" s="186" t="str">
        <f>IF(t_PLC_FBE11[[#This Row],[Category ID]]&lt;&gt;"",IFERROR(VLOOKUP(t_PLC_FBE11[[#This Row],[Category ID]],GRID!$A:$M,9,0),"seek guidance"),"-")</f>
        <v>-</v>
      </c>
      <c r="Y90" s="32" t="str">
        <f t="shared" si="13"/>
        <v>-</v>
      </c>
      <c r="Z90" s="187" t="str">
        <f>IF(AND($L90&gt;0,$M90&gt;0,$N90&gt;0,$O90&gt;0),IFERROR(INDEX(T_Girth2PLC[Girth],MATCH(t_PLC_FBE11[[#This Row],[Net Girth]],T_Girth2PLC[Girth],-1)),"check data"),"-")</f>
        <v>-</v>
      </c>
      <c r="AA90" s="33" t="str">
        <f>IF(AND($L90&gt;0,$M90&gt;0,$N90&gt;0,$O90&gt;0),IFERROR(VLOOKUP($Z90,Classes!$D:$E,2,0),"check data"),"-")</f>
        <v>-</v>
      </c>
      <c r="AB90" s="34" t="str">
        <f t="shared" si="14"/>
        <v>-</v>
      </c>
      <c r="AC90" s="73" t="str">
        <f>IF(t_PLC_FBE11[[#This Row],[Category ID]]&lt;&gt;"",IFERROR(IF(ISNUMBER(SEARCH("*",$F$11)),VLOOKUP(t_PLC_FBE11[[#This Row],[Category ID]],GRID!$A:$M,13,0),VLOOKUP(t_PLC_FBE11[[#This Row],[Category ID]],GRID!$A:$M,12,0)),"seek guidance"),"-")</f>
        <v>-</v>
      </c>
      <c r="AD90" s="40">
        <f>IF(t_PLC_FBE11[[#This Row],[Net Price wo VAT (desired)]]&lt;&gt;"",(t_PLC_FBE11[[#This Row],[Net Price wo VAT (desired)]]*IF(t_PLC_FBE11[[#This Row],[VAT]]&lt;&gt;"",1+t_PLC_FBE11[[#This Row],[VAT]],1.19))*$M$9,t_PLC_FBE11[[#This Row],[Price with VAT (desired)]]*$M$9)</f>
        <v>0</v>
      </c>
      <c r="AE90" s="188">
        <f>t_PLC_FBE11[[#This Row],[Price w VAT per unit (RON)]]/(IF(t_PLC_FBE11[[#This Row],[VAT]]&lt;&gt;"",1+t_PLC_FBE11[[#This Row],[VAT]],1.19))</f>
        <v>0</v>
      </c>
      <c r="AF90" s="40" t="str">
        <f>IF(AND(t_PLC_FBE11[[#This Row],[Commission %]]&lt;&gt;"-",t_PLC_FBE11[[#This Row],[Price wo VAT per unit (RON)]]&lt;&gt;"-"),t_PLC_FBE11[[#This Row],[Price wo VAT per unit (RON)]]*t_PLC_FBE11[[#This Row],[Commission %]],"-")</f>
        <v>-</v>
      </c>
      <c r="AG90" s="188">
        <f>t_PLC_FBE11[[#This Row],[Price w VAT per unit (RON)]]*(IF(t_PLC_FBE11[[#This Row],[Quantity]]&lt;&gt;"",t_PLC_FBE11[[#This Row],[Quantity]],1))</f>
        <v>0</v>
      </c>
      <c r="AH90" s="188">
        <f>t_PLC_FBE11[[#This Row],[GMV (RON)]]/$M$9</f>
        <v>0</v>
      </c>
      <c r="AI90" s="188" t="str">
        <f>IF(t_PLC_FBE11[[#This Row],[Commission Invoice per unit (RON)]]&lt;&gt;"-",(t_PLC_FBE11[[#This Row],[Commission Invoice per unit (RON)]]/$M$9)*(IF(t_PLC_FBE11[[#This Row],[Quantity]]&lt;&gt;"",t_PLC_FBE11[[#This Row],[Quantity]],1)),"-")</f>
        <v>-</v>
      </c>
      <c r="AJ90" s="19" t="str">
        <f>IFERROR((VLOOKUP(t_PLC_FBE11[[#This Row],[Look4]],'FBE Fees'!$D:$M,8,0)/$M$9)*(IF(t_PLC_FBE11[[#This Row],[Quantity]]&lt;&gt;"",t_PLC_FBE11[[#This Row],[Quantity]],1)),"-")</f>
        <v>-</v>
      </c>
      <c r="AK90" s="34" t="str">
        <f>IF(t_PLC_FBE11[[#This Row],[Volume ( m³)]]&lt;&gt;"-",IFERROR(VLOOKUP($G$10,Storage!$E:$F,2,0),Storage!$F$4)/$M$9*t_PLC_FBE11[[#This Row],[Volume ( m³)]],"-")</f>
        <v>-</v>
      </c>
      <c r="AL90" s="40" t="str">
        <f>IF(OR(t_PLC_FBE11[[#This Row],[Order Fee (*cc)]]&lt;&gt;"-",t_PLC_FBE11[[#This Row],[Storage fees *cc (m³ / day)]]&lt;&gt;"-"),SUM(t_PLC_FBE11[[#This Row],[Order Fee (*cc)]],(t_PLC_FBE11[[#This Row],[Storage fees *cc (m³ / day)]]*$M$10)),"-")</f>
        <v>-</v>
      </c>
      <c r="AM90" s="188" t="str">
        <f>IF(AND(t_PLC_FBE11[[#This Row],[Commission Invoice (*cc)]]&lt;&gt;"-",t_PLC_FBE11[[#This Row],[FBE Fee (*cc) for avg storage]]&lt;&gt;"-"),t_PLC_FBE11[[#This Row],[Commission Invoice (*cc)]]+t_PLC_FBE11[[#This Row],[FBE Fee (*cc) for avg storage]],"-")</f>
        <v>-</v>
      </c>
      <c r="AN90" s="188" t="str">
        <f>IF(AND(t_PLC_FBE11[[#This Row],[GMV (*cc)]]&lt;&gt;"-",t_PLC_FBE11[[#This Row],[TOTAL Cost (*cc)]]&lt;&gt;"-"),t_PLC_FBE11[[#This Row],[GMV (*cc)]]-t_PLC_FBE11[[#This Row],[TOTAL Cost (*cc)]],"-")</f>
        <v>-</v>
      </c>
      <c r="AO90" s="35" t="str">
        <f>IF(AND(t_PLC_FBE11[[#This Row],[GMV (*cc)]]&lt;&gt;"-",t_PLC_FBE11[[#This Row],[Seller Income (*cc)]]&lt;&gt;"-"),t_PLC_FBE11[[#This Row],[Seller Income (*cc)]]/t_PLC_FBE11[[#This Row],[GMV (*cc)]],"-")</f>
        <v>-</v>
      </c>
      <c r="AP90" s="188" t="str">
        <f>IF(AND(t_PLC_FBE11[[#This Row],[Price wo VAT per unit (RON)]]&lt;&gt;"-",t_PLC_FBE11[[#This Row],[TOTAL Cost (*cc)]]&lt;&gt;"-"),(t_PLC_FBE11[[#This Row],[Price wo VAT per unit (RON)]]/$M$9*(IF(t_PLC_FBE11[[#This Row],[Quantity]]&lt;&gt;"",t_PLC_FBE11[[#This Row],[Quantity]],1)))-t_PLC_FBE11[[#This Row],[TOTAL Cost (*cc)]],"-")</f>
        <v>-</v>
      </c>
      <c r="AQ90" s="35" t="str">
        <f>IF(AND(t_PLC_FBE11[[#This Row],[Net Seller Income (*cc)]]&lt;&gt;"-",t_PLC_FBE11[[#This Row],[Price wo VAT per unit (RON)]]&lt;&gt;"-"),t_PLC_FBE11[[#This Row],[Net Seller Income (*cc)]]/(t_PLC_FBE11[[#This Row],[Price wo VAT per unit (RON)]]/$M$9*(IF(t_PLC_FBE11[[#This Row],[Quantity]]&lt;&gt;"",t_PLC_FBE11[[#This Row],[Quantity]],1))),"-")</f>
        <v>-</v>
      </c>
      <c r="AR90" s="49" t="str">
        <f>IF(AND($L90&gt;0,$M90&gt;0,$N90&gt;0,$O90&gt;0),IFERROR(IF($K90&gt;1,VLOOKUP($T90,'FBE Fees'!$D:$M,9,0)/$M$9*$K90,VLOOKUP($T90,'FBE Fees'!$D:$M,9,0)/$M$9),"check data"),"-")</f>
        <v>-</v>
      </c>
      <c r="AS90" s="49" t="str">
        <f>IF(AND($L90&gt;0,$M90&gt;0,$N90&gt;0,$O90&gt;0),IFERROR(IF($K90&gt;1,VLOOKUP($T90,'FBE Fees'!$D:$M,10,0)/$M$9*$K90,VLOOKUP($T90,'FBE Fees'!$D:$M,10,0)/$M$9),"check data"),"-")</f>
        <v>-</v>
      </c>
    </row>
    <row r="91" spans="4:45" ht="20.100000000000001" customHeight="1" x14ac:dyDescent="0.25">
      <c r="D91" s="45"/>
      <c r="E91" s="45"/>
      <c r="F91" s="63"/>
      <c r="G91" s="46"/>
      <c r="H91" s="46"/>
      <c r="I91" s="58"/>
      <c r="J91" s="47"/>
      <c r="K91" s="17"/>
      <c r="L91" s="27"/>
      <c r="M91" s="27"/>
      <c r="N91" s="27"/>
      <c r="O91" s="27"/>
      <c r="P91" s="28" t="str">
        <f>IF(AND($L91&gt;0,$M91&gt;0,$N91&gt;0,$O91&gt;0),IFERROR(INDEX(T_Weight[Weight],MATCH(L91,T_Weight[Weight],-1)),"check data"),"-")</f>
        <v>-</v>
      </c>
      <c r="Q91" s="28" t="str">
        <f>IF(AND($L91&gt;0,$M91&gt;0,$N91&gt;0,$O91&gt;0),IFERROR(INDEX(T_Length[Length],MATCH((MAX($M91:$O91)),T_Length[Length],-1)),"check data"),"-")</f>
        <v>-</v>
      </c>
      <c r="R91" s="28" t="str">
        <f>IF(AND($L91&gt;0,$M91&gt;0,$N91&gt;0,$O91&gt;0),IFERROR(INDEX(T_Width[Width],MATCH((MEDIAN($M91:$O91)),T_Width[Width],-1)),"check data"),"-")</f>
        <v>-</v>
      </c>
      <c r="S91" s="28" t="str">
        <f>IF(AND($L91&gt;0,$M91&gt;0,$N91&gt;0,$O91&gt;0),IFERROR(INDEX(T_Height[Height],MATCH(MIN($M91:$O91),T_Height[Height],-1)),"check data"),"-")</f>
        <v>-</v>
      </c>
      <c r="T91" s="28" t="str">
        <f t="shared" si="12"/>
        <v>-</v>
      </c>
      <c r="U91" s="184" t="str">
        <f>IF(t_PLC_FBE11[[#This Row],[Category ID]]&lt;&gt;"",$G$8,"-")</f>
        <v>-</v>
      </c>
      <c r="V91" s="135" t="str">
        <f>IF(t_PLC_FBE11[[#This Row],[Category ID]]&lt;&gt;"",$G$9,"-")</f>
        <v>-</v>
      </c>
      <c r="W91" s="185" t="str">
        <f>IF(t_PLC_FBE11[[#This Row],[Category ID]]&lt;&gt;"",IFERROR(VLOOKUP(t_PLC_FBE11[[#This Row],[Category ID]],GRID!$A:$M,5,0),"seek guidance"),"-")</f>
        <v>-</v>
      </c>
      <c r="X91" s="186" t="str">
        <f>IF(t_PLC_FBE11[[#This Row],[Category ID]]&lt;&gt;"",IFERROR(VLOOKUP(t_PLC_FBE11[[#This Row],[Category ID]],GRID!$A:$M,9,0),"seek guidance"),"-")</f>
        <v>-</v>
      </c>
      <c r="Y91" s="32" t="str">
        <f t="shared" si="13"/>
        <v>-</v>
      </c>
      <c r="Z91" s="187" t="str">
        <f>IF(AND($L91&gt;0,$M91&gt;0,$N91&gt;0,$O91&gt;0),IFERROR(INDEX(T_Girth2PLC[Girth],MATCH(t_PLC_FBE11[[#This Row],[Net Girth]],T_Girth2PLC[Girth],-1)),"check data"),"-")</f>
        <v>-</v>
      </c>
      <c r="AA91" s="33" t="str">
        <f>IF(AND($L91&gt;0,$M91&gt;0,$N91&gt;0,$O91&gt;0),IFERROR(VLOOKUP($Z91,Classes!$D:$E,2,0),"check data"),"-")</f>
        <v>-</v>
      </c>
      <c r="AB91" s="34" t="str">
        <f t="shared" si="14"/>
        <v>-</v>
      </c>
      <c r="AC91" s="73" t="str">
        <f>IF(t_PLC_FBE11[[#This Row],[Category ID]]&lt;&gt;"",IFERROR(IF(ISNUMBER(SEARCH("*",$F$11)),VLOOKUP(t_PLC_FBE11[[#This Row],[Category ID]],GRID!$A:$M,13,0),VLOOKUP(t_PLC_FBE11[[#This Row],[Category ID]],GRID!$A:$M,12,0)),"seek guidance"),"-")</f>
        <v>-</v>
      </c>
      <c r="AD91" s="40">
        <f>IF(t_PLC_FBE11[[#This Row],[Net Price wo VAT (desired)]]&lt;&gt;"",(t_PLC_FBE11[[#This Row],[Net Price wo VAT (desired)]]*IF(t_PLC_FBE11[[#This Row],[VAT]]&lt;&gt;"",1+t_PLC_FBE11[[#This Row],[VAT]],1.19))*$M$9,t_PLC_FBE11[[#This Row],[Price with VAT (desired)]]*$M$9)</f>
        <v>0</v>
      </c>
      <c r="AE91" s="188">
        <f>t_PLC_FBE11[[#This Row],[Price w VAT per unit (RON)]]/(IF(t_PLC_FBE11[[#This Row],[VAT]]&lt;&gt;"",1+t_PLC_FBE11[[#This Row],[VAT]],1.19))</f>
        <v>0</v>
      </c>
      <c r="AF91" s="40" t="str">
        <f>IF(AND(t_PLC_FBE11[[#This Row],[Commission %]]&lt;&gt;"-",t_PLC_FBE11[[#This Row],[Price wo VAT per unit (RON)]]&lt;&gt;"-"),t_PLC_FBE11[[#This Row],[Price wo VAT per unit (RON)]]*t_PLC_FBE11[[#This Row],[Commission %]],"-")</f>
        <v>-</v>
      </c>
      <c r="AG91" s="188">
        <f>t_PLC_FBE11[[#This Row],[Price w VAT per unit (RON)]]*(IF(t_PLC_FBE11[[#This Row],[Quantity]]&lt;&gt;"",t_PLC_FBE11[[#This Row],[Quantity]],1))</f>
        <v>0</v>
      </c>
      <c r="AH91" s="188">
        <f>t_PLC_FBE11[[#This Row],[GMV (RON)]]/$M$9</f>
        <v>0</v>
      </c>
      <c r="AI91" s="188" t="str">
        <f>IF(t_PLC_FBE11[[#This Row],[Commission Invoice per unit (RON)]]&lt;&gt;"-",(t_PLC_FBE11[[#This Row],[Commission Invoice per unit (RON)]]/$M$9)*(IF(t_PLC_FBE11[[#This Row],[Quantity]]&lt;&gt;"",t_PLC_FBE11[[#This Row],[Quantity]],1)),"-")</f>
        <v>-</v>
      </c>
      <c r="AJ91" s="19" t="str">
        <f>IFERROR((VLOOKUP(t_PLC_FBE11[[#This Row],[Look4]],'FBE Fees'!$D:$M,8,0)/$M$9)*(IF(t_PLC_FBE11[[#This Row],[Quantity]]&lt;&gt;"",t_PLC_FBE11[[#This Row],[Quantity]],1)),"-")</f>
        <v>-</v>
      </c>
      <c r="AK91" s="34" t="str">
        <f>IF(t_PLC_FBE11[[#This Row],[Volume ( m³)]]&lt;&gt;"-",IFERROR(VLOOKUP($G$10,Storage!$E:$F,2,0),Storage!$F$4)/$M$9*t_PLC_FBE11[[#This Row],[Volume ( m³)]],"-")</f>
        <v>-</v>
      </c>
      <c r="AL91" s="40" t="str">
        <f>IF(OR(t_PLC_FBE11[[#This Row],[Order Fee (*cc)]]&lt;&gt;"-",t_PLC_FBE11[[#This Row],[Storage fees *cc (m³ / day)]]&lt;&gt;"-"),SUM(t_PLC_FBE11[[#This Row],[Order Fee (*cc)]],(t_PLC_FBE11[[#This Row],[Storage fees *cc (m³ / day)]]*$M$10)),"-")</f>
        <v>-</v>
      </c>
      <c r="AM91" s="188" t="str">
        <f>IF(AND(t_PLC_FBE11[[#This Row],[Commission Invoice (*cc)]]&lt;&gt;"-",t_PLC_FBE11[[#This Row],[FBE Fee (*cc) for avg storage]]&lt;&gt;"-"),t_PLC_FBE11[[#This Row],[Commission Invoice (*cc)]]+t_PLC_FBE11[[#This Row],[FBE Fee (*cc) for avg storage]],"-")</f>
        <v>-</v>
      </c>
      <c r="AN91" s="188" t="str">
        <f>IF(AND(t_PLC_FBE11[[#This Row],[GMV (*cc)]]&lt;&gt;"-",t_PLC_FBE11[[#This Row],[TOTAL Cost (*cc)]]&lt;&gt;"-"),t_PLC_FBE11[[#This Row],[GMV (*cc)]]-t_PLC_FBE11[[#This Row],[TOTAL Cost (*cc)]],"-")</f>
        <v>-</v>
      </c>
      <c r="AO91" s="35" t="str">
        <f>IF(AND(t_PLC_FBE11[[#This Row],[GMV (*cc)]]&lt;&gt;"-",t_PLC_FBE11[[#This Row],[Seller Income (*cc)]]&lt;&gt;"-"),t_PLC_FBE11[[#This Row],[Seller Income (*cc)]]/t_PLC_FBE11[[#This Row],[GMV (*cc)]],"-")</f>
        <v>-</v>
      </c>
      <c r="AP91" s="188" t="str">
        <f>IF(AND(t_PLC_FBE11[[#This Row],[Price wo VAT per unit (RON)]]&lt;&gt;"-",t_PLC_FBE11[[#This Row],[TOTAL Cost (*cc)]]&lt;&gt;"-"),(t_PLC_FBE11[[#This Row],[Price wo VAT per unit (RON)]]/$M$9*(IF(t_PLC_FBE11[[#This Row],[Quantity]]&lt;&gt;"",t_PLC_FBE11[[#This Row],[Quantity]],1)))-t_PLC_FBE11[[#This Row],[TOTAL Cost (*cc)]],"-")</f>
        <v>-</v>
      </c>
      <c r="AQ91" s="35" t="str">
        <f>IF(AND(t_PLC_FBE11[[#This Row],[Net Seller Income (*cc)]]&lt;&gt;"-",t_PLC_FBE11[[#This Row],[Price wo VAT per unit (RON)]]&lt;&gt;"-"),t_PLC_FBE11[[#This Row],[Net Seller Income (*cc)]]/(t_PLC_FBE11[[#This Row],[Price wo VAT per unit (RON)]]/$M$9*(IF(t_PLC_FBE11[[#This Row],[Quantity]]&lt;&gt;"",t_PLC_FBE11[[#This Row],[Quantity]],1))),"-")</f>
        <v>-</v>
      </c>
      <c r="AR91" s="49" t="str">
        <f>IF(AND($L91&gt;0,$M91&gt;0,$N91&gt;0,$O91&gt;0),IFERROR(IF($K91&gt;1,VLOOKUP($T91,'FBE Fees'!$D:$M,9,0)/$M$9*$K91,VLOOKUP($T91,'FBE Fees'!$D:$M,9,0)/$M$9),"check data"),"-")</f>
        <v>-</v>
      </c>
      <c r="AS91" s="49" t="str">
        <f>IF(AND($L91&gt;0,$M91&gt;0,$N91&gt;0,$O91&gt;0),IFERROR(IF($K91&gt;1,VLOOKUP($T91,'FBE Fees'!$D:$M,10,0)/$M$9*$K91,VLOOKUP($T91,'FBE Fees'!$D:$M,10,0)/$M$9),"check data"),"-")</f>
        <v>-</v>
      </c>
    </row>
    <row r="92" spans="4:45" ht="20.100000000000001" customHeight="1" x14ac:dyDescent="0.25">
      <c r="D92" s="45"/>
      <c r="E92" s="45"/>
      <c r="F92" s="63"/>
      <c r="G92" s="46"/>
      <c r="H92" s="46"/>
      <c r="I92" s="58"/>
      <c r="J92" s="47"/>
      <c r="K92" s="17"/>
      <c r="L92" s="27"/>
      <c r="M92" s="27"/>
      <c r="N92" s="27"/>
      <c r="O92" s="27"/>
      <c r="P92" s="28" t="str">
        <f>IF(AND($L92&gt;0,$M92&gt;0,$N92&gt;0,$O92&gt;0),IFERROR(INDEX(T_Weight[Weight],MATCH(L92,T_Weight[Weight],-1)),"check data"),"-")</f>
        <v>-</v>
      </c>
      <c r="Q92" s="28" t="str">
        <f>IF(AND($L92&gt;0,$M92&gt;0,$N92&gt;0,$O92&gt;0),IFERROR(INDEX(T_Length[Length],MATCH((MAX($M92:$O92)),T_Length[Length],-1)),"check data"),"-")</f>
        <v>-</v>
      </c>
      <c r="R92" s="28" t="str">
        <f>IF(AND($L92&gt;0,$M92&gt;0,$N92&gt;0,$O92&gt;0),IFERROR(INDEX(T_Width[Width],MATCH((MEDIAN($M92:$O92)),T_Width[Width],-1)),"check data"),"-")</f>
        <v>-</v>
      </c>
      <c r="S92" s="28" t="str">
        <f>IF(AND($L92&gt;0,$M92&gt;0,$N92&gt;0,$O92&gt;0),IFERROR(INDEX(T_Height[Height],MATCH(MIN($M92:$O92),T_Height[Height],-1)),"check data"),"-")</f>
        <v>-</v>
      </c>
      <c r="T92" s="28" t="str">
        <f t="shared" si="12"/>
        <v>-</v>
      </c>
      <c r="U92" s="184" t="str">
        <f>IF(t_PLC_FBE11[[#This Row],[Category ID]]&lt;&gt;"",$G$8,"-")</f>
        <v>-</v>
      </c>
      <c r="V92" s="135" t="str">
        <f>IF(t_PLC_FBE11[[#This Row],[Category ID]]&lt;&gt;"",$G$9,"-")</f>
        <v>-</v>
      </c>
      <c r="W92" s="185" t="str">
        <f>IF(t_PLC_FBE11[[#This Row],[Category ID]]&lt;&gt;"",IFERROR(VLOOKUP(t_PLC_FBE11[[#This Row],[Category ID]],GRID!$A:$M,5,0),"seek guidance"),"-")</f>
        <v>-</v>
      </c>
      <c r="X92" s="186" t="str">
        <f>IF(t_PLC_FBE11[[#This Row],[Category ID]]&lt;&gt;"",IFERROR(VLOOKUP(t_PLC_FBE11[[#This Row],[Category ID]],GRID!$A:$M,9,0),"seek guidance"),"-")</f>
        <v>-</v>
      </c>
      <c r="Y92" s="32" t="str">
        <f t="shared" si="13"/>
        <v>-</v>
      </c>
      <c r="Z92" s="187" t="str">
        <f>IF(AND($L92&gt;0,$M92&gt;0,$N92&gt;0,$O92&gt;0),IFERROR(INDEX(T_Girth2PLC[Girth],MATCH(t_PLC_FBE11[[#This Row],[Net Girth]],T_Girth2PLC[Girth],-1)),"check data"),"-")</f>
        <v>-</v>
      </c>
      <c r="AA92" s="33" t="str">
        <f>IF(AND($L92&gt;0,$M92&gt;0,$N92&gt;0,$O92&gt;0),IFERROR(VLOOKUP($Z92,Classes!$D:$E,2,0),"check data"),"-")</f>
        <v>-</v>
      </c>
      <c r="AB92" s="34" t="str">
        <f t="shared" si="14"/>
        <v>-</v>
      </c>
      <c r="AC92" s="73" t="str">
        <f>IF(t_PLC_FBE11[[#This Row],[Category ID]]&lt;&gt;"",IFERROR(IF(ISNUMBER(SEARCH("*",$F$11)),VLOOKUP(t_PLC_FBE11[[#This Row],[Category ID]],GRID!$A:$M,13,0),VLOOKUP(t_PLC_FBE11[[#This Row],[Category ID]],GRID!$A:$M,12,0)),"seek guidance"),"-")</f>
        <v>-</v>
      </c>
      <c r="AD92" s="40">
        <f>IF(t_PLC_FBE11[[#This Row],[Net Price wo VAT (desired)]]&lt;&gt;"",(t_PLC_FBE11[[#This Row],[Net Price wo VAT (desired)]]*IF(t_PLC_FBE11[[#This Row],[VAT]]&lt;&gt;"",1+t_PLC_FBE11[[#This Row],[VAT]],1.19))*$M$9,t_PLC_FBE11[[#This Row],[Price with VAT (desired)]]*$M$9)</f>
        <v>0</v>
      </c>
      <c r="AE92" s="188">
        <f>t_PLC_FBE11[[#This Row],[Price w VAT per unit (RON)]]/(IF(t_PLC_FBE11[[#This Row],[VAT]]&lt;&gt;"",1+t_PLC_FBE11[[#This Row],[VAT]],1.19))</f>
        <v>0</v>
      </c>
      <c r="AF92" s="40" t="str">
        <f>IF(AND(t_PLC_FBE11[[#This Row],[Commission %]]&lt;&gt;"-",t_PLC_FBE11[[#This Row],[Price wo VAT per unit (RON)]]&lt;&gt;"-"),t_PLC_FBE11[[#This Row],[Price wo VAT per unit (RON)]]*t_PLC_FBE11[[#This Row],[Commission %]],"-")</f>
        <v>-</v>
      </c>
      <c r="AG92" s="188">
        <f>t_PLC_FBE11[[#This Row],[Price w VAT per unit (RON)]]*(IF(t_PLC_FBE11[[#This Row],[Quantity]]&lt;&gt;"",t_PLC_FBE11[[#This Row],[Quantity]],1))</f>
        <v>0</v>
      </c>
      <c r="AH92" s="188">
        <f>t_PLC_FBE11[[#This Row],[GMV (RON)]]/$M$9</f>
        <v>0</v>
      </c>
      <c r="AI92" s="188" t="str">
        <f>IF(t_PLC_FBE11[[#This Row],[Commission Invoice per unit (RON)]]&lt;&gt;"-",(t_PLC_FBE11[[#This Row],[Commission Invoice per unit (RON)]]/$M$9)*(IF(t_PLC_FBE11[[#This Row],[Quantity]]&lt;&gt;"",t_PLC_FBE11[[#This Row],[Quantity]],1)),"-")</f>
        <v>-</v>
      </c>
      <c r="AJ92" s="19" t="str">
        <f>IFERROR((VLOOKUP(t_PLC_FBE11[[#This Row],[Look4]],'FBE Fees'!$D:$M,8,0)/$M$9)*(IF(t_PLC_FBE11[[#This Row],[Quantity]]&lt;&gt;"",t_PLC_FBE11[[#This Row],[Quantity]],1)),"-")</f>
        <v>-</v>
      </c>
      <c r="AK92" s="34" t="str">
        <f>IF(t_PLC_FBE11[[#This Row],[Volume ( m³)]]&lt;&gt;"-",IFERROR(VLOOKUP($G$10,Storage!$E:$F,2,0),Storage!$F$4)/$M$9*t_PLC_FBE11[[#This Row],[Volume ( m³)]],"-")</f>
        <v>-</v>
      </c>
      <c r="AL92" s="40" t="str">
        <f>IF(OR(t_PLC_FBE11[[#This Row],[Order Fee (*cc)]]&lt;&gt;"-",t_PLC_FBE11[[#This Row],[Storage fees *cc (m³ / day)]]&lt;&gt;"-"),SUM(t_PLC_FBE11[[#This Row],[Order Fee (*cc)]],(t_PLC_FBE11[[#This Row],[Storage fees *cc (m³ / day)]]*$M$10)),"-")</f>
        <v>-</v>
      </c>
      <c r="AM92" s="188" t="str">
        <f>IF(AND(t_PLC_FBE11[[#This Row],[Commission Invoice (*cc)]]&lt;&gt;"-",t_PLC_FBE11[[#This Row],[FBE Fee (*cc) for avg storage]]&lt;&gt;"-"),t_PLC_FBE11[[#This Row],[Commission Invoice (*cc)]]+t_PLC_FBE11[[#This Row],[FBE Fee (*cc) for avg storage]],"-")</f>
        <v>-</v>
      </c>
      <c r="AN92" s="188" t="str">
        <f>IF(AND(t_PLC_FBE11[[#This Row],[GMV (*cc)]]&lt;&gt;"-",t_PLC_FBE11[[#This Row],[TOTAL Cost (*cc)]]&lt;&gt;"-"),t_PLC_FBE11[[#This Row],[GMV (*cc)]]-t_PLC_FBE11[[#This Row],[TOTAL Cost (*cc)]],"-")</f>
        <v>-</v>
      </c>
      <c r="AO92" s="35" t="str">
        <f>IF(AND(t_PLC_FBE11[[#This Row],[GMV (*cc)]]&lt;&gt;"-",t_PLC_FBE11[[#This Row],[Seller Income (*cc)]]&lt;&gt;"-"),t_PLC_FBE11[[#This Row],[Seller Income (*cc)]]/t_PLC_FBE11[[#This Row],[GMV (*cc)]],"-")</f>
        <v>-</v>
      </c>
      <c r="AP92" s="188" t="str">
        <f>IF(AND(t_PLC_FBE11[[#This Row],[Price wo VAT per unit (RON)]]&lt;&gt;"-",t_PLC_FBE11[[#This Row],[TOTAL Cost (*cc)]]&lt;&gt;"-"),(t_PLC_FBE11[[#This Row],[Price wo VAT per unit (RON)]]/$M$9*(IF(t_PLC_FBE11[[#This Row],[Quantity]]&lt;&gt;"",t_PLC_FBE11[[#This Row],[Quantity]],1)))-t_PLC_FBE11[[#This Row],[TOTAL Cost (*cc)]],"-")</f>
        <v>-</v>
      </c>
      <c r="AQ92" s="35" t="str">
        <f>IF(AND(t_PLC_FBE11[[#This Row],[Net Seller Income (*cc)]]&lt;&gt;"-",t_PLC_FBE11[[#This Row],[Price wo VAT per unit (RON)]]&lt;&gt;"-"),t_PLC_FBE11[[#This Row],[Net Seller Income (*cc)]]/(t_PLC_FBE11[[#This Row],[Price wo VAT per unit (RON)]]/$M$9*(IF(t_PLC_FBE11[[#This Row],[Quantity]]&lt;&gt;"",t_PLC_FBE11[[#This Row],[Quantity]],1))),"-")</f>
        <v>-</v>
      </c>
      <c r="AR92" s="49" t="str">
        <f>IF(AND($L92&gt;0,$M92&gt;0,$N92&gt;0,$O92&gt;0),IFERROR(IF($K92&gt;1,VLOOKUP($T92,'FBE Fees'!$D:$M,9,0)/$M$9*$K92,VLOOKUP($T92,'FBE Fees'!$D:$M,9,0)/$M$9),"check data"),"-")</f>
        <v>-</v>
      </c>
      <c r="AS92" s="49" t="str">
        <f>IF(AND($L92&gt;0,$M92&gt;0,$N92&gt;0,$O92&gt;0),IFERROR(IF($K92&gt;1,VLOOKUP($T92,'FBE Fees'!$D:$M,10,0)/$M$9*$K92,VLOOKUP($T92,'FBE Fees'!$D:$M,10,0)/$M$9),"check data"),"-")</f>
        <v>-</v>
      </c>
    </row>
    <row r="93" spans="4:45" ht="20.100000000000001" customHeight="1" x14ac:dyDescent="0.25">
      <c r="D93" s="45"/>
      <c r="E93" s="45"/>
      <c r="F93" s="63"/>
      <c r="G93" s="46"/>
      <c r="H93" s="46"/>
      <c r="I93" s="58"/>
      <c r="J93" s="47"/>
      <c r="K93" s="17"/>
      <c r="L93" s="27"/>
      <c r="M93" s="27"/>
      <c r="N93" s="27"/>
      <c r="O93" s="27"/>
      <c r="P93" s="28" t="str">
        <f>IF(AND($L93&gt;0,$M93&gt;0,$N93&gt;0,$O93&gt;0),IFERROR(INDEX(T_Weight[Weight],MATCH(L93,T_Weight[Weight],-1)),"check data"),"-")</f>
        <v>-</v>
      </c>
      <c r="Q93" s="28" t="str">
        <f>IF(AND($L93&gt;0,$M93&gt;0,$N93&gt;0,$O93&gt;0),IFERROR(INDEX(T_Length[Length],MATCH((MAX($M93:$O93)),T_Length[Length],-1)),"check data"),"-")</f>
        <v>-</v>
      </c>
      <c r="R93" s="28" t="str">
        <f>IF(AND($L93&gt;0,$M93&gt;0,$N93&gt;0,$O93&gt;0),IFERROR(INDEX(T_Width[Width],MATCH((MEDIAN($M93:$O93)),T_Width[Width],-1)),"check data"),"-")</f>
        <v>-</v>
      </c>
      <c r="S93" s="28" t="str">
        <f>IF(AND($L93&gt;0,$M93&gt;0,$N93&gt;0,$O93&gt;0),IFERROR(INDEX(T_Height[Height],MATCH(MIN($M93:$O93),T_Height[Height],-1)),"check data"),"-")</f>
        <v>-</v>
      </c>
      <c r="T93" s="28" t="str">
        <f t="shared" ref="T93:T107" si="15">IF(AND($L93&gt;0,$M93&gt;0,$N93&gt;0,$O93&gt;0),IF(LEFT(AA93,3)="PLC",AA93&amp;P93,"check data"),"-")</f>
        <v>-</v>
      </c>
      <c r="U93" s="184" t="str">
        <f>IF(t_PLC_FBE11[[#This Row],[Category ID]]&lt;&gt;"",$G$8,"-")</f>
        <v>-</v>
      </c>
      <c r="V93" s="135" t="str">
        <f>IF(t_PLC_FBE11[[#This Row],[Category ID]]&lt;&gt;"",$G$9,"-")</f>
        <v>-</v>
      </c>
      <c r="W93" s="185" t="str">
        <f>IF(t_PLC_FBE11[[#This Row],[Category ID]]&lt;&gt;"",IFERROR(VLOOKUP(t_PLC_FBE11[[#This Row],[Category ID]],GRID!$A:$M,5,0),"seek guidance"),"-")</f>
        <v>-</v>
      </c>
      <c r="X93" s="186" t="str">
        <f>IF(t_PLC_FBE11[[#This Row],[Category ID]]&lt;&gt;"",IFERROR(VLOOKUP(t_PLC_FBE11[[#This Row],[Category ID]],GRID!$A:$M,9,0),"seek guidance"),"-")</f>
        <v>-</v>
      </c>
      <c r="Y93" s="32" t="str">
        <f t="shared" ref="Y93:Y107" si="16">IF(AND($L93&gt;0,$M93&gt;0,$N93&gt;0,$O93&gt;0),IFERROR(2*((MIN($M93:$O93)+MEDIAN($M93:$O93)))+MAX($M93:$O93),"check data"),"-")</f>
        <v>-</v>
      </c>
      <c r="Z93" s="187" t="str">
        <f>IF(AND($L93&gt;0,$M93&gt;0,$N93&gt;0,$O93&gt;0),IFERROR(INDEX(T_Girth2PLC[Girth],MATCH(t_PLC_FBE11[[#This Row],[Net Girth]],T_Girth2PLC[Girth],-1)),"check data"),"-")</f>
        <v>-</v>
      </c>
      <c r="AA93" s="33" t="str">
        <f>IF(AND($L93&gt;0,$M93&gt;0,$N93&gt;0,$O93&gt;0),IFERROR(VLOOKUP($Z93,Classes!$D:$E,2,0),"check data"),"-")</f>
        <v>-</v>
      </c>
      <c r="AB93" s="34" t="str">
        <f t="shared" ref="AB93:AB107" si="17">IF(AND($L93&gt;0,$M93&gt;0,$N93&gt;0,$O93&gt;0),IFERROR(IF($K93&gt;1,(M93*N93*O93)/1000000000*$K93,(M93*N93*O93)/1000000000),"check data"),"-")</f>
        <v>-</v>
      </c>
      <c r="AC93" s="73" t="str">
        <f>IF(t_PLC_FBE11[[#This Row],[Category ID]]&lt;&gt;"",IFERROR(IF(ISNUMBER(SEARCH("*",$F$11)),VLOOKUP(t_PLC_FBE11[[#This Row],[Category ID]],GRID!$A:$M,13,0),VLOOKUP(t_PLC_FBE11[[#This Row],[Category ID]],GRID!$A:$M,12,0)),"seek guidance"),"-")</f>
        <v>-</v>
      </c>
      <c r="AD93" s="40">
        <f>IF(t_PLC_FBE11[[#This Row],[Net Price wo VAT (desired)]]&lt;&gt;"",(t_PLC_FBE11[[#This Row],[Net Price wo VAT (desired)]]*IF(t_PLC_FBE11[[#This Row],[VAT]]&lt;&gt;"",1+t_PLC_FBE11[[#This Row],[VAT]],1.19))*$M$9,t_PLC_FBE11[[#This Row],[Price with VAT (desired)]]*$M$9)</f>
        <v>0</v>
      </c>
      <c r="AE93" s="188">
        <f>t_PLC_FBE11[[#This Row],[Price w VAT per unit (RON)]]/(IF(t_PLC_FBE11[[#This Row],[VAT]]&lt;&gt;"",1+t_PLC_FBE11[[#This Row],[VAT]],1.19))</f>
        <v>0</v>
      </c>
      <c r="AF93" s="40" t="str">
        <f>IF(AND(t_PLC_FBE11[[#This Row],[Commission %]]&lt;&gt;"-",t_PLC_FBE11[[#This Row],[Price wo VAT per unit (RON)]]&lt;&gt;"-"),t_PLC_FBE11[[#This Row],[Price wo VAT per unit (RON)]]*t_PLC_FBE11[[#This Row],[Commission %]],"-")</f>
        <v>-</v>
      </c>
      <c r="AG93" s="188">
        <f>t_PLC_FBE11[[#This Row],[Price w VAT per unit (RON)]]*(IF(t_PLC_FBE11[[#This Row],[Quantity]]&lt;&gt;"",t_PLC_FBE11[[#This Row],[Quantity]],1))</f>
        <v>0</v>
      </c>
      <c r="AH93" s="188">
        <f>t_PLC_FBE11[[#This Row],[GMV (RON)]]/$M$9</f>
        <v>0</v>
      </c>
      <c r="AI93" s="188" t="str">
        <f>IF(t_PLC_FBE11[[#This Row],[Commission Invoice per unit (RON)]]&lt;&gt;"-",(t_PLC_FBE11[[#This Row],[Commission Invoice per unit (RON)]]/$M$9)*(IF(t_PLC_FBE11[[#This Row],[Quantity]]&lt;&gt;"",t_PLC_FBE11[[#This Row],[Quantity]],1)),"-")</f>
        <v>-</v>
      </c>
      <c r="AJ93" s="19" t="str">
        <f>IFERROR((VLOOKUP(t_PLC_FBE11[[#This Row],[Look4]],'FBE Fees'!$D:$M,8,0)/$M$9)*(IF(t_PLC_FBE11[[#This Row],[Quantity]]&lt;&gt;"",t_PLC_FBE11[[#This Row],[Quantity]],1)),"-")</f>
        <v>-</v>
      </c>
      <c r="AK93" s="34" t="str">
        <f>IF(t_PLC_FBE11[[#This Row],[Volume ( m³)]]&lt;&gt;"-",IFERROR(VLOOKUP($G$10,Storage!$E:$F,2,0),Storage!$F$4)/$M$9*t_PLC_FBE11[[#This Row],[Volume ( m³)]],"-")</f>
        <v>-</v>
      </c>
      <c r="AL93" s="40" t="str">
        <f>IF(OR(t_PLC_FBE11[[#This Row],[Order Fee (*cc)]]&lt;&gt;"-",t_PLC_FBE11[[#This Row],[Storage fees *cc (m³ / day)]]&lt;&gt;"-"),SUM(t_PLC_FBE11[[#This Row],[Order Fee (*cc)]],(t_PLC_FBE11[[#This Row],[Storage fees *cc (m³ / day)]]*$M$10)),"-")</f>
        <v>-</v>
      </c>
      <c r="AM93" s="188" t="str">
        <f>IF(AND(t_PLC_FBE11[[#This Row],[Commission Invoice (*cc)]]&lt;&gt;"-",t_PLC_FBE11[[#This Row],[FBE Fee (*cc) for avg storage]]&lt;&gt;"-"),t_PLC_FBE11[[#This Row],[Commission Invoice (*cc)]]+t_PLC_FBE11[[#This Row],[FBE Fee (*cc) for avg storage]],"-")</f>
        <v>-</v>
      </c>
      <c r="AN93" s="188" t="str">
        <f>IF(AND(t_PLC_FBE11[[#This Row],[GMV (*cc)]]&lt;&gt;"-",t_PLC_FBE11[[#This Row],[TOTAL Cost (*cc)]]&lt;&gt;"-"),t_PLC_FBE11[[#This Row],[GMV (*cc)]]-t_PLC_FBE11[[#This Row],[TOTAL Cost (*cc)]],"-")</f>
        <v>-</v>
      </c>
      <c r="AO93" s="35" t="str">
        <f>IF(AND(t_PLC_FBE11[[#This Row],[GMV (*cc)]]&lt;&gt;"-",t_PLC_FBE11[[#This Row],[Seller Income (*cc)]]&lt;&gt;"-"),t_PLC_FBE11[[#This Row],[Seller Income (*cc)]]/t_PLC_FBE11[[#This Row],[GMV (*cc)]],"-")</f>
        <v>-</v>
      </c>
      <c r="AP93" s="188" t="str">
        <f>IF(AND(t_PLC_FBE11[[#This Row],[Price wo VAT per unit (RON)]]&lt;&gt;"-",t_PLC_FBE11[[#This Row],[TOTAL Cost (*cc)]]&lt;&gt;"-"),(t_PLC_FBE11[[#This Row],[Price wo VAT per unit (RON)]]/$M$9*(IF(t_PLC_FBE11[[#This Row],[Quantity]]&lt;&gt;"",t_PLC_FBE11[[#This Row],[Quantity]],1)))-t_PLC_FBE11[[#This Row],[TOTAL Cost (*cc)]],"-")</f>
        <v>-</v>
      </c>
      <c r="AQ93" s="35" t="str">
        <f>IF(AND(t_PLC_FBE11[[#This Row],[Net Seller Income (*cc)]]&lt;&gt;"-",t_PLC_FBE11[[#This Row],[Price wo VAT per unit (RON)]]&lt;&gt;"-"),t_PLC_FBE11[[#This Row],[Net Seller Income (*cc)]]/(t_PLC_FBE11[[#This Row],[Price wo VAT per unit (RON)]]/$M$9*(IF(t_PLC_FBE11[[#This Row],[Quantity]]&lt;&gt;"",t_PLC_FBE11[[#This Row],[Quantity]],1))),"-")</f>
        <v>-</v>
      </c>
      <c r="AR93" s="49" t="str">
        <f>IF(AND($L93&gt;0,$M93&gt;0,$N93&gt;0,$O93&gt;0),IFERROR(IF($K93&gt;1,VLOOKUP($T93,'FBE Fees'!$D:$M,9,0)/$M$9*$K93,VLOOKUP($T93,'FBE Fees'!$D:$M,9,0)/$M$9),"check data"),"-")</f>
        <v>-</v>
      </c>
      <c r="AS93" s="49" t="str">
        <f>IF(AND($L93&gt;0,$M93&gt;0,$N93&gt;0,$O93&gt;0),IFERROR(IF($K93&gt;1,VLOOKUP($T93,'FBE Fees'!$D:$M,10,0)/$M$9*$K93,VLOOKUP($T93,'FBE Fees'!$D:$M,10,0)/$M$9),"check data"),"-")</f>
        <v>-</v>
      </c>
    </row>
    <row r="94" spans="4:45" ht="20.100000000000001" customHeight="1" x14ac:dyDescent="0.25">
      <c r="D94" s="45"/>
      <c r="E94" s="45"/>
      <c r="F94" s="63"/>
      <c r="G94" s="46"/>
      <c r="H94" s="46"/>
      <c r="I94" s="58"/>
      <c r="J94" s="47"/>
      <c r="K94" s="17"/>
      <c r="L94" s="27"/>
      <c r="M94" s="27"/>
      <c r="N94" s="27"/>
      <c r="O94" s="27"/>
      <c r="P94" s="28" t="str">
        <f>IF(AND($L94&gt;0,$M94&gt;0,$N94&gt;0,$O94&gt;0),IFERROR(INDEX(T_Weight[Weight],MATCH(L94,T_Weight[Weight],-1)),"check data"),"-")</f>
        <v>-</v>
      </c>
      <c r="Q94" s="28" t="str">
        <f>IF(AND($L94&gt;0,$M94&gt;0,$N94&gt;0,$O94&gt;0),IFERROR(INDEX(T_Length[Length],MATCH((MAX($M94:$O94)),T_Length[Length],-1)),"check data"),"-")</f>
        <v>-</v>
      </c>
      <c r="R94" s="28" t="str">
        <f>IF(AND($L94&gt;0,$M94&gt;0,$N94&gt;0,$O94&gt;0),IFERROR(INDEX(T_Width[Width],MATCH((MEDIAN($M94:$O94)),T_Width[Width],-1)),"check data"),"-")</f>
        <v>-</v>
      </c>
      <c r="S94" s="28" t="str">
        <f>IF(AND($L94&gt;0,$M94&gt;0,$N94&gt;0,$O94&gt;0),IFERROR(INDEX(T_Height[Height],MATCH(MIN($M94:$O94),T_Height[Height],-1)),"check data"),"-")</f>
        <v>-</v>
      </c>
      <c r="T94" s="28" t="str">
        <f t="shared" si="15"/>
        <v>-</v>
      </c>
      <c r="U94" s="184" t="str">
        <f>IF(t_PLC_FBE11[[#This Row],[Category ID]]&lt;&gt;"",$G$8,"-")</f>
        <v>-</v>
      </c>
      <c r="V94" s="135" t="str">
        <f>IF(t_PLC_FBE11[[#This Row],[Category ID]]&lt;&gt;"",$G$9,"-")</f>
        <v>-</v>
      </c>
      <c r="W94" s="185" t="str">
        <f>IF(t_PLC_FBE11[[#This Row],[Category ID]]&lt;&gt;"",IFERROR(VLOOKUP(t_PLC_FBE11[[#This Row],[Category ID]],GRID!$A:$M,5,0),"seek guidance"),"-")</f>
        <v>-</v>
      </c>
      <c r="X94" s="186" t="str">
        <f>IF(t_PLC_FBE11[[#This Row],[Category ID]]&lt;&gt;"",IFERROR(VLOOKUP(t_PLC_FBE11[[#This Row],[Category ID]],GRID!$A:$M,9,0),"seek guidance"),"-")</f>
        <v>-</v>
      </c>
      <c r="Y94" s="32" t="str">
        <f t="shared" si="16"/>
        <v>-</v>
      </c>
      <c r="Z94" s="187" t="str">
        <f>IF(AND($L94&gt;0,$M94&gt;0,$N94&gt;0,$O94&gt;0),IFERROR(INDEX(T_Girth2PLC[Girth],MATCH(t_PLC_FBE11[[#This Row],[Net Girth]],T_Girth2PLC[Girth],-1)),"check data"),"-")</f>
        <v>-</v>
      </c>
      <c r="AA94" s="33" t="str">
        <f>IF(AND($L94&gt;0,$M94&gt;0,$N94&gt;0,$O94&gt;0),IFERROR(VLOOKUP($Z94,Classes!$D:$E,2,0),"check data"),"-")</f>
        <v>-</v>
      </c>
      <c r="AB94" s="34" t="str">
        <f t="shared" si="17"/>
        <v>-</v>
      </c>
      <c r="AC94" s="73" t="str">
        <f>IF(t_PLC_FBE11[[#This Row],[Category ID]]&lt;&gt;"",IFERROR(IF(ISNUMBER(SEARCH("*",$F$11)),VLOOKUP(t_PLC_FBE11[[#This Row],[Category ID]],GRID!$A:$M,13,0),VLOOKUP(t_PLC_FBE11[[#This Row],[Category ID]],GRID!$A:$M,12,0)),"seek guidance"),"-")</f>
        <v>-</v>
      </c>
      <c r="AD94" s="40">
        <f>IF(t_PLC_FBE11[[#This Row],[Net Price wo VAT (desired)]]&lt;&gt;"",(t_PLC_FBE11[[#This Row],[Net Price wo VAT (desired)]]*IF(t_PLC_FBE11[[#This Row],[VAT]]&lt;&gt;"",1+t_PLC_FBE11[[#This Row],[VAT]],1.19))*$M$9,t_PLC_FBE11[[#This Row],[Price with VAT (desired)]]*$M$9)</f>
        <v>0</v>
      </c>
      <c r="AE94" s="188">
        <f>t_PLC_FBE11[[#This Row],[Price w VAT per unit (RON)]]/(IF(t_PLC_FBE11[[#This Row],[VAT]]&lt;&gt;"",1+t_PLC_FBE11[[#This Row],[VAT]],1.19))</f>
        <v>0</v>
      </c>
      <c r="AF94" s="40" t="str">
        <f>IF(AND(t_PLC_FBE11[[#This Row],[Commission %]]&lt;&gt;"-",t_PLC_FBE11[[#This Row],[Price wo VAT per unit (RON)]]&lt;&gt;"-"),t_PLC_FBE11[[#This Row],[Price wo VAT per unit (RON)]]*t_PLC_FBE11[[#This Row],[Commission %]],"-")</f>
        <v>-</v>
      </c>
      <c r="AG94" s="188">
        <f>t_PLC_FBE11[[#This Row],[Price w VAT per unit (RON)]]*(IF(t_PLC_FBE11[[#This Row],[Quantity]]&lt;&gt;"",t_PLC_FBE11[[#This Row],[Quantity]],1))</f>
        <v>0</v>
      </c>
      <c r="AH94" s="188">
        <f>t_PLC_FBE11[[#This Row],[GMV (RON)]]/$M$9</f>
        <v>0</v>
      </c>
      <c r="AI94" s="188" t="str">
        <f>IF(t_PLC_FBE11[[#This Row],[Commission Invoice per unit (RON)]]&lt;&gt;"-",(t_PLC_FBE11[[#This Row],[Commission Invoice per unit (RON)]]/$M$9)*(IF(t_PLC_FBE11[[#This Row],[Quantity]]&lt;&gt;"",t_PLC_FBE11[[#This Row],[Quantity]],1)),"-")</f>
        <v>-</v>
      </c>
      <c r="AJ94" s="19" t="str">
        <f>IFERROR((VLOOKUP(t_PLC_FBE11[[#This Row],[Look4]],'FBE Fees'!$D:$M,8,0)/$M$9)*(IF(t_PLC_FBE11[[#This Row],[Quantity]]&lt;&gt;"",t_PLC_FBE11[[#This Row],[Quantity]],1)),"-")</f>
        <v>-</v>
      </c>
      <c r="AK94" s="34" t="str">
        <f>IF(t_PLC_FBE11[[#This Row],[Volume ( m³)]]&lt;&gt;"-",IFERROR(VLOOKUP($G$10,Storage!$E:$F,2,0),Storage!$F$4)/$M$9*t_PLC_FBE11[[#This Row],[Volume ( m³)]],"-")</f>
        <v>-</v>
      </c>
      <c r="AL94" s="40" t="str">
        <f>IF(OR(t_PLC_FBE11[[#This Row],[Order Fee (*cc)]]&lt;&gt;"-",t_PLC_FBE11[[#This Row],[Storage fees *cc (m³ / day)]]&lt;&gt;"-"),SUM(t_PLC_FBE11[[#This Row],[Order Fee (*cc)]],(t_PLC_FBE11[[#This Row],[Storage fees *cc (m³ / day)]]*$M$10)),"-")</f>
        <v>-</v>
      </c>
      <c r="AM94" s="188" t="str">
        <f>IF(AND(t_PLC_FBE11[[#This Row],[Commission Invoice (*cc)]]&lt;&gt;"-",t_PLC_FBE11[[#This Row],[FBE Fee (*cc) for avg storage]]&lt;&gt;"-"),t_PLC_FBE11[[#This Row],[Commission Invoice (*cc)]]+t_PLC_FBE11[[#This Row],[FBE Fee (*cc) for avg storage]],"-")</f>
        <v>-</v>
      </c>
      <c r="AN94" s="188" t="str">
        <f>IF(AND(t_PLC_FBE11[[#This Row],[GMV (*cc)]]&lt;&gt;"-",t_PLC_FBE11[[#This Row],[TOTAL Cost (*cc)]]&lt;&gt;"-"),t_PLC_FBE11[[#This Row],[GMV (*cc)]]-t_PLC_FBE11[[#This Row],[TOTAL Cost (*cc)]],"-")</f>
        <v>-</v>
      </c>
      <c r="AO94" s="35" t="str">
        <f>IF(AND(t_PLC_FBE11[[#This Row],[GMV (*cc)]]&lt;&gt;"-",t_PLC_FBE11[[#This Row],[Seller Income (*cc)]]&lt;&gt;"-"),t_PLC_FBE11[[#This Row],[Seller Income (*cc)]]/t_PLC_FBE11[[#This Row],[GMV (*cc)]],"-")</f>
        <v>-</v>
      </c>
      <c r="AP94" s="188" t="str">
        <f>IF(AND(t_PLC_FBE11[[#This Row],[Price wo VAT per unit (RON)]]&lt;&gt;"-",t_PLC_FBE11[[#This Row],[TOTAL Cost (*cc)]]&lt;&gt;"-"),(t_PLC_FBE11[[#This Row],[Price wo VAT per unit (RON)]]/$M$9*(IF(t_PLC_FBE11[[#This Row],[Quantity]]&lt;&gt;"",t_PLC_FBE11[[#This Row],[Quantity]],1)))-t_PLC_FBE11[[#This Row],[TOTAL Cost (*cc)]],"-")</f>
        <v>-</v>
      </c>
      <c r="AQ94" s="35" t="str">
        <f>IF(AND(t_PLC_FBE11[[#This Row],[Net Seller Income (*cc)]]&lt;&gt;"-",t_PLC_FBE11[[#This Row],[Price wo VAT per unit (RON)]]&lt;&gt;"-"),t_PLC_FBE11[[#This Row],[Net Seller Income (*cc)]]/(t_PLC_FBE11[[#This Row],[Price wo VAT per unit (RON)]]/$M$9*(IF(t_PLC_FBE11[[#This Row],[Quantity]]&lt;&gt;"",t_PLC_FBE11[[#This Row],[Quantity]],1))),"-")</f>
        <v>-</v>
      </c>
      <c r="AR94" s="49" t="str">
        <f>IF(AND($L94&gt;0,$M94&gt;0,$N94&gt;0,$O94&gt;0),IFERROR(IF($K94&gt;1,VLOOKUP($T94,'FBE Fees'!$D:$M,9,0)/$M$9*$K94,VLOOKUP($T94,'FBE Fees'!$D:$M,9,0)/$M$9),"check data"),"-")</f>
        <v>-</v>
      </c>
      <c r="AS94" s="49" t="str">
        <f>IF(AND($L94&gt;0,$M94&gt;0,$N94&gt;0,$O94&gt;0),IFERROR(IF($K94&gt;1,VLOOKUP($T94,'FBE Fees'!$D:$M,10,0)/$M$9*$K94,VLOOKUP($T94,'FBE Fees'!$D:$M,10,0)/$M$9),"check data"),"-")</f>
        <v>-</v>
      </c>
    </row>
    <row r="95" spans="4:45" ht="20.100000000000001" customHeight="1" x14ac:dyDescent="0.25">
      <c r="D95" s="45"/>
      <c r="E95" s="45"/>
      <c r="F95" s="63"/>
      <c r="G95" s="46"/>
      <c r="H95" s="46"/>
      <c r="I95" s="58"/>
      <c r="J95" s="47"/>
      <c r="K95" s="17"/>
      <c r="L95" s="27"/>
      <c r="M95" s="27"/>
      <c r="N95" s="27"/>
      <c r="O95" s="27"/>
      <c r="P95" s="28" t="str">
        <f>IF(AND($L95&gt;0,$M95&gt;0,$N95&gt;0,$O95&gt;0),IFERROR(INDEX(T_Weight[Weight],MATCH(L95,T_Weight[Weight],-1)),"check data"),"-")</f>
        <v>-</v>
      </c>
      <c r="Q95" s="28" t="str">
        <f>IF(AND($L95&gt;0,$M95&gt;0,$N95&gt;0,$O95&gt;0),IFERROR(INDEX(T_Length[Length],MATCH((MAX($M95:$O95)),T_Length[Length],-1)),"check data"),"-")</f>
        <v>-</v>
      </c>
      <c r="R95" s="28" t="str">
        <f>IF(AND($L95&gt;0,$M95&gt;0,$N95&gt;0,$O95&gt;0),IFERROR(INDEX(T_Width[Width],MATCH((MEDIAN($M95:$O95)),T_Width[Width],-1)),"check data"),"-")</f>
        <v>-</v>
      </c>
      <c r="S95" s="28" t="str">
        <f>IF(AND($L95&gt;0,$M95&gt;0,$N95&gt;0,$O95&gt;0),IFERROR(INDEX(T_Height[Height],MATCH(MIN($M95:$O95),T_Height[Height],-1)),"check data"),"-")</f>
        <v>-</v>
      </c>
      <c r="T95" s="28" t="str">
        <f t="shared" si="15"/>
        <v>-</v>
      </c>
      <c r="U95" s="184" t="str">
        <f>IF(t_PLC_FBE11[[#This Row],[Category ID]]&lt;&gt;"",$G$8,"-")</f>
        <v>-</v>
      </c>
      <c r="V95" s="135" t="str">
        <f>IF(t_PLC_FBE11[[#This Row],[Category ID]]&lt;&gt;"",$G$9,"-")</f>
        <v>-</v>
      </c>
      <c r="W95" s="185" t="str">
        <f>IF(t_PLC_FBE11[[#This Row],[Category ID]]&lt;&gt;"",IFERROR(VLOOKUP(t_PLC_FBE11[[#This Row],[Category ID]],GRID!$A:$M,5,0),"seek guidance"),"-")</f>
        <v>-</v>
      </c>
      <c r="X95" s="186" t="str">
        <f>IF(t_PLC_FBE11[[#This Row],[Category ID]]&lt;&gt;"",IFERROR(VLOOKUP(t_PLC_FBE11[[#This Row],[Category ID]],GRID!$A:$M,9,0),"seek guidance"),"-")</f>
        <v>-</v>
      </c>
      <c r="Y95" s="32" t="str">
        <f t="shared" si="16"/>
        <v>-</v>
      </c>
      <c r="Z95" s="187" t="str">
        <f>IF(AND($L95&gt;0,$M95&gt;0,$N95&gt;0,$O95&gt;0),IFERROR(INDEX(T_Girth2PLC[Girth],MATCH(t_PLC_FBE11[[#This Row],[Net Girth]],T_Girth2PLC[Girth],-1)),"check data"),"-")</f>
        <v>-</v>
      </c>
      <c r="AA95" s="33" t="str">
        <f>IF(AND($L95&gt;0,$M95&gt;0,$N95&gt;0,$O95&gt;0),IFERROR(VLOOKUP($Z95,Classes!$D:$E,2,0),"check data"),"-")</f>
        <v>-</v>
      </c>
      <c r="AB95" s="34" t="str">
        <f t="shared" si="17"/>
        <v>-</v>
      </c>
      <c r="AC95" s="73" t="str">
        <f>IF(t_PLC_FBE11[[#This Row],[Category ID]]&lt;&gt;"",IFERROR(IF(ISNUMBER(SEARCH("*",$F$11)),VLOOKUP(t_PLC_FBE11[[#This Row],[Category ID]],GRID!$A:$M,13,0),VLOOKUP(t_PLC_FBE11[[#This Row],[Category ID]],GRID!$A:$M,12,0)),"seek guidance"),"-")</f>
        <v>-</v>
      </c>
      <c r="AD95" s="40">
        <f>IF(t_PLC_FBE11[[#This Row],[Net Price wo VAT (desired)]]&lt;&gt;"",(t_PLC_FBE11[[#This Row],[Net Price wo VAT (desired)]]*IF(t_PLC_FBE11[[#This Row],[VAT]]&lt;&gt;"",1+t_PLC_FBE11[[#This Row],[VAT]],1.19))*$M$9,t_PLC_FBE11[[#This Row],[Price with VAT (desired)]]*$M$9)</f>
        <v>0</v>
      </c>
      <c r="AE95" s="188">
        <f>t_PLC_FBE11[[#This Row],[Price w VAT per unit (RON)]]/(IF(t_PLC_FBE11[[#This Row],[VAT]]&lt;&gt;"",1+t_PLC_FBE11[[#This Row],[VAT]],1.19))</f>
        <v>0</v>
      </c>
      <c r="AF95" s="40" t="str">
        <f>IF(AND(t_PLC_FBE11[[#This Row],[Commission %]]&lt;&gt;"-",t_PLC_FBE11[[#This Row],[Price wo VAT per unit (RON)]]&lt;&gt;"-"),t_PLC_FBE11[[#This Row],[Price wo VAT per unit (RON)]]*t_PLC_FBE11[[#This Row],[Commission %]],"-")</f>
        <v>-</v>
      </c>
      <c r="AG95" s="188">
        <f>t_PLC_FBE11[[#This Row],[Price w VAT per unit (RON)]]*(IF(t_PLC_FBE11[[#This Row],[Quantity]]&lt;&gt;"",t_PLC_FBE11[[#This Row],[Quantity]],1))</f>
        <v>0</v>
      </c>
      <c r="AH95" s="188">
        <f>t_PLC_FBE11[[#This Row],[GMV (RON)]]/$M$9</f>
        <v>0</v>
      </c>
      <c r="AI95" s="188" t="str">
        <f>IF(t_PLC_FBE11[[#This Row],[Commission Invoice per unit (RON)]]&lt;&gt;"-",(t_PLC_FBE11[[#This Row],[Commission Invoice per unit (RON)]]/$M$9)*(IF(t_PLC_FBE11[[#This Row],[Quantity]]&lt;&gt;"",t_PLC_FBE11[[#This Row],[Quantity]],1)),"-")</f>
        <v>-</v>
      </c>
      <c r="AJ95" s="19" t="str">
        <f>IFERROR((VLOOKUP(t_PLC_FBE11[[#This Row],[Look4]],'FBE Fees'!$D:$M,8,0)/$M$9)*(IF(t_PLC_FBE11[[#This Row],[Quantity]]&lt;&gt;"",t_PLC_FBE11[[#This Row],[Quantity]],1)),"-")</f>
        <v>-</v>
      </c>
      <c r="AK95" s="34" t="str">
        <f>IF(t_PLC_FBE11[[#This Row],[Volume ( m³)]]&lt;&gt;"-",IFERROR(VLOOKUP($G$10,Storage!$E:$F,2,0),Storage!$F$4)/$M$9*t_PLC_FBE11[[#This Row],[Volume ( m³)]],"-")</f>
        <v>-</v>
      </c>
      <c r="AL95" s="40" t="str">
        <f>IF(OR(t_PLC_FBE11[[#This Row],[Order Fee (*cc)]]&lt;&gt;"-",t_PLC_FBE11[[#This Row],[Storage fees *cc (m³ / day)]]&lt;&gt;"-"),SUM(t_PLC_FBE11[[#This Row],[Order Fee (*cc)]],(t_PLC_FBE11[[#This Row],[Storage fees *cc (m³ / day)]]*$M$10)),"-")</f>
        <v>-</v>
      </c>
      <c r="AM95" s="188" t="str">
        <f>IF(AND(t_PLC_FBE11[[#This Row],[Commission Invoice (*cc)]]&lt;&gt;"-",t_PLC_FBE11[[#This Row],[FBE Fee (*cc) for avg storage]]&lt;&gt;"-"),t_PLC_FBE11[[#This Row],[Commission Invoice (*cc)]]+t_PLC_FBE11[[#This Row],[FBE Fee (*cc) for avg storage]],"-")</f>
        <v>-</v>
      </c>
      <c r="AN95" s="188" t="str">
        <f>IF(AND(t_PLC_FBE11[[#This Row],[GMV (*cc)]]&lt;&gt;"-",t_PLC_FBE11[[#This Row],[TOTAL Cost (*cc)]]&lt;&gt;"-"),t_PLC_FBE11[[#This Row],[GMV (*cc)]]-t_PLC_FBE11[[#This Row],[TOTAL Cost (*cc)]],"-")</f>
        <v>-</v>
      </c>
      <c r="AO95" s="35" t="str">
        <f>IF(AND(t_PLC_FBE11[[#This Row],[GMV (*cc)]]&lt;&gt;"-",t_PLC_FBE11[[#This Row],[Seller Income (*cc)]]&lt;&gt;"-"),t_PLC_FBE11[[#This Row],[Seller Income (*cc)]]/t_PLC_FBE11[[#This Row],[GMV (*cc)]],"-")</f>
        <v>-</v>
      </c>
      <c r="AP95" s="188" t="str">
        <f>IF(AND(t_PLC_FBE11[[#This Row],[Price wo VAT per unit (RON)]]&lt;&gt;"-",t_PLC_FBE11[[#This Row],[TOTAL Cost (*cc)]]&lt;&gt;"-"),(t_PLC_FBE11[[#This Row],[Price wo VAT per unit (RON)]]/$M$9*(IF(t_PLC_FBE11[[#This Row],[Quantity]]&lt;&gt;"",t_PLC_FBE11[[#This Row],[Quantity]],1)))-t_PLC_FBE11[[#This Row],[TOTAL Cost (*cc)]],"-")</f>
        <v>-</v>
      </c>
      <c r="AQ95" s="35" t="str">
        <f>IF(AND(t_PLC_FBE11[[#This Row],[Net Seller Income (*cc)]]&lt;&gt;"-",t_PLC_FBE11[[#This Row],[Price wo VAT per unit (RON)]]&lt;&gt;"-"),t_PLC_FBE11[[#This Row],[Net Seller Income (*cc)]]/(t_PLC_FBE11[[#This Row],[Price wo VAT per unit (RON)]]/$M$9*(IF(t_PLC_FBE11[[#This Row],[Quantity]]&lt;&gt;"",t_PLC_FBE11[[#This Row],[Quantity]],1))),"-")</f>
        <v>-</v>
      </c>
      <c r="AR95" s="49" t="str">
        <f>IF(AND($L95&gt;0,$M95&gt;0,$N95&gt;0,$O95&gt;0),IFERROR(IF($K95&gt;1,VLOOKUP($T95,'FBE Fees'!$D:$M,9,0)/$M$9*$K95,VLOOKUP($T95,'FBE Fees'!$D:$M,9,0)/$M$9),"check data"),"-")</f>
        <v>-</v>
      </c>
      <c r="AS95" s="49" t="str">
        <f>IF(AND($L95&gt;0,$M95&gt;0,$N95&gt;0,$O95&gt;0),IFERROR(IF($K95&gt;1,VLOOKUP($T95,'FBE Fees'!$D:$M,10,0)/$M$9*$K95,VLOOKUP($T95,'FBE Fees'!$D:$M,10,0)/$M$9),"check data"),"-")</f>
        <v>-</v>
      </c>
    </row>
    <row r="96" spans="4:45" ht="20.100000000000001" customHeight="1" x14ac:dyDescent="0.25">
      <c r="D96" s="45"/>
      <c r="E96" s="45"/>
      <c r="F96" s="63"/>
      <c r="G96" s="46"/>
      <c r="H96" s="46"/>
      <c r="I96" s="58"/>
      <c r="J96" s="47"/>
      <c r="K96" s="17"/>
      <c r="L96" s="27"/>
      <c r="M96" s="27"/>
      <c r="N96" s="27"/>
      <c r="O96" s="27"/>
      <c r="P96" s="28" t="str">
        <f>IF(AND($L96&gt;0,$M96&gt;0,$N96&gt;0,$O96&gt;0),IFERROR(INDEX(T_Weight[Weight],MATCH(L96,T_Weight[Weight],-1)),"check data"),"-")</f>
        <v>-</v>
      </c>
      <c r="Q96" s="28" t="str">
        <f>IF(AND($L96&gt;0,$M96&gt;0,$N96&gt;0,$O96&gt;0),IFERROR(INDEX(T_Length[Length],MATCH((MAX($M96:$O96)),T_Length[Length],-1)),"check data"),"-")</f>
        <v>-</v>
      </c>
      <c r="R96" s="28" t="str">
        <f>IF(AND($L96&gt;0,$M96&gt;0,$N96&gt;0,$O96&gt;0),IFERROR(INDEX(T_Width[Width],MATCH((MEDIAN($M96:$O96)),T_Width[Width],-1)),"check data"),"-")</f>
        <v>-</v>
      </c>
      <c r="S96" s="28" t="str">
        <f>IF(AND($L96&gt;0,$M96&gt;0,$N96&gt;0,$O96&gt;0),IFERROR(INDEX(T_Height[Height],MATCH(MIN($M96:$O96),T_Height[Height],-1)),"check data"),"-")</f>
        <v>-</v>
      </c>
      <c r="T96" s="28" t="str">
        <f t="shared" si="15"/>
        <v>-</v>
      </c>
      <c r="U96" s="184" t="str">
        <f>IF(t_PLC_FBE11[[#This Row],[Category ID]]&lt;&gt;"",$G$8,"-")</f>
        <v>-</v>
      </c>
      <c r="V96" s="135" t="str">
        <f>IF(t_PLC_FBE11[[#This Row],[Category ID]]&lt;&gt;"",$G$9,"-")</f>
        <v>-</v>
      </c>
      <c r="W96" s="185" t="str">
        <f>IF(t_PLC_FBE11[[#This Row],[Category ID]]&lt;&gt;"",IFERROR(VLOOKUP(t_PLC_FBE11[[#This Row],[Category ID]],GRID!$A:$M,5,0),"seek guidance"),"-")</f>
        <v>-</v>
      </c>
      <c r="X96" s="186" t="str">
        <f>IF(t_PLC_FBE11[[#This Row],[Category ID]]&lt;&gt;"",IFERROR(VLOOKUP(t_PLC_FBE11[[#This Row],[Category ID]],GRID!$A:$M,9,0),"seek guidance"),"-")</f>
        <v>-</v>
      </c>
      <c r="Y96" s="32" t="str">
        <f t="shared" si="16"/>
        <v>-</v>
      </c>
      <c r="Z96" s="187" t="str">
        <f>IF(AND($L96&gt;0,$M96&gt;0,$N96&gt;0,$O96&gt;0),IFERROR(INDEX(T_Girth2PLC[Girth],MATCH(t_PLC_FBE11[[#This Row],[Net Girth]],T_Girth2PLC[Girth],-1)),"check data"),"-")</f>
        <v>-</v>
      </c>
      <c r="AA96" s="33" t="str">
        <f>IF(AND($L96&gt;0,$M96&gt;0,$N96&gt;0,$O96&gt;0),IFERROR(VLOOKUP($Z96,Classes!$D:$E,2,0),"check data"),"-")</f>
        <v>-</v>
      </c>
      <c r="AB96" s="34" t="str">
        <f t="shared" si="17"/>
        <v>-</v>
      </c>
      <c r="AC96" s="73" t="str">
        <f>IF(t_PLC_FBE11[[#This Row],[Category ID]]&lt;&gt;"",IFERROR(IF(ISNUMBER(SEARCH("*",$F$11)),VLOOKUP(t_PLC_FBE11[[#This Row],[Category ID]],GRID!$A:$M,13,0),VLOOKUP(t_PLC_FBE11[[#This Row],[Category ID]],GRID!$A:$M,12,0)),"seek guidance"),"-")</f>
        <v>-</v>
      </c>
      <c r="AD96" s="40">
        <f>IF(t_PLC_FBE11[[#This Row],[Net Price wo VAT (desired)]]&lt;&gt;"",(t_PLC_FBE11[[#This Row],[Net Price wo VAT (desired)]]*IF(t_PLC_FBE11[[#This Row],[VAT]]&lt;&gt;"",1+t_PLC_FBE11[[#This Row],[VAT]],1.19))*$M$9,t_PLC_FBE11[[#This Row],[Price with VAT (desired)]]*$M$9)</f>
        <v>0</v>
      </c>
      <c r="AE96" s="188">
        <f>t_PLC_FBE11[[#This Row],[Price w VAT per unit (RON)]]/(IF(t_PLC_FBE11[[#This Row],[VAT]]&lt;&gt;"",1+t_PLC_FBE11[[#This Row],[VAT]],1.19))</f>
        <v>0</v>
      </c>
      <c r="AF96" s="40" t="str">
        <f>IF(AND(t_PLC_FBE11[[#This Row],[Commission %]]&lt;&gt;"-",t_PLC_FBE11[[#This Row],[Price wo VAT per unit (RON)]]&lt;&gt;"-"),t_PLC_FBE11[[#This Row],[Price wo VAT per unit (RON)]]*t_PLC_FBE11[[#This Row],[Commission %]],"-")</f>
        <v>-</v>
      </c>
      <c r="AG96" s="188">
        <f>t_PLC_FBE11[[#This Row],[Price w VAT per unit (RON)]]*(IF(t_PLC_FBE11[[#This Row],[Quantity]]&lt;&gt;"",t_PLC_FBE11[[#This Row],[Quantity]],1))</f>
        <v>0</v>
      </c>
      <c r="AH96" s="188">
        <f>t_PLC_FBE11[[#This Row],[GMV (RON)]]/$M$9</f>
        <v>0</v>
      </c>
      <c r="AI96" s="188" t="str">
        <f>IF(t_PLC_FBE11[[#This Row],[Commission Invoice per unit (RON)]]&lt;&gt;"-",(t_PLC_FBE11[[#This Row],[Commission Invoice per unit (RON)]]/$M$9)*(IF(t_PLC_FBE11[[#This Row],[Quantity]]&lt;&gt;"",t_PLC_FBE11[[#This Row],[Quantity]],1)),"-")</f>
        <v>-</v>
      </c>
      <c r="AJ96" s="19" t="str">
        <f>IFERROR((VLOOKUP(t_PLC_FBE11[[#This Row],[Look4]],'FBE Fees'!$D:$M,8,0)/$M$9)*(IF(t_PLC_FBE11[[#This Row],[Quantity]]&lt;&gt;"",t_PLC_FBE11[[#This Row],[Quantity]],1)),"-")</f>
        <v>-</v>
      </c>
      <c r="AK96" s="34" t="str">
        <f>IF(t_PLC_FBE11[[#This Row],[Volume ( m³)]]&lt;&gt;"-",IFERROR(VLOOKUP($G$10,Storage!$E:$F,2,0),Storage!$F$4)/$M$9*t_PLC_FBE11[[#This Row],[Volume ( m³)]],"-")</f>
        <v>-</v>
      </c>
      <c r="AL96" s="40" t="str">
        <f>IF(OR(t_PLC_FBE11[[#This Row],[Order Fee (*cc)]]&lt;&gt;"-",t_PLC_FBE11[[#This Row],[Storage fees *cc (m³ / day)]]&lt;&gt;"-"),SUM(t_PLC_FBE11[[#This Row],[Order Fee (*cc)]],(t_PLC_FBE11[[#This Row],[Storage fees *cc (m³ / day)]]*$M$10)),"-")</f>
        <v>-</v>
      </c>
      <c r="AM96" s="188" t="str">
        <f>IF(AND(t_PLC_FBE11[[#This Row],[Commission Invoice (*cc)]]&lt;&gt;"-",t_PLC_FBE11[[#This Row],[FBE Fee (*cc) for avg storage]]&lt;&gt;"-"),t_PLC_FBE11[[#This Row],[Commission Invoice (*cc)]]+t_PLC_FBE11[[#This Row],[FBE Fee (*cc) for avg storage]],"-")</f>
        <v>-</v>
      </c>
      <c r="AN96" s="188" t="str">
        <f>IF(AND(t_PLC_FBE11[[#This Row],[GMV (*cc)]]&lt;&gt;"-",t_PLC_FBE11[[#This Row],[TOTAL Cost (*cc)]]&lt;&gt;"-"),t_PLC_FBE11[[#This Row],[GMV (*cc)]]-t_PLC_FBE11[[#This Row],[TOTAL Cost (*cc)]],"-")</f>
        <v>-</v>
      </c>
      <c r="AO96" s="35" t="str">
        <f>IF(AND(t_PLC_FBE11[[#This Row],[GMV (*cc)]]&lt;&gt;"-",t_PLC_FBE11[[#This Row],[Seller Income (*cc)]]&lt;&gt;"-"),t_PLC_FBE11[[#This Row],[Seller Income (*cc)]]/t_PLC_FBE11[[#This Row],[GMV (*cc)]],"-")</f>
        <v>-</v>
      </c>
      <c r="AP96" s="188" t="str">
        <f>IF(AND(t_PLC_FBE11[[#This Row],[Price wo VAT per unit (RON)]]&lt;&gt;"-",t_PLC_FBE11[[#This Row],[TOTAL Cost (*cc)]]&lt;&gt;"-"),(t_PLC_FBE11[[#This Row],[Price wo VAT per unit (RON)]]/$M$9*(IF(t_PLC_FBE11[[#This Row],[Quantity]]&lt;&gt;"",t_PLC_FBE11[[#This Row],[Quantity]],1)))-t_PLC_FBE11[[#This Row],[TOTAL Cost (*cc)]],"-")</f>
        <v>-</v>
      </c>
      <c r="AQ96" s="35" t="str">
        <f>IF(AND(t_PLC_FBE11[[#This Row],[Net Seller Income (*cc)]]&lt;&gt;"-",t_PLC_FBE11[[#This Row],[Price wo VAT per unit (RON)]]&lt;&gt;"-"),t_PLC_FBE11[[#This Row],[Net Seller Income (*cc)]]/(t_PLC_FBE11[[#This Row],[Price wo VAT per unit (RON)]]/$M$9*(IF(t_PLC_FBE11[[#This Row],[Quantity]]&lt;&gt;"",t_PLC_FBE11[[#This Row],[Quantity]],1))),"-")</f>
        <v>-</v>
      </c>
      <c r="AR96" s="49" t="str">
        <f>IF(AND($L96&gt;0,$M96&gt;0,$N96&gt;0,$O96&gt;0),IFERROR(IF($K96&gt;1,VLOOKUP($T96,'FBE Fees'!$D:$M,9,0)/$M$9*$K96,VLOOKUP($T96,'FBE Fees'!$D:$M,9,0)/$M$9),"check data"),"-")</f>
        <v>-</v>
      </c>
      <c r="AS96" s="49" t="str">
        <f>IF(AND($L96&gt;0,$M96&gt;0,$N96&gt;0,$O96&gt;0),IFERROR(IF($K96&gt;1,VLOOKUP($T96,'FBE Fees'!$D:$M,10,0)/$M$9*$K96,VLOOKUP($T96,'FBE Fees'!$D:$M,10,0)/$M$9),"check data"),"-")</f>
        <v>-</v>
      </c>
    </row>
    <row r="97" spans="4:45" ht="20.100000000000001" customHeight="1" x14ac:dyDescent="0.25">
      <c r="D97" s="45"/>
      <c r="E97" s="45"/>
      <c r="F97" s="63"/>
      <c r="G97" s="46"/>
      <c r="H97" s="46"/>
      <c r="I97" s="58"/>
      <c r="J97" s="47"/>
      <c r="K97" s="17"/>
      <c r="L97" s="27"/>
      <c r="M97" s="27"/>
      <c r="N97" s="27"/>
      <c r="O97" s="27"/>
      <c r="P97" s="28" t="str">
        <f>IF(AND($L97&gt;0,$M97&gt;0,$N97&gt;0,$O97&gt;0),IFERROR(INDEX(T_Weight[Weight],MATCH(L97,T_Weight[Weight],-1)),"check data"),"-")</f>
        <v>-</v>
      </c>
      <c r="Q97" s="28" t="str">
        <f>IF(AND($L97&gt;0,$M97&gt;0,$N97&gt;0,$O97&gt;0),IFERROR(INDEX(T_Length[Length],MATCH((MAX($M97:$O97)),T_Length[Length],-1)),"check data"),"-")</f>
        <v>-</v>
      </c>
      <c r="R97" s="28" t="str">
        <f>IF(AND($L97&gt;0,$M97&gt;0,$N97&gt;0,$O97&gt;0),IFERROR(INDEX(T_Width[Width],MATCH((MEDIAN($M97:$O97)),T_Width[Width],-1)),"check data"),"-")</f>
        <v>-</v>
      </c>
      <c r="S97" s="28" t="str">
        <f>IF(AND($L97&gt;0,$M97&gt;0,$N97&gt;0,$O97&gt;0),IFERROR(INDEX(T_Height[Height],MATCH(MIN($M97:$O97),T_Height[Height],-1)),"check data"),"-")</f>
        <v>-</v>
      </c>
      <c r="T97" s="28" t="str">
        <f t="shared" si="15"/>
        <v>-</v>
      </c>
      <c r="U97" s="184" t="str">
        <f>IF(t_PLC_FBE11[[#This Row],[Category ID]]&lt;&gt;"",$G$8,"-")</f>
        <v>-</v>
      </c>
      <c r="V97" s="135" t="str">
        <f>IF(t_PLC_FBE11[[#This Row],[Category ID]]&lt;&gt;"",$G$9,"-")</f>
        <v>-</v>
      </c>
      <c r="W97" s="185" t="str">
        <f>IF(t_PLC_FBE11[[#This Row],[Category ID]]&lt;&gt;"",IFERROR(VLOOKUP(t_PLC_FBE11[[#This Row],[Category ID]],GRID!$A:$M,5,0),"seek guidance"),"-")</f>
        <v>-</v>
      </c>
      <c r="X97" s="186" t="str">
        <f>IF(t_PLC_FBE11[[#This Row],[Category ID]]&lt;&gt;"",IFERROR(VLOOKUP(t_PLC_FBE11[[#This Row],[Category ID]],GRID!$A:$M,9,0),"seek guidance"),"-")</f>
        <v>-</v>
      </c>
      <c r="Y97" s="32" t="str">
        <f t="shared" si="16"/>
        <v>-</v>
      </c>
      <c r="Z97" s="187" t="str">
        <f>IF(AND($L97&gt;0,$M97&gt;0,$N97&gt;0,$O97&gt;0),IFERROR(INDEX(T_Girth2PLC[Girth],MATCH(t_PLC_FBE11[[#This Row],[Net Girth]],T_Girth2PLC[Girth],-1)),"check data"),"-")</f>
        <v>-</v>
      </c>
      <c r="AA97" s="33" t="str">
        <f>IF(AND($L97&gt;0,$M97&gt;0,$N97&gt;0,$O97&gt;0),IFERROR(VLOOKUP($Z97,Classes!$D:$E,2,0),"check data"),"-")</f>
        <v>-</v>
      </c>
      <c r="AB97" s="34" t="str">
        <f t="shared" si="17"/>
        <v>-</v>
      </c>
      <c r="AC97" s="73" t="str">
        <f>IF(t_PLC_FBE11[[#This Row],[Category ID]]&lt;&gt;"",IFERROR(IF(ISNUMBER(SEARCH("*",$F$11)),VLOOKUP(t_PLC_FBE11[[#This Row],[Category ID]],GRID!$A:$M,13,0),VLOOKUP(t_PLC_FBE11[[#This Row],[Category ID]],GRID!$A:$M,12,0)),"seek guidance"),"-")</f>
        <v>-</v>
      </c>
      <c r="AD97" s="40">
        <f>IF(t_PLC_FBE11[[#This Row],[Net Price wo VAT (desired)]]&lt;&gt;"",(t_PLC_FBE11[[#This Row],[Net Price wo VAT (desired)]]*IF(t_PLC_FBE11[[#This Row],[VAT]]&lt;&gt;"",1+t_PLC_FBE11[[#This Row],[VAT]],1.19))*$M$9,t_PLC_FBE11[[#This Row],[Price with VAT (desired)]]*$M$9)</f>
        <v>0</v>
      </c>
      <c r="AE97" s="188">
        <f>t_PLC_FBE11[[#This Row],[Price w VAT per unit (RON)]]/(IF(t_PLC_FBE11[[#This Row],[VAT]]&lt;&gt;"",1+t_PLC_FBE11[[#This Row],[VAT]],1.19))</f>
        <v>0</v>
      </c>
      <c r="AF97" s="40" t="str">
        <f>IF(AND(t_PLC_FBE11[[#This Row],[Commission %]]&lt;&gt;"-",t_PLC_FBE11[[#This Row],[Price wo VAT per unit (RON)]]&lt;&gt;"-"),t_PLC_FBE11[[#This Row],[Price wo VAT per unit (RON)]]*t_PLC_FBE11[[#This Row],[Commission %]],"-")</f>
        <v>-</v>
      </c>
      <c r="AG97" s="188">
        <f>t_PLC_FBE11[[#This Row],[Price w VAT per unit (RON)]]*(IF(t_PLC_FBE11[[#This Row],[Quantity]]&lt;&gt;"",t_PLC_FBE11[[#This Row],[Quantity]],1))</f>
        <v>0</v>
      </c>
      <c r="AH97" s="188">
        <f>t_PLC_FBE11[[#This Row],[GMV (RON)]]/$M$9</f>
        <v>0</v>
      </c>
      <c r="AI97" s="188" t="str">
        <f>IF(t_PLC_FBE11[[#This Row],[Commission Invoice per unit (RON)]]&lt;&gt;"-",(t_PLC_FBE11[[#This Row],[Commission Invoice per unit (RON)]]/$M$9)*(IF(t_PLC_FBE11[[#This Row],[Quantity]]&lt;&gt;"",t_PLC_FBE11[[#This Row],[Quantity]],1)),"-")</f>
        <v>-</v>
      </c>
      <c r="AJ97" s="19" t="str">
        <f>IFERROR((VLOOKUP(t_PLC_FBE11[[#This Row],[Look4]],'FBE Fees'!$D:$M,8,0)/$M$9)*(IF(t_PLC_FBE11[[#This Row],[Quantity]]&lt;&gt;"",t_PLC_FBE11[[#This Row],[Quantity]],1)),"-")</f>
        <v>-</v>
      </c>
      <c r="AK97" s="34" t="str">
        <f>IF(t_PLC_FBE11[[#This Row],[Volume ( m³)]]&lt;&gt;"-",IFERROR(VLOOKUP($G$10,Storage!$E:$F,2,0),Storage!$F$4)/$M$9*t_PLC_FBE11[[#This Row],[Volume ( m³)]],"-")</f>
        <v>-</v>
      </c>
      <c r="AL97" s="40" t="str">
        <f>IF(OR(t_PLC_FBE11[[#This Row],[Order Fee (*cc)]]&lt;&gt;"-",t_PLC_FBE11[[#This Row],[Storage fees *cc (m³ / day)]]&lt;&gt;"-"),SUM(t_PLC_FBE11[[#This Row],[Order Fee (*cc)]],(t_PLC_FBE11[[#This Row],[Storage fees *cc (m³ / day)]]*$M$10)),"-")</f>
        <v>-</v>
      </c>
      <c r="AM97" s="188" t="str">
        <f>IF(AND(t_PLC_FBE11[[#This Row],[Commission Invoice (*cc)]]&lt;&gt;"-",t_PLC_FBE11[[#This Row],[FBE Fee (*cc) for avg storage]]&lt;&gt;"-"),t_PLC_FBE11[[#This Row],[Commission Invoice (*cc)]]+t_PLC_FBE11[[#This Row],[FBE Fee (*cc) for avg storage]],"-")</f>
        <v>-</v>
      </c>
      <c r="AN97" s="188" t="str">
        <f>IF(AND(t_PLC_FBE11[[#This Row],[GMV (*cc)]]&lt;&gt;"-",t_PLC_FBE11[[#This Row],[TOTAL Cost (*cc)]]&lt;&gt;"-"),t_PLC_FBE11[[#This Row],[GMV (*cc)]]-t_PLC_FBE11[[#This Row],[TOTAL Cost (*cc)]],"-")</f>
        <v>-</v>
      </c>
      <c r="AO97" s="35" t="str">
        <f>IF(AND(t_PLC_FBE11[[#This Row],[GMV (*cc)]]&lt;&gt;"-",t_PLC_FBE11[[#This Row],[Seller Income (*cc)]]&lt;&gt;"-"),t_PLC_FBE11[[#This Row],[Seller Income (*cc)]]/t_PLC_FBE11[[#This Row],[GMV (*cc)]],"-")</f>
        <v>-</v>
      </c>
      <c r="AP97" s="188" t="str">
        <f>IF(AND(t_PLC_FBE11[[#This Row],[Price wo VAT per unit (RON)]]&lt;&gt;"-",t_PLC_FBE11[[#This Row],[TOTAL Cost (*cc)]]&lt;&gt;"-"),(t_PLC_FBE11[[#This Row],[Price wo VAT per unit (RON)]]/$M$9*(IF(t_PLC_FBE11[[#This Row],[Quantity]]&lt;&gt;"",t_PLC_FBE11[[#This Row],[Quantity]],1)))-t_PLC_FBE11[[#This Row],[TOTAL Cost (*cc)]],"-")</f>
        <v>-</v>
      </c>
      <c r="AQ97" s="35" t="str">
        <f>IF(AND(t_PLC_FBE11[[#This Row],[Net Seller Income (*cc)]]&lt;&gt;"-",t_PLC_FBE11[[#This Row],[Price wo VAT per unit (RON)]]&lt;&gt;"-"),t_PLC_FBE11[[#This Row],[Net Seller Income (*cc)]]/(t_PLC_FBE11[[#This Row],[Price wo VAT per unit (RON)]]/$M$9*(IF(t_PLC_FBE11[[#This Row],[Quantity]]&lt;&gt;"",t_PLC_FBE11[[#This Row],[Quantity]],1))),"-")</f>
        <v>-</v>
      </c>
      <c r="AR97" s="49" t="str">
        <f>IF(AND($L97&gt;0,$M97&gt;0,$N97&gt;0,$O97&gt;0),IFERROR(IF($K97&gt;1,VLOOKUP($T97,'FBE Fees'!$D:$M,9,0)/$M$9*$K97,VLOOKUP($T97,'FBE Fees'!$D:$M,9,0)/$M$9),"check data"),"-")</f>
        <v>-</v>
      </c>
      <c r="AS97" s="49" t="str">
        <f>IF(AND($L97&gt;0,$M97&gt;0,$N97&gt;0,$O97&gt;0),IFERROR(IF($K97&gt;1,VLOOKUP($T97,'FBE Fees'!$D:$M,10,0)/$M$9*$K97,VLOOKUP($T97,'FBE Fees'!$D:$M,10,0)/$M$9),"check data"),"-")</f>
        <v>-</v>
      </c>
    </row>
    <row r="98" spans="4:45" ht="20.100000000000001" customHeight="1" x14ac:dyDescent="0.25">
      <c r="D98" s="45"/>
      <c r="E98" s="45"/>
      <c r="F98" s="63"/>
      <c r="G98" s="46"/>
      <c r="H98" s="46"/>
      <c r="I98" s="58"/>
      <c r="J98" s="47"/>
      <c r="K98" s="17"/>
      <c r="L98" s="27"/>
      <c r="M98" s="27"/>
      <c r="N98" s="27"/>
      <c r="O98" s="27"/>
      <c r="P98" s="28" t="str">
        <f>IF(AND($L98&gt;0,$M98&gt;0,$N98&gt;0,$O98&gt;0),IFERROR(INDEX(T_Weight[Weight],MATCH(L98,T_Weight[Weight],-1)),"check data"),"-")</f>
        <v>-</v>
      </c>
      <c r="Q98" s="28" t="str">
        <f>IF(AND($L98&gt;0,$M98&gt;0,$N98&gt;0,$O98&gt;0),IFERROR(INDEX(T_Length[Length],MATCH((MAX($M98:$O98)),T_Length[Length],-1)),"check data"),"-")</f>
        <v>-</v>
      </c>
      <c r="R98" s="28" t="str">
        <f>IF(AND($L98&gt;0,$M98&gt;0,$N98&gt;0,$O98&gt;0),IFERROR(INDEX(T_Width[Width],MATCH((MEDIAN($M98:$O98)),T_Width[Width],-1)),"check data"),"-")</f>
        <v>-</v>
      </c>
      <c r="S98" s="28" t="str">
        <f>IF(AND($L98&gt;0,$M98&gt;0,$N98&gt;0,$O98&gt;0),IFERROR(INDEX(T_Height[Height],MATCH(MIN($M98:$O98),T_Height[Height],-1)),"check data"),"-")</f>
        <v>-</v>
      </c>
      <c r="T98" s="28" t="str">
        <f t="shared" si="15"/>
        <v>-</v>
      </c>
      <c r="U98" s="184" t="str">
        <f>IF(t_PLC_FBE11[[#This Row],[Category ID]]&lt;&gt;"",$G$8,"-")</f>
        <v>-</v>
      </c>
      <c r="V98" s="135" t="str">
        <f>IF(t_PLC_FBE11[[#This Row],[Category ID]]&lt;&gt;"",$G$9,"-")</f>
        <v>-</v>
      </c>
      <c r="W98" s="185" t="str">
        <f>IF(t_PLC_FBE11[[#This Row],[Category ID]]&lt;&gt;"",IFERROR(VLOOKUP(t_PLC_FBE11[[#This Row],[Category ID]],GRID!$A:$M,5,0),"seek guidance"),"-")</f>
        <v>-</v>
      </c>
      <c r="X98" s="186" t="str">
        <f>IF(t_PLC_FBE11[[#This Row],[Category ID]]&lt;&gt;"",IFERROR(VLOOKUP(t_PLC_FBE11[[#This Row],[Category ID]],GRID!$A:$M,9,0),"seek guidance"),"-")</f>
        <v>-</v>
      </c>
      <c r="Y98" s="32" t="str">
        <f t="shared" si="16"/>
        <v>-</v>
      </c>
      <c r="Z98" s="187" t="str">
        <f>IF(AND($L98&gt;0,$M98&gt;0,$N98&gt;0,$O98&gt;0),IFERROR(INDEX(T_Girth2PLC[Girth],MATCH(t_PLC_FBE11[[#This Row],[Net Girth]],T_Girth2PLC[Girth],-1)),"check data"),"-")</f>
        <v>-</v>
      </c>
      <c r="AA98" s="33" t="str">
        <f>IF(AND($L98&gt;0,$M98&gt;0,$N98&gt;0,$O98&gt;0),IFERROR(VLOOKUP($Z98,Classes!$D:$E,2,0),"check data"),"-")</f>
        <v>-</v>
      </c>
      <c r="AB98" s="34" t="str">
        <f t="shared" si="17"/>
        <v>-</v>
      </c>
      <c r="AC98" s="73" t="str">
        <f>IF(t_PLC_FBE11[[#This Row],[Category ID]]&lt;&gt;"",IFERROR(IF(ISNUMBER(SEARCH("*",$F$11)),VLOOKUP(t_PLC_FBE11[[#This Row],[Category ID]],GRID!$A:$M,13,0),VLOOKUP(t_PLC_FBE11[[#This Row],[Category ID]],GRID!$A:$M,12,0)),"seek guidance"),"-")</f>
        <v>-</v>
      </c>
      <c r="AD98" s="40">
        <f>IF(t_PLC_FBE11[[#This Row],[Net Price wo VAT (desired)]]&lt;&gt;"",(t_PLC_FBE11[[#This Row],[Net Price wo VAT (desired)]]*IF(t_PLC_FBE11[[#This Row],[VAT]]&lt;&gt;"",1+t_PLC_FBE11[[#This Row],[VAT]],1.19))*$M$9,t_PLC_FBE11[[#This Row],[Price with VAT (desired)]]*$M$9)</f>
        <v>0</v>
      </c>
      <c r="AE98" s="188">
        <f>t_PLC_FBE11[[#This Row],[Price w VAT per unit (RON)]]/(IF(t_PLC_FBE11[[#This Row],[VAT]]&lt;&gt;"",1+t_PLC_FBE11[[#This Row],[VAT]],1.19))</f>
        <v>0</v>
      </c>
      <c r="AF98" s="40" t="str">
        <f>IF(AND(t_PLC_FBE11[[#This Row],[Commission %]]&lt;&gt;"-",t_PLC_FBE11[[#This Row],[Price wo VAT per unit (RON)]]&lt;&gt;"-"),t_PLC_FBE11[[#This Row],[Price wo VAT per unit (RON)]]*t_PLC_FBE11[[#This Row],[Commission %]],"-")</f>
        <v>-</v>
      </c>
      <c r="AG98" s="188">
        <f>t_PLC_FBE11[[#This Row],[Price w VAT per unit (RON)]]*(IF(t_PLC_FBE11[[#This Row],[Quantity]]&lt;&gt;"",t_PLC_FBE11[[#This Row],[Quantity]],1))</f>
        <v>0</v>
      </c>
      <c r="AH98" s="188">
        <f>t_PLC_FBE11[[#This Row],[GMV (RON)]]/$M$9</f>
        <v>0</v>
      </c>
      <c r="AI98" s="188" t="str">
        <f>IF(t_PLC_FBE11[[#This Row],[Commission Invoice per unit (RON)]]&lt;&gt;"-",(t_PLC_FBE11[[#This Row],[Commission Invoice per unit (RON)]]/$M$9)*(IF(t_PLC_FBE11[[#This Row],[Quantity]]&lt;&gt;"",t_PLC_FBE11[[#This Row],[Quantity]],1)),"-")</f>
        <v>-</v>
      </c>
      <c r="AJ98" s="19" t="str">
        <f>IFERROR((VLOOKUP(t_PLC_FBE11[[#This Row],[Look4]],'FBE Fees'!$D:$M,8,0)/$M$9)*(IF(t_PLC_FBE11[[#This Row],[Quantity]]&lt;&gt;"",t_PLC_FBE11[[#This Row],[Quantity]],1)),"-")</f>
        <v>-</v>
      </c>
      <c r="AK98" s="34" t="str">
        <f>IF(t_PLC_FBE11[[#This Row],[Volume ( m³)]]&lt;&gt;"-",IFERROR(VLOOKUP($G$10,Storage!$E:$F,2,0),Storage!$F$4)/$M$9*t_PLC_FBE11[[#This Row],[Volume ( m³)]],"-")</f>
        <v>-</v>
      </c>
      <c r="AL98" s="40" t="str">
        <f>IF(OR(t_PLC_FBE11[[#This Row],[Order Fee (*cc)]]&lt;&gt;"-",t_PLC_FBE11[[#This Row],[Storage fees *cc (m³ / day)]]&lt;&gt;"-"),SUM(t_PLC_FBE11[[#This Row],[Order Fee (*cc)]],(t_PLC_FBE11[[#This Row],[Storage fees *cc (m³ / day)]]*$M$10)),"-")</f>
        <v>-</v>
      </c>
      <c r="AM98" s="188" t="str">
        <f>IF(AND(t_PLC_FBE11[[#This Row],[Commission Invoice (*cc)]]&lt;&gt;"-",t_PLC_FBE11[[#This Row],[FBE Fee (*cc) for avg storage]]&lt;&gt;"-"),t_PLC_FBE11[[#This Row],[Commission Invoice (*cc)]]+t_PLC_FBE11[[#This Row],[FBE Fee (*cc) for avg storage]],"-")</f>
        <v>-</v>
      </c>
      <c r="AN98" s="188" t="str">
        <f>IF(AND(t_PLC_FBE11[[#This Row],[GMV (*cc)]]&lt;&gt;"-",t_PLC_FBE11[[#This Row],[TOTAL Cost (*cc)]]&lt;&gt;"-"),t_PLC_FBE11[[#This Row],[GMV (*cc)]]-t_PLC_FBE11[[#This Row],[TOTAL Cost (*cc)]],"-")</f>
        <v>-</v>
      </c>
      <c r="AO98" s="35" t="str">
        <f>IF(AND(t_PLC_FBE11[[#This Row],[GMV (*cc)]]&lt;&gt;"-",t_PLC_FBE11[[#This Row],[Seller Income (*cc)]]&lt;&gt;"-"),t_PLC_FBE11[[#This Row],[Seller Income (*cc)]]/t_PLC_FBE11[[#This Row],[GMV (*cc)]],"-")</f>
        <v>-</v>
      </c>
      <c r="AP98" s="188" t="str">
        <f>IF(AND(t_PLC_FBE11[[#This Row],[Price wo VAT per unit (RON)]]&lt;&gt;"-",t_PLC_FBE11[[#This Row],[TOTAL Cost (*cc)]]&lt;&gt;"-"),(t_PLC_FBE11[[#This Row],[Price wo VAT per unit (RON)]]/$M$9*(IF(t_PLC_FBE11[[#This Row],[Quantity]]&lt;&gt;"",t_PLC_FBE11[[#This Row],[Quantity]],1)))-t_PLC_FBE11[[#This Row],[TOTAL Cost (*cc)]],"-")</f>
        <v>-</v>
      </c>
      <c r="AQ98" s="35" t="str">
        <f>IF(AND(t_PLC_FBE11[[#This Row],[Net Seller Income (*cc)]]&lt;&gt;"-",t_PLC_FBE11[[#This Row],[Price wo VAT per unit (RON)]]&lt;&gt;"-"),t_PLC_FBE11[[#This Row],[Net Seller Income (*cc)]]/(t_PLC_FBE11[[#This Row],[Price wo VAT per unit (RON)]]/$M$9*(IF(t_PLC_FBE11[[#This Row],[Quantity]]&lt;&gt;"",t_PLC_FBE11[[#This Row],[Quantity]],1))),"-")</f>
        <v>-</v>
      </c>
      <c r="AR98" s="49" t="str">
        <f>IF(AND($L98&gt;0,$M98&gt;0,$N98&gt;0,$O98&gt;0),IFERROR(IF($K98&gt;1,VLOOKUP($T98,'FBE Fees'!$D:$M,9,0)/$M$9*$K98,VLOOKUP($T98,'FBE Fees'!$D:$M,9,0)/$M$9),"check data"),"-")</f>
        <v>-</v>
      </c>
      <c r="AS98" s="49" t="str">
        <f>IF(AND($L98&gt;0,$M98&gt;0,$N98&gt;0,$O98&gt;0),IFERROR(IF($K98&gt;1,VLOOKUP($T98,'FBE Fees'!$D:$M,10,0)/$M$9*$K98,VLOOKUP($T98,'FBE Fees'!$D:$M,10,0)/$M$9),"check data"),"-")</f>
        <v>-</v>
      </c>
    </row>
    <row r="99" spans="4:45" ht="20.100000000000001" customHeight="1" x14ac:dyDescent="0.25">
      <c r="D99" s="45"/>
      <c r="E99" s="45"/>
      <c r="F99" s="63"/>
      <c r="G99" s="46"/>
      <c r="H99" s="46"/>
      <c r="I99" s="58"/>
      <c r="J99" s="47"/>
      <c r="K99" s="17"/>
      <c r="L99" s="27"/>
      <c r="M99" s="27"/>
      <c r="N99" s="27"/>
      <c r="O99" s="27"/>
      <c r="P99" s="28" t="str">
        <f>IF(AND($L99&gt;0,$M99&gt;0,$N99&gt;0,$O99&gt;0),IFERROR(INDEX(T_Weight[Weight],MATCH(L99,T_Weight[Weight],-1)),"check data"),"-")</f>
        <v>-</v>
      </c>
      <c r="Q99" s="28" t="str">
        <f>IF(AND($L99&gt;0,$M99&gt;0,$N99&gt;0,$O99&gt;0),IFERROR(INDEX(T_Length[Length],MATCH((MAX($M99:$O99)),T_Length[Length],-1)),"check data"),"-")</f>
        <v>-</v>
      </c>
      <c r="R99" s="28" t="str">
        <f>IF(AND($L99&gt;0,$M99&gt;0,$N99&gt;0,$O99&gt;0),IFERROR(INDEX(T_Width[Width],MATCH((MEDIAN($M99:$O99)),T_Width[Width],-1)),"check data"),"-")</f>
        <v>-</v>
      </c>
      <c r="S99" s="28" t="str">
        <f>IF(AND($L99&gt;0,$M99&gt;0,$N99&gt;0,$O99&gt;0),IFERROR(INDEX(T_Height[Height],MATCH(MIN($M99:$O99),T_Height[Height],-1)),"check data"),"-")</f>
        <v>-</v>
      </c>
      <c r="T99" s="28" t="str">
        <f t="shared" si="15"/>
        <v>-</v>
      </c>
      <c r="U99" s="184" t="str">
        <f>IF(t_PLC_FBE11[[#This Row],[Category ID]]&lt;&gt;"",$G$8,"-")</f>
        <v>-</v>
      </c>
      <c r="V99" s="135" t="str">
        <f>IF(t_PLC_FBE11[[#This Row],[Category ID]]&lt;&gt;"",$G$9,"-")</f>
        <v>-</v>
      </c>
      <c r="W99" s="185" t="str">
        <f>IF(t_PLC_FBE11[[#This Row],[Category ID]]&lt;&gt;"",IFERROR(VLOOKUP(t_PLC_FBE11[[#This Row],[Category ID]],GRID!$A:$M,5,0),"seek guidance"),"-")</f>
        <v>-</v>
      </c>
      <c r="X99" s="186" t="str">
        <f>IF(t_PLC_FBE11[[#This Row],[Category ID]]&lt;&gt;"",IFERROR(VLOOKUP(t_PLC_FBE11[[#This Row],[Category ID]],GRID!$A:$M,9,0),"seek guidance"),"-")</f>
        <v>-</v>
      </c>
      <c r="Y99" s="32" t="str">
        <f t="shared" si="16"/>
        <v>-</v>
      </c>
      <c r="Z99" s="187" t="str">
        <f>IF(AND($L99&gt;0,$M99&gt;0,$N99&gt;0,$O99&gt;0),IFERROR(INDEX(T_Girth2PLC[Girth],MATCH(t_PLC_FBE11[[#This Row],[Net Girth]],T_Girth2PLC[Girth],-1)),"check data"),"-")</f>
        <v>-</v>
      </c>
      <c r="AA99" s="33" t="str">
        <f>IF(AND($L99&gt;0,$M99&gt;0,$N99&gt;0,$O99&gt;0),IFERROR(VLOOKUP($Z99,Classes!$D:$E,2,0),"check data"),"-")</f>
        <v>-</v>
      </c>
      <c r="AB99" s="34" t="str">
        <f t="shared" si="17"/>
        <v>-</v>
      </c>
      <c r="AC99" s="73" t="str">
        <f>IF(t_PLC_FBE11[[#This Row],[Category ID]]&lt;&gt;"",IFERROR(IF(ISNUMBER(SEARCH("*",$F$11)),VLOOKUP(t_PLC_FBE11[[#This Row],[Category ID]],GRID!$A:$M,13,0),VLOOKUP(t_PLC_FBE11[[#This Row],[Category ID]],GRID!$A:$M,12,0)),"seek guidance"),"-")</f>
        <v>-</v>
      </c>
      <c r="AD99" s="40">
        <f>IF(t_PLC_FBE11[[#This Row],[Net Price wo VAT (desired)]]&lt;&gt;"",(t_PLC_FBE11[[#This Row],[Net Price wo VAT (desired)]]*IF(t_PLC_FBE11[[#This Row],[VAT]]&lt;&gt;"",1+t_PLC_FBE11[[#This Row],[VAT]],1.19))*$M$9,t_PLC_FBE11[[#This Row],[Price with VAT (desired)]]*$M$9)</f>
        <v>0</v>
      </c>
      <c r="AE99" s="188">
        <f>t_PLC_FBE11[[#This Row],[Price w VAT per unit (RON)]]/(IF(t_PLC_FBE11[[#This Row],[VAT]]&lt;&gt;"",1+t_PLC_FBE11[[#This Row],[VAT]],1.19))</f>
        <v>0</v>
      </c>
      <c r="AF99" s="40" t="str">
        <f>IF(AND(t_PLC_FBE11[[#This Row],[Commission %]]&lt;&gt;"-",t_PLC_FBE11[[#This Row],[Price wo VAT per unit (RON)]]&lt;&gt;"-"),t_PLC_FBE11[[#This Row],[Price wo VAT per unit (RON)]]*t_PLC_FBE11[[#This Row],[Commission %]],"-")</f>
        <v>-</v>
      </c>
      <c r="AG99" s="188">
        <f>t_PLC_FBE11[[#This Row],[Price w VAT per unit (RON)]]*(IF(t_PLC_FBE11[[#This Row],[Quantity]]&lt;&gt;"",t_PLC_FBE11[[#This Row],[Quantity]],1))</f>
        <v>0</v>
      </c>
      <c r="AH99" s="188">
        <f>t_PLC_FBE11[[#This Row],[GMV (RON)]]/$M$9</f>
        <v>0</v>
      </c>
      <c r="AI99" s="188" t="str">
        <f>IF(t_PLC_FBE11[[#This Row],[Commission Invoice per unit (RON)]]&lt;&gt;"-",(t_PLC_FBE11[[#This Row],[Commission Invoice per unit (RON)]]/$M$9)*(IF(t_PLC_FBE11[[#This Row],[Quantity]]&lt;&gt;"",t_PLC_FBE11[[#This Row],[Quantity]],1)),"-")</f>
        <v>-</v>
      </c>
      <c r="AJ99" s="19" t="str">
        <f>IFERROR((VLOOKUP(t_PLC_FBE11[[#This Row],[Look4]],'FBE Fees'!$D:$M,8,0)/$M$9)*(IF(t_PLC_FBE11[[#This Row],[Quantity]]&lt;&gt;"",t_PLC_FBE11[[#This Row],[Quantity]],1)),"-")</f>
        <v>-</v>
      </c>
      <c r="AK99" s="34" t="str">
        <f>IF(t_PLC_FBE11[[#This Row],[Volume ( m³)]]&lt;&gt;"-",IFERROR(VLOOKUP($G$10,Storage!$E:$F,2,0),Storage!$F$4)/$M$9*t_PLC_FBE11[[#This Row],[Volume ( m³)]],"-")</f>
        <v>-</v>
      </c>
      <c r="AL99" s="40" t="str">
        <f>IF(OR(t_PLC_FBE11[[#This Row],[Order Fee (*cc)]]&lt;&gt;"-",t_PLC_FBE11[[#This Row],[Storage fees *cc (m³ / day)]]&lt;&gt;"-"),SUM(t_PLC_FBE11[[#This Row],[Order Fee (*cc)]],(t_PLC_FBE11[[#This Row],[Storage fees *cc (m³ / day)]]*$M$10)),"-")</f>
        <v>-</v>
      </c>
      <c r="AM99" s="188" t="str">
        <f>IF(AND(t_PLC_FBE11[[#This Row],[Commission Invoice (*cc)]]&lt;&gt;"-",t_PLC_FBE11[[#This Row],[FBE Fee (*cc) for avg storage]]&lt;&gt;"-"),t_PLC_FBE11[[#This Row],[Commission Invoice (*cc)]]+t_PLC_FBE11[[#This Row],[FBE Fee (*cc) for avg storage]],"-")</f>
        <v>-</v>
      </c>
      <c r="AN99" s="188" t="str">
        <f>IF(AND(t_PLC_FBE11[[#This Row],[GMV (*cc)]]&lt;&gt;"-",t_PLC_FBE11[[#This Row],[TOTAL Cost (*cc)]]&lt;&gt;"-"),t_PLC_FBE11[[#This Row],[GMV (*cc)]]-t_PLC_FBE11[[#This Row],[TOTAL Cost (*cc)]],"-")</f>
        <v>-</v>
      </c>
      <c r="AO99" s="35" t="str">
        <f>IF(AND(t_PLC_FBE11[[#This Row],[GMV (*cc)]]&lt;&gt;"-",t_PLC_FBE11[[#This Row],[Seller Income (*cc)]]&lt;&gt;"-"),t_PLC_FBE11[[#This Row],[Seller Income (*cc)]]/t_PLC_FBE11[[#This Row],[GMV (*cc)]],"-")</f>
        <v>-</v>
      </c>
      <c r="AP99" s="188" t="str">
        <f>IF(AND(t_PLC_FBE11[[#This Row],[Price wo VAT per unit (RON)]]&lt;&gt;"-",t_PLC_FBE11[[#This Row],[TOTAL Cost (*cc)]]&lt;&gt;"-"),(t_PLC_FBE11[[#This Row],[Price wo VAT per unit (RON)]]/$M$9*(IF(t_PLC_FBE11[[#This Row],[Quantity]]&lt;&gt;"",t_PLC_FBE11[[#This Row],[Quantity]],1)))-t_PLC_FBE11[[#This Row],[TOTAL Cost (*cc)]],"-")</f>
        <v>-</v>
      </c>
      <c r="AQ99" s="35" t="str">
        <f>IF(AND(t_PLC_FBE11[[#This Row],[Net Seller Income (*cc)]]&lt;&gt;"-",t_PLC_FBE11[[#This Row],[Price wo VAT per unit (RON)]]&lt;&gt;"-"),t_PLC_FBE11[[#This Row],[Net Seller Income (*cc)]]/(t_PLC_FBE11[[#This Row],[Price wo VAT per unit (RON)]]/$M$9*(IF(t_PLC_FBE11[[#This Row],[Quantity]]&lt;&gt;"",t_PLC_FBE11[[#This Row],[Quantity]],1))),"-")</f>
        <v>-</v>
      </c>
      <c r="AR99" s="49" t="str">
        <f>IF(AND($L99&gt;0,$M99&gt;0,$N99&gt;0,$O99&gt;0),IFERROR(IF($K99&gt;1,VLOOKUP($T99,'FBE Fees'!$D:$M,9,0)/$M$9*$K99,VLOOKUP($T99,'FBE Fees'!$D:$M,9,0)/$M$9),"check data"),"-")</f>
        <v>-</v>
      </c>
      <c r="AS99" s="49" t="str">
        <f>IF(AND($L99&gt;0,$M99&gt;0,$N99&gt;0,$O99&gt;0),IFERROR(IF($K99&gt;1,VLOOKUP($T99,'FBE Fees'!$D:$M,10,0)/$M$9*$K99,VLOOKUP($T99,'FBE Fees'!$D:$M,10,0)/$M$9),"check data"),"-")</f>
        <v>-</v>
      </c>
    </row>
    <row r="100" spans="4:45" ht="20.100000000000001" customHeight="1" x14ac:dyDescent="0.25">
      <c r="D100" s="45"/>
      <c r="E100" s="45"/>
      <c r="F100" s="63"/>
      <c r="G100" s="46"/>
      <c r="H100" s="46"/>
      <c r="I100" s="58"/>
      <c r="J100" s="47"/>
      <c r="K100" s="17"/>
      <c r="L100" s="27"/>
      <c r="M100" s="27"/>
      <c r="N100" s="27"/>
      <c r="O100" s="27"/>
      <c r="P100" s="28" t="str">
        <f>IF(AND($L100&gt;0,$M100&gt;0,$N100&gt;0,$O100&gt;0),IFERROR(INDEX(T_Weight[Weight],MATCH(L100,T_Weight[Weight],-1)),"check data"),"-")</f>
        <v>-</v>
      </c>
      <c r="Q100" s="28" t="str">
        <f>IF(AND($L100&gt;0,$M100&gt;0,$N100&gt;0,$O100&gt;0),IFERROR(INDEX(T_Length[Length],MATCH((MAX($M100:$O100)),T_Length[Length],-1)),"check data"),"-")</f>
        <v>-</v>
      </c>
      <c r="R100" s="28" t="str">
        <f>IF(AND($L100&gt;0,$M100&gt;0,$N100&gt;0,$O100&gt;0),IFERROR(INDEX(T_Width[Width],MATCH((MEDIAN($M100:$O100)),T_Width[Width],-1)),"check data"),"-")</f>
        <v>-</v>
      </c>
      <c r="S100" s="28" t="str">
        <f>IF(AND($L100&gt;0,$M100&gt;0,$N100&gt;0,$O100&gt;0),IFERROR(INDEX(T_Height[Height],MATCH(MIN($M100:$O100),T_Height[Height],-1)),"check data"),"-")</f>
        <v>-</v>
      </c>
      <c r="T100" s="28" t="str">
        <f t="shared" si="15"/>
        <v>-</v>
      </c>
      <c r="U100" s="184" t="str">
        <f>IF(t_PLC_FBE11[[#This Row],[Category ID]]&lt;&gt;"",$G$8,"-")</f>
        <v>-</v>
      </c>
      <c r="V100" s="135" t="str">
        <f>IF(t_PLC_FBE11[[#This Row],[Category ID]]&lt;&gt;"",$G$9,"-")</f>
        <v>-</v>
      </c>
      <c r="W100" s="185" t="str">
        <f>IF(t_PLC_FBE11[[#This Row],[Category ID]]&lt;&gt;"",IFERROR(VLOOKUP(t_PLC_FBE11[[#This Row],[Category ID]],GRID!$A:$M,5,0),"seek guidance"),"-")</f>
        <v>-</v>
      </c>
      <c r="X100" s="186" t="str">
        <f>IF(t_PLC_FBE11[[#This Row],[Category ID]]&lt;&gt;"",IFERROR(VLOOKUP(t_PLC_FBE11[[#This Row],[Category ID]],GRID!$A:$M,9,0),"seek guidance"),"-")</f>
        <v>-</v>
      </c>
      <c r="Y100" s="32" t="str">
        <f t="shared" si="16"/>
        <v>-</v>
      </c>
      <c r="Z100" s="187" t="str">
        <f>IF(AND($L100&gt;0,$M100&gt;0,$N100&gt;0,$O100&gt;0),IFERROR(INDEX(T_Girth2PLC[Girth],MATCH(t_PLC_FBE11[[#This Row],[Net Girth]],T_Girth2PLC[Girth],-1)),"check data"),"-")</f>
        <v>-</v>
      </c>
      <c r="AA100" s="33" t="str">
        <f>IF(AND($L100&gt;0,$M100&gt;0,$N100&gt;0,$O100&gt;0),IFERROR(VLOOKUP($Z100,Classes!$D:$E,2,0),"check data"),"-")</f>
        <v>-</v>
      </c>
      <c r="AB100" s="34" t="str">
        <f t="shared" si="17"/>
        <v>-</v>
      </c>
      <c r="AC100" s="73" t="str">
        <f>IF(t_PLC_FBE11[[#This Row],[Category ID]]&lt;&gt;"",IFERROR(IF(ISNUMBER(SEARCH("*",$F$11)),VLOOKUP(t_PLC_FBE11[[#This Row],[Category ID]],GRID!$A:$M,13,0),VLOOKUP(t_PLC_FBE11[[#This Row],[Category ID]],GRID!$A:$M,12,0)),"seek guidance"),"-")</f>
        <v>-</v>
      </c>
      <c r="AD100" s="40">
        <f>IF(t_PLC_FBE11[[#This Row],[Net Price wo VAT (desired)]]&lt;&gt;"",(t_PLC_FBE11[[#This Row],[Net Price wo VAT (desired)]]*IF(t_PLC_FBE11[[#This Row],[VAT]]&lt;&gt;"",1+t_PLC_FBE11[[#This Row],[VAT]],1.19))*$M$9,t_PLC_FBE11[[#This Row],[Price with VAT (desired)]]*$M$9)</f>
        <v>0</v>
      </c>
      <c r="AE100" s="188">
        <f>t_PLC_FBE11[[#This Row],[Price w VAT per unit (RON)]]/(IF(t_PLC_FBE11[[#This Row],[VAT]]&lt;&gt;"",1+t_PLC_FBE11[[#This Row],[VAT]],1.19))</f>
        <v>0</v>
      </c>
      <c r="AF100" s="40" t="str">
        <f>IF(AND(t_PLC_FBE11[[#This Row],[Commission %]]&lt;&gt;"-",t_PLC_FBE11[[#This Row],[Price wo VAT per unit (RON)]]&lt;&gt;"-"),t_PLC_FBE11[[#This Row],[Price wo VAT per unit (RON)]]*t_PLC_FBE11[[#This Row],[Commission %]],"-")</f>
        <v>-</v>
      </c>
      <c r="AG100" s="188">
        <f>t_PLC_FBE11[[#This Row],[Price w VAT per unit (RON)]]*(IF(t_PLC_FBE11[[#This Row],[Quantity]]&lt;&gt;"",t_PLC_FBE11[[#This Row],[Quantity]],1))</f>
        <v>0</v>
      </c>
      <c r="AH100" s="188">
        <f>t_PLC_FBE11[[#This Row],[GMV (RON)]]/$M$9</f>
        <v>0</v>
      </c>
      <c r="AI100" s="188" t="str">
        <f>IF(t_PLC_FBE11[[#This Row],[Commission Invoice per unit (RON)]]&lt;&gt;"-",(t_PLC_FBE11[[#This Row],[Commission Invoice per unit (RON)]]/$M$9)*(IF(t_PLC_FBE11[[#This Row],[Quantity]]&lt;&gt;"",t_PLC_FBE11[[#This Row],[Quantity]],1)),"-")</f>
        <v>-</v>
      </c>
      <c r="AJ100" s="19" t="str">
        <f>IFERROR((VLOOKUP(t_PLC_FBE11[[#This Row],[Look4]],'FBE Fees'!$D:$M,8,0)/$M$9)*(IF(t_PLC_FBE11[[#This Row],[Quantity]]&lt;&gt;"",t_PLC_FBE11[[#This Row],[Quantity]],1)),"-")</f>
        <v>-</v>
      </c>
      <c r="AK100" s="34" t="str">
        <f>IF(t_PLC_FBE11[[#This Row],[Volume ( m³)]]&lt;&gt;"-",IFERROR(VLOOKUP($G$10,Storage!$E:$F,2,0),Storage!$F$4)/$M$9*t_PLC_FBE11[[#This Row],[Volume ( m³)]],"-")</f>
        <v>-</v>
      </c>
      <c r="AL100" s="40" t="str">
        <f>IF(OR(t_PLC_FBE11[[#This Row],[Order Fee (*cc)]]&lt;&gt;"-",t_PLC_FBE11[[#This Row],[Storage fees *cc (m³ / day)]]&lt;&gt;"-"),SUM(t_PLC_FBE11[[#This Row],[Order Fee (*cc)]],(t_PLC_FBE11[[#This Row],[Storage fees *cc (m³ / day)]]*$M$10)),"-")</f>
        <v>-</v>
      </c>
      <c r="AM100" s="188" t="str">
        <f>IF(AND(t_PLC_FBE11[[#This Row],[Commission Invoice (*cc)]]&lt;&gt;"-",t_PLC_FBE11[[#This Row],[FBE Fee (*cc) for avg storage]]&lt;&gt;"-"),t_PLC_FBE11[[#This Row],[Commission Invoice (*cc)]]+t_PLC_FBE11[[#This Row],[FBE Fee (*cc) for avg storage]],"-")</f>
        <v>-</v>
      </c>
      <c r="AN100" s="188" t="str">
        <f>IF(AND(t_PLC_FBE11[[#This Row],[GMV (*cc)]]&lt;&gt;"-",t_PLC_FBE11[[#This Row],[TOTAL Cost (*cc)]]&lt;&gt;"-"),t_PLC_FBE11[[#This Row],[GMV (*cc)]]-t_PLC_FBE11[[#This Row],[TOTAL Cost (*cc)]],"-")</f>
        <v>-</v>
      </c>
      <c r="AO100" s="35" t="str">
        <f>IF(AND(t_PLC_FBE11[[#This Row],[GMV (*cc)]]&lt;&gt;"-",t_PLC_FBE11[[#This Row],[Seller Income (*cc)]]&lt;&gt;"-"),t_PLC_FBE11[[#This Row],[Seller Income (*cc)]]/t_PLC_FBE11[[#This Row],[GMV (*cc)]],"-")</f>
        <v>-</v>
      </c>
      <c r="AP100" s="188" t="str">
        <f>IF(AND(t_PLC_FBE11[[#This Row],[Price wo VAT per unit (RON)]]&lt;&gt;"-",t_PLC_FBE11[[#This Row],[TOTAL Cost (*cc)]]&lt;&gt;"-"),(t_PLC_FBE11[[#This Row],[Price wo VAT per unit (RON)]]/$M$9*(IF(t_PLC_FBE11[[#This Row],[Quantity]]&lt;&gt;"",t_PLC_FBE11[[#This Row],[Quantity]],1)))-t_PLC_FBE11[[#This Row],[TOTAL Cost (*cc)]],"-")</f>
        <v>-</v>
      </c>
      <c r="AQ100" s="35" t="str">
        <f>IF(AND(t_PLC_FBE11[[#This Row],[Net Seller Income (*cc)]]&lt;&gt;"-",t_PLC_FBE11[[#This Row],[Price wo VAT per unit (RON)]]&lt;&gt;"-"),t_PLC_FBE11[[#This Row],[Net Seller Income (*cc)]]/(t_PLC_FBE11[[#This Row],[Price wo VAT per unit (RON)]]/$M$9*(IF(t_PLC_FBE11[[#This Row],[Quantity]]&lt;&gt;"",t_PLC_FBE11[[#This Row],[Quantity]],1))),"-")</f>
        <v>-</v>
      </c>
      <c r="AR100" s="49" t="str">
        <f>IF(AND($L100&gt;0,$M100&gt;0,$N100&gt;0,$O100&gt;0),IFERROR(IF($K100&gt;1,VLOOKUP($T100,'FBE Fees'!$D:$M,9,0)/$M$9*$K100,VLOOKUP($T100,'FBE Fees'!$D:$M,9,0)/$M$9),"check data"),"-")</f>
        <v>-</v>
      </c>
      <c r="AS100" s="49" t="str">
        <f>IF(AND($L100&gt;0,$M100&gt;0,$N100&gt;0,$O100&gt;0),IFERROR(IF($K100&gt;1,VLOOKUP($T100,'FBE Fees'!$D:$M,10,0)/$M$9*$K100,VLOOKUP($T100,'FBE Fees'!$D:$M,10,0)/$M$9),"check data"),"-")</f>
        <v>-</v>
      </c>
    </row>
    <row r="101" spans="4:45" ht="20.100000000000001" customHeight="1" x14ac:dyDescent="0.25">
      <c r="D101" s="45"/>
      <c r="E101" s="45"/>
      <c r="F101" s="63"/>
      <c r="G101" s="46"/>
      <c r="H101" s="46"/>
      <c r="I101" s="58"/>
      <c r="J101" s="47"/>
      <c r="K101" s="17"/>
      <c r="L101" s="27"/>
      <c r="M101" s="27"/>
      <c r="N101" s="27"/>
      <c r="O101" s="27"/>
      <c r="P101" s="28" t="str">
        <f>IF(AND($L101&gt;0,$M101&gt;0,$N101&gt;0,$O101&gt;0),IFERROR(INDEX(T_Weight[Weight],MATCH(L101,T_Weight[Weight],-1)),"check data"),"-")</f>
        <v>-</v>
      </c>
      <c r="Q101" s="28" t="str">
        <f>IF(AND($L101&gt;0,$M101&gt;0,$N101&gt;0,$O101&gt;0),IFERROR(INDEX(T_Length[Length],MATCH((MAX($M101:$O101)),T_Length[Length],-1)),"check data"),"-")</f>
        <v>-</v>
      </c>
      <c r="R101" s="28" t="str">
        <f>IF(AND($L101&gt;0,$M101&gt;0,$N101&gt;0,$O101&gt;0),IFERROR(INDEX(T_Width[Width],MATCH((MEDIAN($M101:$O101)),T_Width[Width],-1)),"check data"),"-")</f>
        <v>-</v>
      </c>
      <c r="S101" s="28" t="str">
        <f>IF(AND($L101&gt;0,$M101&gt;0,$N101&gt;0,$O101&gt;0),IFERROR(INDEX(T_Height[Height],MATCH(MIN($M101:$O101),T_Height[Height],-1)),"check data"),"-")</f>
        <v>-</v>
      </c>
      <c r="T101" s="28" t="str">
        <f t="shared" si="15"/>
        <v>-</v>
      </c>
      <c r="U101" s="184" t="str">
        <f>IF(t_PLC_FBE11[[#This Row],[Category ID]]&lt;&gt;"",$G$8,"-")</f>
        <v>-</v>
      </c>
      <c r="V101" s="135" t="str">
        <f>IF(t_PLC_FBE11[[#This Row],[Category ID]]&lt;&gt;"",$G$9,"-")</f>
        <v>-</v>
      </c>
      <c r="W101" s="185" t="str">
        <f>IF(t_PLC_FBE11[[#This Row],[Category ID]]&lt;&gt;"",IFERROR(VLOOKUP(t_PLC_FBE11[[#This Row],[Category ID]],GRID!$A:$M,5,0),"seek guidance"),"-")</f>
        <v>-</v>
      </c>
      <c r="X101" s="186" t="str">
        <f>IF(t_PLC_FBE11[[#This Row],[Category ID]]&lt;&gt;"",IFERROR(VLOOKUP(t_PLC_FBE11[[#This Row],[Category ID]],GRID!$A:$M,9,0),"seek guidance"),"-")</f>
        <v>-</v>
      </c>
      <c r="Y101" s="32" t="str">
        <f t="shared" si="16"/>
        <v>-</v>
      </c>
      <c r="Z101" s="187" t="str">
        <f>IF(AND($L101&gt;0,$M101&gt;0,$N101&gt;0,$O101&gt;0),IFERROR(INDEX(T_Girth2PLC[Girth],MATCH(t_PLC_FBE11[[#This Row],[Net Girth]],T_Girth2PLC[Girth],-1)),"check data"),"-")</f>
        <v>-</v>
      </c>
      <c r="AA101" s="33" t="str">
        <f>IF(AND($L101&gt;0,$M101&gt;0,$N101&gt;0,$O101&gt;0),IFERROR(VLOOKUP($Z101,Classes!$D:$E,2,0),"check data"),"-")</f>
        <v>-</v>
      </c>
      <c r="AB101" s="34" t="str">
        <f t="shared" si="17"/>
        <v>-</v>
      </c>
      <c r="AC101" s="73" t="str">
        <f>IF(t_PLC_FBE11[[#This Row],[Category ID]]&lt;&gt;"",IFERROR(IF(ISNUMBER(SEARCH("*",$F$11)),VLOOKUP(t_PLC_FBE11[[#This Row],[Category ID]],GRID!$A:$M,13,0),VLOOKUP(t_PLC_FBE11[[#This Row],[Category ID]],GRID!$A:$M,12,0)),"seek guidance"),"-")</f>
        <v>-</v>
      </c>
      <c r="AD101" s="40">
        <f>IF(t_PLC_FBE11[[#This Row],[Net Price wo VAT (desired)]]&lt;&gt;"",(t_PLC_FBE11[[#This Row],[Net Price wo VAT (desired)]]*IF(t_PLC_FBE11[[#This Row],[VAT]]&lt;&gt;"",1+t_PLC_FBE11[[#This Row],[VAT]],1.19))*$M$9,t_PLC_FBE11[[#This Row],[Price with VAT (desired)]]*$M$9)</f>
        <v>0</v>
      </c>
      <c r="AE101" s="188">
        <f>t_PLC_FBE11[[#This Row],[Price w VAT per unit (RON)]]/(IF(t_PLC_FBE11[[#This Row],[VAT]]&lt;&gt;"",1+t_PLC_FBE11[[#This Row],[VAT]],1.19))</f>
        <v>0</v>
      </c>
      <c r="AF101" s="40" t="str">
        <f>IF(AND(t_PLC_FBE11[[#This Row],[Commission %]]&lt;&gt;"-",t_PLC_FBE11[[#This Row],[Price wo VAT per unit (RON)]]&lt;&gt;"-"),t_PLC_FBE11[[#This Row],[Price wo VAT per unit (RON)]]*t_PLC_FBE11[[#This Row],[Commission %]],"-")</f>
        <v>-</v>
      </c>
      <c r="AG101" s="188">
        <f>t_PLC_FBE11[[#This Row],[Price w VAT per unit (RON)]]*(IF(t_PLC_FBE11[[#This Row],[Quantity]]&lt;&gt;"",t_PLC_FBE11[[#This Row],[Quantity]],1))</f>
        <v>0</v>
      </c>
      <c r="AH101" s="188">
        <f>t_PLC_FBE11[[#This Row],[GMV (RON)]]/$M$9</f>
        <v>0</v>
      </c>
      <c r="AI101" s="188" t="str">
        <f>IF(t_PLC_FBE11[[#This Row],[Commission Invoice per unit (RON)]]&lt;&gt;"-",(t_PLC_FBE11[[#This Row],[Commission Invoice per unit (RON)]]/$M$9)*(IF(t_PLC_FBE11[[#This Row],[Quantity]]&lt;&gt;"",t_PLC_FBE11[[#This Row],[Quantity]],1)),"-")</f>
        <v>-</v>
      </c>
      <c r="AJ101" s="19" t="str">
        <f>IFERROR((VLOOKUP(t_PLC_FBE11[[#This Row],[Look4]],'FBE Fees'!$D:$M,8,0)/$M$9)*(IF(t_PLC_FBE11[[#This Row],[Quantity]]&lt;&gt;"",t_PLC_FBE11[[#This Row],[Quantity]],1)),"-")</f>
        <v>-</v>
      </c>
      <c r="AK101" s="34" t="str">
        <f>IF(t_PLC_FBE11[[#This Row],[Volume ( m³)]]&lt;&gt;"-",IFERROR(VLOOKUP($G$10,Storage!$E:$F,2,0),Storage!$F$4)/$M$9*t_PLC_FBE11[[#This Row],[Volume ( m³)]],"-")</f>
        <v>-</v>
      </c>
      <c r="AL101" s="40" t="str">
        <f>IF(OR(t_PLC_FBE11[[#This Row],[Order Fee (*cc)]]&lt;&gt;"-",t_PLC_FBE11[[#This Row],[Storage fees *cc (m³ / day)]]&lt;&gt;"-"),SUM(t_PLC_FBE11[[#This Row],[Order Fee (*cc)]],(t_PLC_FBE11[[#This Row],[Storage fees *cc (m³ / day)]]*$M$10)),"-")</f>
        <v>-</v>
      </c>
      <c r="AM101" s="188" t="str">
        <f>IF(AND(t_PLC_FBE11[[#This Row],[Commission Invoice (*cc)]]&lt;&gt;"-",t_PLC_FBE11[[#This Row],[FBE Fee (*cc) for avg storage]]&lt;&gt;"-"),t_PLC_FBE11[[#This Row],[Commission Invoice (*cc)]]+t_PLC_FBE11[[#This Row],[FBE Fee (*cc) for avg storage]],"-")</f>
        <v>-</v>
      </c>
      <c r="AN101" s="188" t="str">
        <f>IF(AND(t_PLC_FBE11[[#This Row],[GMV (*cc)]]&lt;&gt;"-",t_PLC_FBE11[[#This Row],[TOTAL Cost (*cc)]]&lt;&gt;"-"),t_PLC_FBE11[[#This Row],[GMV (*cc)]]-t_PLC_FBE11[[#This Row],[TOTAL Cost (*cc)]],"-")</f>
        <v>-</v>
      </c>
      <c r="AO101" s="35" t="str">
        <f>IF(AND(t_PLC_FBE11[[#This Row],[GMV (*cc)]]&lt;&gt;"-",t_PLC_FBE11[[#This Row],[Seller Income (*cc)]]&lt;&gt;"-"),t_PLC_FBE11[[#This Row],[Seller Income (*cc)]]/t_PLC_FBE11[[#This Row],[GMV (*cc)]],"-")</f>
        <v>-</v>
      </c>
      <c r="AP101" s="188" t="str">
        <f>IF(AND(t_PLC_FBE11[[#This Row],[Price wo VAT per unit (RON)]]&lt;&gt;"-",t_PLC_FBE11[[#This Row],[TOTAL Cost (*cc)]]&lt;&gt;"-"),(t_PLC_FBE11[[#This Row],[Price wo VAT per unit (RON)]]/$M$9*(IF(t_PLC_FBE11[[#This Row],[Quantity]]&lt;&gt;"",t_PLC_FBE11[[#This Row],[Quantity]],1)))-t_PLC_FBE11[[#This Row],[TOTAL Cost (*cc)]],"-")</f>
        <v>-</v>
      </c>
      <c r="AQ101" s="35" t="str">
        <f>IF(AND(t_PLC_FBE11[[#This Row],[Net Seller Income (*cc)]]&lt;&gt;"-",t_PLC_FBE11[[#This Row],[Price wo VAT per unit (RON)]]&lt;&gt;"-"),t_PLC_FBE11[[#This Row],[Net Seller Income (*cc)]]/(t_PLC_FBE11[[#This Row],[Price wo VAT per unit (RON)]]/$M$9*(IF(t_PLC_FBE11[[#This Row],[Quantity]]&lt;&gt;"",t_PLC_FBE11[[#This Row],[Quantity]],1))),"-")</f>
        <v>-</v>
      </c>
      <c r="AR101" s="49" t="str">
        <f>IF(AND($L101&gt;0,$M101&gt;0,$N101&gt;0,$O101&gt;0),IFERROR(IF($K101&gt;1,VLOOKUP($T101,'FBE Fees'!$D:$M,9,0)/$M$9*$K101,VLOOKUP($T101,'FBE Fees'!$D:$M,9,0)/$M$9),"check data"),"-")</f>
        <v>-</v>
      </c>
      <c r="AS101" s="49" t="str">
        <f>IF(AND($L101&gt;0,$M101&gt;0,$N101&gt;0,$O101&gt;0),IFERROR(IF($K101&gt;1,VLOOKUP($T101,'FBE Fees'!$D:$M,10,0)/$M$9*$K101,VLOOKUP($T101,'FBE Fees'!$D:$M,10,0)/$M$9),"check data"),"-")</f>
        <v>-</v>
      </c>
    </row>
    <row r="102" spans="4:45" ht="20.100000000000001" customHeight="1" x14ac:dyDescent="0.25">
      <c r="D102" s="45"/>
      <c r="E102" s="45"/>
      <c r="F102" s="63"/>
      <c r="G102" s="46"/>
      <c r="H102" s="46"/>
      <c r="I102" s="58"/>
      <c r="J102" s="47"/>
      <c r="K102" s="17"/>
      <c r="L102" s="27"/>
      <c r="M102" s="27"/>
      <c r="N102" s="27"/>
      <c r="O102" s="27"/>
      <c r="P102" s="28" t="str">
        <f>IF(AND($L102&gt;0,$M102&gt;0,$N102&gt;0,$O102&gt;0),IFERROR(INDEX(T_Weight[Weight],MATCH(L102,T_Weight[Weight],-1)),"check data"),"-")</f>
        <v>-</v>
      </c>
      <c r="Q102" s="28" t="str">
        <f>IF(AND($L102&gt;0,$M102&gt;0,$N102&gt;0,$O102&gt;0),IFERROR(INDEX(T_Length[Length],MATCH((MAX($M102:$O102)),T_Length[Length],-1)),"check data"),"-")</f>
        <v>-</v>
      </c>
      <c r="R102" s="28" t="str">
        <f>IF(AND($L102&gt;0,$M102&gt;0,$N102&gt;0,$O102&gt;0),IFERROR(INDEX(T_Width[Width],MATCH((MEDIAN($M102:$O102)),T_Width[Width],-1)),"check data"),"-")</f>
        <v>-</v>
      </c>
      <c r="S102" s="28" t="str">
        <f>IF(AND($L102&gt;0,$M102&gt;0,$N102&gt;0,$O102&gt;0),IFERROR(INDEX(T_Height[Height],MATCH(MIN($M102:$O102),T_Height[Height],-1)),"check data"),"-")</f>
        <v>-</v>
      </c>
      <c r="T102" s="28" t="str">
        <f t="shared" si="15"/>
        <v>-</v>
      </c>
      <c r="U102" s="184" t="str">
        <f>IF(t_PLC_FBE11[[#This Row],[Category ID]]&lt;&gt;"",$G$8,"-")</f>
        <v>-</v>
      </c>
      <c r="V102" s="135" t="str">
        <f>IF(t_PLC_FBE11[[#This Row],[Category ID]]&lt;&gt;"",$G$9,"-")</f>
        <v>-</v>
      </c>
      <c r="W102" s="185" t="str">
        <f>IF(t_PLC_FBE11[[#This Row],[Category ID]]&lt;&gt;"",IFERROR(VLOOKUP(t_PLC_FBE11[[#This Row],[Category ID]],GRID!$A:$M,5,0),"seek guidance"),"-")</f>
        <v>-</v>
      </c>
      <c r="X102" s="186" t="str">
        <f>IF(t_PLC_FBE11[[#This Row],[Category ID]]&lt;&gt;"",IFERROR(VLOOKUP(t_PLC_FBE11[[#This Row],[Category ID]],GRID!$A:$M,9,0),"seek guidance"),"-")</f>
        <v>-</v>
      </c>
      <c r="Y102" s="32" t="str">
        <f t="shared" si="16"/>
        <v>-</v>
      </c>
      <c r="Z102" s="187" t="str">
        <f>IF(AND($L102&gt;0,$M102&gt;0,$N102&gt;0,$O102&gt;0),IFERROR(INDEX(T_Girth2PLC[Girth],MATCH(t_PLC_FBE11[[#This Row],[Net Girth]],T_Girth2PLC[Girth],-1)),"check data"),"-")</f>
        <v>-</v>
      </c>
      <c r="AA102" s="33" t="str">
        <f>IF(AND($L102&gt;0,$M102&gt;0,$N102&gt;0,$O102&gt;0),IFERROR(VLOOKUP($Z102,Classes!$D:$E,2,0),"check data"),"-")</f>
        <v>-</v>
      </c>
      <c r="AB102" s="34" t="str">
        <f t="shared" si="17"/>
        <v>-</v>
      </c>
      <c r="AC102" s="73" t="str">
        <f>IF(t_PLC_FBE11[[#This Row],[Category ID]]&lt;&gt;"",IFERROR(IF(ISNUMBER(SEARCH("*",$F$11)),VLOOKUP(t_PLC_FBE11[[#This Row],[Category ID]],GRID!$A:$M,13,0),VLOOKUP(t_PLC_FBE11[[#This Row],[Category ID]],GRID!$A:$M,12,0)),"seek guidance"),"-")</f>
        <v>-</v>
      </c>
      <c r="AD102" s="40">
        <f>IF(t_PLC_FBE11[[#This Row],[Net Price wo VAT (desired)]]&lt;&gt;"",(t_PLC_FBE11[[#This Row],[Net Price wo VAT (desired)]]*IF(t_PLC_FBE11[[#This Row],[VAT]]&lt;&gt;"",1+t_PLC_FBE11[[#This Row],[VAT]],1.19))*$M$9,t_PLC_FBE11[[#This Row],[Price with VAT (desired)]]*$M$9)</f>
        <v>0</v>
      </c>
      <c r="AE102" s="188">
        <f>t_PLC_FBE11[[#This Row],[Price w VAT per unit (RON)]]/(IF(t_PLC_FBE11[[#This Row],[VAT]]&lt;&gt;"",1+t_PLC_FBE11[[#This Row],[VAT]],1.19))</f>
        <v>0</v>
      </c>
      <c r="AF102" s="40" t="str">
        <f>IF(AND(t_PLC_FBE11[[#This Row],[Commission %]]&lt;&gt;"-",t_PLC_FBE11[[#This Row],[Price wo VAT per unit (RON)]]&lt;&gt;"-"),t_PLC_FBE11[[#This Row],[Price wo VAT per unit (RON)]]*t_PLC_FBE11[[#This Row],[Commission %]],"-")</f>
        <v>-</v>
      </c>
      <c r="AG102" s="188">
        <f>t_PLC_FBE11[[#This Row],[Price w VAT per unit (RON)]]*(IF(t_PLC_FBE11[[#This Row],[Quantity]]&lt;&gt;"",t_PLC_FBE11[[#This Row],[Quantity]],1))</f>
        <v>0</v>
      </c>
      <c r="AH102" s="188">
        <f>t_PLC_FBE11[[#This Row],[GMV (RON)]]/$M$9</f>
        <v>0</v>
      </c>
      <c r="AI102" s="188" t="str">
        <f>IF(t_PLC_FBE11[[#This Row],[Commission Invoice per unit (RON)]]&lt;&gt;"-",(t_PLC_FBE11[[#This Row],[Commission Invoice per unit (RON)]]/$M$9)*(IF(t_PLC_FBE11[[#This Row],[Quantity]]&lt;&gt;"",t_PLC_FBE11[[#This Row],[Quantity]],1)),"-")</f>
        <v>-</v>
      </c>
      <c r="AJ102" s="19" t="str">
        <f>IFERROR((VLOOKUP(t_PLC_FBE11[[#This Row],[Look4]],'FBE Fees'!$D:$M,8,0)/$M$9)*(IF(t_PLC_FBE11[[#This Row],[Quantity]]&lt;&gt;"",t_PLC_FBE11[[#This Row],[Quantity]],1)),"-")</f>
        <v>-</v>
      </c>
      <c r="AK102" s="34" t="str">
        <f>IF(t_PLC_FBE11[[#This Row],[Volume ( m³)]]&lt;&gt;"-",IFERROR(VLOOKUP($G$10,Storage!$E:$F,2,0),Storage!$F$4)/$M$9*t_PLC_FBE11[[#This Row],[Volume ( m³)]],"-")</f>
        <v>-</v>
      </c>
      <c r="AL102" s="40" t="str">
        <f>IF(OR(t_PLC_FBE11[[#This Row],[Order Fee (*cc)]]&lt;&gt;"-",t_PLC_FBE11[[#This Row],[Storage fees *cc (m³ / day)]]&lt;&gt;"-"),SUM(t_PLC_FBE11[[#This Row],[Order Fee (*cc)]],(t_PLC_FBE11[[#This Row],[Storage fees *cc (m³ / day)]]*$M$10)),"-")</f>
        <v>-</v>
      </c>
      <c r="AM102" s="188" t="str">
        <f>IF(AND(t_PLC_FBE11[[#This Row],[Commission Invoice (*cc)]]&lt;&gt;"-",t_PLC_FBE11[[#This Row],[FBE Fee (*cc) for avg storage]]&lt;&gt;"-"),t_PLC_FBE11[[#This Row],[Commission Invoice (*cc)]]+t_PLC_FBE11[[#This Row],[FBE Fee (*cc) for avg storage]],"-")</f>
        <v>-</v>
      </c>
      <c r="AN102" s="188" t="str">
        <f>IF(AND(t_PLC_FBE11[[#This Row],[GMV (*cc)]]&lt;&gt;"-",t_PLC_FBE11[[#This Row],[TOTAL Cost (*cc)]]&lt;&gt;"-"),t_PLC_FBE11[[#This Row],[GMV (*cc)]]-t_PLC_FBE11[[#This Row],[TOTAL Cost (*cc)]],"-")</f>
        <v>-</v>
      </c>
      <c r="AO102" s="35" t="str">
        <f>IF(AND(t_PLC_FBE11[[#This Row],[GMV (*cc)]]&lt;&gt;"-",t_PLC_FBE11[[#This Row],[Seller Income (*cc)]]&lt;&gt;"-"),t_PLC_FBE11[[#This Row],[Seller Income (*cc)]]/t_PLC_FBE11[[#This Row],[GMV (*cc)]],"-")</f>
        <v>-</v>
      </c>
      <c r="AP102" s="188" t="str">
        <f>IF(AND(t_PLC_FBE11[[#This Row],[Price wo VAT per unit (RON)]]&lt;&gt;"-",t_PLC_FBE11[[#This Row],[TOTAL Cost (*cc)]]&lt;&gt;"-"),(t_PLC_FBE11[[#This Row],[Price wo VAT per unit (RON)]]/$M$9*(IF(t_PLC_FBE11[[#This Row],[Quantity]]&lt;&gt;"",t_PLC_FBE11[[#This Row],[Quantity]],1)))-t_PLC_FBE11[[#This Row],[TOTAL Cost (*cc)]],"-")</f>
        <v>-</v>
      </c>
      <c r="AQ102" s="35" t="str">
        <f>IF(AND(t_PLC_FBE11[[#This Row],[Net Seller Income (*cc)]]&lt;&gt;"-",t_PLC_FBE11[[#This Row],[Price wo VAT per unit (RON)]]&lt;&gt;"-"),t_PLC_FBE11[[#This Row],[Net Seller Income (*cc)]]/(t_PLC_FBE11[[#This Row],[Price wo VAT per unit (RON)]]/$M$9*(IF(t_PLC_FBE11[[#This Row],[Quantity]]&lt;&gt;"",t_PLC_FBE11[[#This Row],[Quantity]],1))),"-")</f>
        <v>-</v>
      </c>
      <c r="AR102" s="49" t="str">
        <f>IF(AND($L102&gt;0,$M102&gt;0,$N102&gt;0,$O102&gt;0),IFERROR(IF($K102&gt;1,VLOOKUP($T102,'FBE Fees'!$D:$M,9,0)/$M$9*$K102,VLOOKUP($T102,'FBE Fees'!$D:$M,9,0)/$M$9),"check data"),"-")</f>
        <v>-</v>
      </c>
      <c r="AS102" s="49" t="str">
        <f>IF(AND($L102&gt;0,$M102&gt;0,$N102&gt;0,$O102&gt;0),IFERROR(IF($K102&gt;1,VLOOKUP($T102,'FBE Fees'!$D:$M,10,0)/$M$9*$K102,VLOOKUP($T102,'FBE Fees'!$D:$M,10,0)/$M$9),"check data"),"-")</f>
        <v>-</v>
      </c>
    </row>
    <row r="103" spans="4:45" ht="20.100000000000001" customHeight="1" x14ac:dyDescent="0.25">
      <c r="D103" s="45"/>
      <c r="E103" s="45"/>
      <c r="F103" s="63"/>
      <c r="G103" s="46"/>
      <c r="H103" s="46"/>
      <c r="I103" s="58"/>
      <c r="J103" s="47"/>
      <c r="K103" s="17"/>
      <c r="L103" s="27"/>
      <c r="M103" s="27"/>
      <c r="N103" s="27"/>
      <c r="O103" s="27"/>
      <c r="P103" s="28" t="str">
        <f>IF(AND($L103&gt;0,$M103&gt;0,$N103&gt;0,$O103&gt;0),IFERROR(INDEX(T_Weight[Weight],MATCH(L103,T_Weight[Weight],-1)),"check data"),"-")</f>
        <v>-</v>
      </c>
      <c r="Q103" s="28" t="str">
        <f>IF(AND($L103&gt;0,$M103&gt;0,$N103&gt;0,$O103&gt;0),IFERROR(INDEX(T_Length[Length],MATCH((MAX($M103:$O103)),T_Length[Length],-1)),"check data"),"-")</f>
        <v>-</v>
      </c>
      <c r="R103" s="28" t="str">
        <f>IF(AND($L103&gt;0,$M103&gt;0,$N103&gt;0,$O103&gt;0),IFERROR(INDEX(T_Width[Width],MATCH((MEDIAN($M103:$O103)),T_Width[Width],-1)),"check data"),"-")</f>
        <v>-</v>
      </c>
      <c r="S103" s="28" t="str">
        <f>IF(AND($L103&gt;0,$M103&gt;0,$N103&gt;0,$O103&gt;0),IFERROR(INDEX(T_Height[Height],MATCH(MIN($M103:$O103),T_Height[Height],-1)),"check data"),"-")</f>
        <v>-</v>
      </c>
      <c r="T103" s="28" t="str">
        <f t="shared" si="15"/>
        <v>-</v>
      </c>
      <c r="U103" s="184" t="str">
        <f>IF(t_PLC_FBE11[[#This Row],[Category ID]]&lt;&gt;"",$G$8,"-")</f>
        <v>-</v>
      </c>
      <c r="V103" s="135" t="str">
        <f>IF(t_PLC_FBE11[[#This Row],[Category ID]]&lt;&gt;"",$G$9,"-")</f>
        <v>-</v>
      </c>
      <c r="W103" s="185" t="str">
        <f>IF(t_PLC_FBE11[[#This Row],[Category ID]]&lt;&gt;"",IFERROR(VLOOKUP(t_PLC_FBE11[[#This Row],[Category ID]],GRID!$A:$M,5,0),"seek guidance"),"-")</f>
        <v>-</v>
      </c>
      <c r="X103" s="186" t="str">
        <f>IF(t_PLC_FBE11[[#This Row],[Category ID]]&lt;&gt;"",IFERROR(VLOOKUP(t_PLC_FBE11[[#This Row],[Category ID]],GRID!$A:$M,9,0),"seek guidance"),"-")</f>
        <v>-</v>
      </c>
      <c r="Y103" s="32" t="str">
        <f t="shared" si="16"/>
        <v>-</v>
      </c>
      <c r="Z103" s="187" t="str">
        <f>IF(AND($L103&gt;0,$M103&gt;0,$N103&gt;0,$O103&gt;0),IFERROR(INDEX(T_Girth2PLC[Girth],MATCH(t_PLC_FBE11[[#This Row],[Net Girth]],T_Girth2PLC[Girth],-1)),"check data"),"-")</f>
        <v>-</v>
      </c>
      <c r="AA103" s="33" t="str">
        <f>IF(AND($L103&gt;0,$M103&gt;0,$N103&gt;0,$O103&gt;0),IFERROR(VLOOKUP($Z103,Classes!$D:$E,2,0),"check data"),"-")</f>
        <v>-</v>
      </c>
      <c r="AB103" s="34" t="str">
        <f t="shared" si="17"/>
        <v>-</v>
      </c>
      <c r="AC103" s="73" t="str">
        <f>IF(t_PLC_FBE11[[#This Row],[Category ID]]&lt;&gt;"",IFERROR(IF(ISNUMBER(SEARCH("*",$F$11)),VLOOKUP(t_PLC_FBE11[[#This Row],[Category ID]],GRID!$A:$M,13,0),VLOOKUP(t_PLC_FBE11[[#This Row],[Category ID]],GRID!$A:$M,12,0)),"seek guidance"),"-")</f>
        <v>-</v>
      </c>
      <c r="AD103" s="40">
        <f>IF(t_PLC_FBE11[[#This Row],[Net Price wo VAT (desired)]]&lt;&gt;"",(t_PLC_FBE11[[#This Row],[Net Price wo VAT (desired)]]*IF(t_PLC_FBE11[[#This Row],[VAT]]&lt;&gt;"",1+t_PLC_FBE11[[#This Row],[VAT]],1.19))*$M$9,t_PLC_FBE11[[#This Row],[Price with VAT (desired)]]*$M$9)</f>
        <v>0</v>
      </c>
      <c r="AE103" s="188">
        <f>t_PLC_FBE11[[#This Row],[Price w VAT per unit (RON)]]/(IF(t_PLC_FBE11[[#This Row],[VAT]]&lt;&gt;"",1+t_PLC_FBE11[[#This Row],[VAT]],1.19))</f>
        <v>0</v>
      </c>
      <c r="AF103" s="40" t="str">
        <f>IF(AND(t_PLC_FBE11[[#This Row],[Commission %]]&lt;&gt;"-",t_PLC_FBE11[[#This Row],[Price wo VAT per unit (RON)]]&lt;&gt;"-"),t_PLC_FBE11[[#This Row],[Price wo VAT per unit (RON)]]*t_PLC_FBE11[[#This Row],[Commission %]],"-")</f>
        <v>-</v>
      </c>
      <c r="AG103" s="188">
        <f>t_PLC_FBE11[[#This Row],[Price w VAT per unit (RON)]]*(IF(t_PLC_FBE11[[#This Row],[Quantity]]&lt;&gt;"",t_PLC_FBE11[[#This Row],[Quantity]],1))</f>
        <v>0</v>
      </c>
      <c r="AH103" s="188">
        <f>t_PLC_FBE11[[#This Row],[GMV (RON)]]/$M$9</f>
        <v>0</v>
      </c>
      <c r="AI103" s="188" t="str">
        <f>IF(t_PLC_FBE11[[#This Row],[Commission Invoice per unit (RON)]]&lt;&gt;"-",(t_PLC_FBE11[[#This Row],[Commission Invoice per unit (RON)]]/$M$9)*(IF(t_PLC_FBE11[[#This Row],[Quantity]]&lt;&gt;"",t_PLC_FBE11[[#This Row],[Quantity]],1)),"-")</f>
        <v>-</v>
      </c>
      <c r="AJ103" s="19" t="str">
        <f>IFERROR((VLOOKUP(t_PLC_FBE11[[#This Row],[Look4]],'FBE Fees'!$D:$M,8,0)/$M$9)*(IF(t_PLC_FBE11[[#This Row],[Quantity]]&lt;&gt;"",t_PLC_FBE11[[#This Row],[Quantity]],1)),"-")</f>
        <v>-</v>
      </c>
      <c r="AK103" s="34" t="str">
        <f>IF(t_PLC_FBE11[[#This Row],[Volume ( m³)]]&lt;&gt;"-",IFERROR(VLOOKUP($G$10,Storage!$E:$F,2,0),Storage!$F$4)/$M$9*t_PLC_FBE11[[#This Row],[Volume ( m³)]],"-")</f>
        <v>-</v>
      </c>
      <c r="AL103" s="40" t="str">
        <f>IF(OR(t_PLC_FBE11[[#This Row],[Order Fee (*cc)]]&lt;&gt;"-",t_PLC_FBE11[[#This Row],[Storage fees *cc (m³ / day)]]&lt;&gt;"-"),SUM(t_PLC_FBE11[[#This Row],[Order Fee (*cc)]],(t_PLC_FBE11[[#This Row],[Storage fees *cc (m³ / day)]]*$M$10)),"-")</f>
        <v>-</v>
      </c>
      <c r="AM103" s="188" t="str">
        <f>IF(AND(t_PLC_FBE11[[#This Row],[Commission Invoice (*cc)]]&lt;&gt;"-",t_PLC_FBE11[[#This Row],[FBE Fee (*cc) for avg storage]]&lt;&gt;"-"),t_PLC_FBE11[[#This Row],[Commission Invoice (*cc)]]+t_PLC_FBE11[[#This Row],[FBE Fee (*cc) for avg storage]],"-")</f>
        <v>-</v>
      </c>
      <c r="AN103" s="188" t="str">
        <f>IF(AND(t_PLC_FBE11[[#This Row],[GMV (*cc)]]&lt;&gt;"-",t_PLC_FBE11[[#This Row],[TOTAL Cost (*cc)]]&lt;&gt;"-"),t_PLC_FBE11[[#This Row],[GMV (*cc)]]-t_PLC_FBE11[[#This Row],[TOTAL Cost (*cc)]],"-")</f>
        <v>-</v>
      </c>
      <c r="AO103" s="35" t="str">
        <f>IF(AND(t_PLC_FBE11[[#This Row],[GMV (*cc)]]&lt;&gt;"-",t_PLC_FBE11[[#This Row],[Seller Income (*cc)]]&lt;&gt;"-"),t_PLC_FBE11[[#This Row],[Seller Income (*cc)]]/t_PLC_FBE11[[#This Row],[GMV (*cc)]],"-")</f>
        <v>-</v>
      </c>
      <c r="AP103" s="188" t="str">
        <f>IF(AND(t_PLC_FBE11[[#This Row],[Price wo VAT per unit (RON)]]&lt;&gt;"-",t_PLC_FBE11[[#This Row],[TOTAL Cost (*cc)]]&lt;&gt;"-"),(t_PLC_FBE11[[#This Row],[Price wo VAT per unit (RON)]]/$M$9*(IF(t_PLC_FBE11[[#This Row],[Quantity]]&lt;&gt;"",t_PLC_FBE11[[#This Row],[Quantity]],1)))-t_PLC_FBE11[[#This Row],[TOTAL Cost (*cc)]],"-")</f>
        <v>-</v>
      </c>
      <c r="AQ103" s="35" t="str">
        <f>IF(AND(t_PLC_FBE11[[#This Row],[Net Seller Income (*cc)]]&lt;&gt;"-",t_PLC_FBE11[[#This Row],[Price wo VAT per unit (RON)]]&lt;&gt;"-"),t_PLC_FBE11[[#This Row],[Net Seller Income (*cc)]]/(t_PLC_FBE11[[#This Row],[Price wo VAT per unit (RON)]]/$M$9*(IF(t_PLC_FBE11[[#This Row],[Quantity]]&lt;&gt;"",t_PLC_FBE11[[#This Row],[Quantity]],1))),"-")</f>
        <v>-</v>
      </c>
      <c r="AR103" s="49" t="str">
        <f>IF(AND($L103&gt;0,$M103&gt;0,$N103&gt;0,$O103&gt;0),IFERROR(IF($K103&gt;1,VLOOKUP($T103,'FBE Fees'!$D:$M,9,0)/$M$9*$K103,VLOOKUP($T103,'FBE Fees'!$D:$M,9,0)/$M$9),"check data"),"-")</f>
        <v>-</v>
      </c>
      <c r="AS103" s="49" t="str">
        <f>IF(AND($L103&gt;0,$M103&gt;0,$N103&gt;0,$O103&gt;0),IFERROR(IF($K103&gt;1,VLOOKUP($T103,'FBE Fees'!$D:$M,10,0)/$M$9*$K103,VLOOKUP($T103,'FBE Fees'!$D:$M,10,0)/$M$9),"check data"),"-")</f>
        <v>-</v>
      </c>
    </row>
    <row r="104" spans="4:45" ht="20.100000000000001" customHeight="1" x14ac:dyDescent="0.25">
      <c r="D104" s="45"/>
      <c r="E104" s="45"/>
      <c r="F104" s="63"/>
      <c r="G104" s="46"/>
      <c r="H104" s="46"/>
      <c r="I104" s="58"/>
      <c r="J104" s="47"/>
      <c r="K104" s="17"/>
      <c r="L104" s="27"/>
      <c r="M104" s="27"/>
      <c r="N104" s="27"/>
      <c r="O104" s="27"/>
      <c r="P104" s="28" t="str">
        <f>IF(AND($L104&gt;0,$M104&gt;0,$N104&gt;0,$O104&gt;0),IFERROR(INDEX(T_Weight[Weight],MATCH(L104,T_Weight[Weight],-1)),"check data"),"-")</f>
        <v>-</v>
      </c>
      <c r="Q104" s="28" t="str">
        <f>IF(AND($L104&gt;0,$M104&gt;0,$N104&gt;0,$O104&gt;0),IFERROR(INDEX(T_Length[Length],MATCH((MAX($M104:$O104)),T_Length[Length],-1)),"check data"),"-")</f>
        <v>-</v>
      </c>
      <c r="R104" s="28" t="str">
        <f>IF(AND($L104&gt;0,$M104&gt;0,$N104&gt;0,$O104&gt;0),IFERROR(INDEX(T_Width[Width],MATCH((MEDIAN($M104:$O104)),T_Width[Width],-1)),"check data"),"-")</f>
        <v>-</v>
      </c>
      <c r="S104" s="28" t="str">
        <f>IF(AND($L104&gt;0,$M104&gt;0,$N104&gt;0,$O104&gt;0),IFERROR(INDEX(T_Height[Height],MATCH(MIN($M104:$O104),T_Height[Height],-1)),"check data"),"-")</f>
        <v>-</v>
      </c>
      <c r="T104" s="28" t="str">
        <f t="shared" si="15"/>
        <v>-</v>
      </c>
      <c r="U104" s="184" t="str">
        <f>IF(t_PLC_FBE11[[#This Row],[Category ID]]&lt;&gt;"",$G$8,"-")</f>
        <v>-</v>
      </c>
      <c r="V104" s="135" t="str">
        <f>IF(t_PLC_FBE11[[#This Row],[Category ID]]&lt;&gt;"",$G$9,"-")</f>
        <v>-</v>
      </c>
      <c r="W104" s="185" t="str">
        <f>IF(t_PLC_FBE11[[#This Row],[Category ID]]&lt;&gt;"",IFERROR(VLOOKUP(t_PLC_FBE11[[#This Row],[Category ID]],GRID!$A:$M,5,0),"seek guidance"),"-")</f>
        <v>-</v>
      </c>
      <c r="X104" s="186" t="str">
        <f>IF(t_PLC_FBE11[[#This Row],[Category ID]]&lt;&gt;"",IFERROR(VLOOKUP(t_PLC_FBE11[[#This Row],[Category ID]],GRID!$A:$M,9,0),"seek guidance"),"-")</f>
        <v>-</v>
      </c>
      <c r="Y104" s="32" t="str">
        <f t="shared" si="16"/>
        <v>-</v>
      </c>
      <c r="Z104" s="187" t="str">
        <f>IF(AND($L104&gt;0,$M104&gt;0,$N104&gt;0,$O104&gt;0),IFERROR(INDEX(T_Girth2PLC[Girth],MATCH(t_PLC_FBE11[[#This Row],[Net Girth]],T_Girth2PLC[Girth],-1)),"check data"),"-")</f>
        <v>-</v>
      </c>
      <c r="AA104" s="33" t="str">
        <f>IF(AND($L104&gt;0,$M104&gt;0,$N104&gt;0,$O104&gt;0),IFERROR(VLOOKUP($Z104,Classes!$D:$E,2,0),"check data"),"-")</f>
        <v>-</v>
      </c>
      <c r="AB104" s="34" t="str">
        <f t="shared" si="17"/>
        <v>-</v>
      </c>
      <c r="AC104" s="73" t="str">
        <f>IF(t_PLC_FBE11[[#This Row],[Category ID]]&lt;&gt;"",IFERROR(IF(ISNUMBER(SEARCH("*",$F$11)),VLOOKUP(t_PLC_FBE11[[#This Row],[Category ID]],GRID!$A:$M,13,0),VLOOKUP(t_PLC_FBE11[[#This Row],[Category ID]],GRID!$A:$M,12,0)),"seek guidance"),"-")</f>
        <v>-</v>
      </c>
      <c r="AD104" s="40">
        <f>IF(t_PLC_FBE11[[#This Row],[Net Price wo VAT (desired)]]&lt;&gt;"",(t_PLC_FBE11[[#This Row],[Net Price wo VAT (desired)]]*IF(t_PLC_FBE11[[#This Row],[VAT]]&lt;&gt;"",1+t_PLC_FBE11[[#This Row],[VAT]],1.19))*$M$9,t_PLC_FBE11[[#This Row],[Price with VAT (desired)]]*$M$9)</f>
        <v>0</v>
      </c>
      <c r="AE104" s="188">
        <f>t_PLC_FBE11[[#This Row],[Price w VAT per unit (RON)]]/(IF(t_PLC_FBE11[[#This Row],[VAT]]&lt;&gt;"",1+t_PLC_FBE11[[#This Row],[VAT]],1.19))</f>
        <v>0</v>
      </c>
      <c r="AF104" s="40" t="str">
        <f>IF(AND(t_PLC_FBE11[[#This Row],[Commission %]]&lt;&gt;"-",t_PLC_FBE11[[#This Row],[Price wo VAT per unit (RON)]]&lt;&gt;"-"),t_PLC_FBE11[[#This Row],[Price wo VAT per unit (RON)]]*t_PLC_FBE11[[#This Row],[Commission %]],"-")</f>
        <v>-</v>
      </c>
      <c r="AG104" s="188">
        <f>t_PLC_FBE11[[#This Row],[Price w VAT per unit (RON)]]*(IF(t_PLC_FBE11[[#This Row],[Quantity]]&lt;&gt;"",t_PLC_FBE11[[#This Row],[Quantity]],1))</f>
        <v>0</v>
      </c>
      <c r="AH104" s="188">
        <f>t_PLC_FBE11[[#This Row],[GMV (RON)]]/$M$9</f>
        <v>0</v>
      </c>
      <c r="AI104" s="188" t="str">
        <f>IF(t_PLC_FBE11[[#This Row],[Commission Invoice per unit (RON)]]&lt;&gt;"-",(t_PLC_FBE11[[#This Row],[Commission Invoice per unit (RON)]]/$M$9)*(IF(t_PLC_FBE11[[#This Row],[Quantity]]&lt;&gt;"",t_PLC_FBE11[[#This Row],[Quantity]],1)),"-")</f>
        <v>-</v>
      </c>
      <c r="AJ104" s="19" t="str">
        <f>IFERROR((VLOOKUP(t_PLC_FBE11[[#This Row],[Look4]],'FBE Fees'!$D:$M,8,0)/$M$9)*(IF(t_PLC_FBE11[[#This Row],[Quantity]]&lt;&gt;"",t_PLC_FBE11[[#This Row],[Quantity]],1)),"-")</f>
        <v>-</v>
      </c>
      <c r="AK104" s="34" t="str">
        <f>IF(t_PLC_FBE11[[#This Row],[Volume ( m³)]]&lt;&gt;"-",IFERROR(VLOOKUP($G$10,Storage!$E:$F,2,0),Storage!$F$4)/$M$9*t_PLC_FBE11[[#This Row],[Volume ( m³)]],"-")</f>
        <v>-</v>
      </c>
      <c r="AL104" s="40" t="str">
        <f>IF(OR(t_PLC_FBE11[[#This Row],[Order Fee (*cc)]]&lt;&gt;"-",t_PLC_FBE11[[#This Row],[Storage fees *cc (m³ / day)]]&lt;&gt;"-"),SUM(t_PLC_FBE11[[#This Row],[Order Fee (*cc)]],(t_PLC_FBE11[[#This Row],[Storage fees *cc (m³ / day)]]*$M$10)),"-")</f>
        <v>-</v>
      </c>
      <c r="AM104" s="188" t="str">
        <f>IF(AND(t_PLC_FBE11[[#This Row],[Commission Invoice (*cc)]]&lt;&gt;"-",t_PLC_FBE11[[#This Row],[FBE Fee (*cc) for avg storage]]&lt;&gt;"-"),t_PLC_FBE11[[#This Row],[Commission Invoice (*cc)]]+t_PLC_FBE11[[#This Row],[FBE Fee (*cc) for avg storage]],"-")</f>
        <v>-</v>
      </c>
      <c r="AN104" s="188" t="str">
        <f>IF(AND(t_PLC_FBE11[[#This Row],[GMV (*cc)]]&lt;&gt;"-",t_PLC_FBE11[[#This Row],[TOTAL Cost (*cc)]]&lt;&gt;"-"),t_PLC_FBE11[[#This Row],[GMV (*cc)]]-t_PLC_FBE11[[#This Row],[TOTAL Cost (*cc)]],"-")</f>
        <v>-</v>
      </c>
      <c r="AO104" s="35" t="str">
        <f>IF(AND(t_PLC_FBE11[[#This Row],[GMV (*cc)]]&lt;&gt;"-",t_PLC_FBE11[[#This Row],[Seller Income (*cc)]]&lt;&gt;"-"),t_PLC_FBE11[[#This Row],[Seller Income (*cc)]]/t_PLC_FBE11[[#This Row],[GMV (*cc)]],"-")</f>
        <v>-</v>
      </c>
      <c r="AP104" s="188" t="str">
        <f>IF(AND(t_PLC_FBE11[[#This Row],[Price wo VAT per unit (RON)]]&lt;&gt;"-",t_PLC_FBE11[[#This Row],[TOTAL Cost (*cc)]]&lt;&gt;"-"),(t_PLC_FBE11[[#This Row],[Price wo VAT per unit (RON)]]/$M$9*(IF(t_PLC_FBE11[[#This Row],[Quantity]]&lt;&gt;"",t_PLC_FBE11[[#This Row],[Quantity]],1)))-t_PLC_FBE11[[#This Row],[TOTAL Cost (*cc)]],"-")</f>
        <v>-</v>
      </c>
      <c r="AQ104" s="35" t="str">
        <f>IF(AND(t_PLC_FBE11[[#This Row],[Net Seller Income (*cc)]]&lt;&gt;"-",t_PLC_FBE11[[#This Row],[Price wo VAT per unit (RON)]]&lt;&gt;"-"),t_PLC_FBE11[[#This Row],[Net Seller Income (*cc)]]/(t_PLC_FBE11[[#This Row],[Price wo VAT per unit (RON)]]/$M$9*(IF(t_PLC_FBE11[[#This Row],[Quantity]]&lt;&gt;"",t_PLC_FBE11[[#This Row],[Quantity]],1))),"-")</f>
        <v>-</v>
      </c>
      <c r="AR104" s="49" t="str">
        <f>IF(AND($L104&gt;0,$M104&gt;0,$N104&gt;0,$O104&gt;0),IFERROR(IF($K104&gt;1,VLOOKUP($T104,'FBE Fees'!$D:$M,9,0)/$M$9*$K104,VLOOKUP($T104,'FBE Fees'!$D:$M,9,0)/$M$9),"check data"),"-")</f>
        <v>-</v>
      </c>
      <c r="AS104" s="49" t="str">
        <f>IF(AND($L104&gt;0,$M104&gt;0,$N104&gt;0,$O104&gt;0),IFERROR(IF($K104&gt;1,VLOOKUP($T104,'FBE Fees'!$D:$M,10,0)/$M$9*$K104,VLOOKUP($T104,'FBE Fees'!$D:$M,10,0)/$M$9),"check data"),"-")</f>
        <v>-</v>
      </c>
    </row>
    <row r="105" spans="4:45" ht="20.100000000000001" customHeight="1" x14ac:dyDescent="0.25">
      <c r="D105" s="45"/>
      <c r="E105" s="45"/>
      <c r="F105" s="63"/>
      <c r="G105" s="46"/>
      <c r="H105" s="46"/>
      <c r="I105" s="58"/>
      <c r="J105" s="47"/>
      <c r="K105" s="17"/>
      <c r="L105" s="27"/>
      <c r="M105" s="27"/>
      <c r="N105" s="27"/>
      <c r="O105" s="27"/>
      <c r="P105" s="28" t="str">
        <f>IF(AND($L105&gt;0,$M105&gt;0,$N105&gt;0,$O105&gt;0),IFERROR(INDEX(T_Weight[Weight],MATCH(L105,T_Weight[Weight],-1)),"check data"),"-")</f>
        <v>-</v>
      </c>
      <c r="Q105" s="28" t="str">
        <f>IF(AND($L105&gt;0,$M105&gt;0,$N105&gt;0,$O105&gt;0),IFERROR(INDEX(T_Length[Length],MATCH((MAX($M105:$O105)),T_Length[Length],-1)),"check data"),"-")</f>
        <v>-</v>
      </c>
      <c r="R105" s="28" t="str">
        <f>IF(AND($L105&gt;0,$M105&gt;0,$N105&gt;0,$O105&gt;0),IFERROR(INDEX(T_Width[Width],MATCH((MEDIAN($M105:$O105)),T_Width[Width],-1)),"check data"),"-")</f>
        <v>-</v>
      </c>
      <c r="S105" s="28" t="str">
        <f>IF(AND($L105&gt;0,$M105&gt;0,$N105&gt;0,$O105&gt;0),IFERROR(INDEX(T_Height[Height],MATCH(MIN($M105:$O105),T_Height[Height],-1)),"check data"),"-")</f>
        <v>-</v>
      </c>
      <c r="T105" s="28" t="str">
        <f t="shared" si="15"/>
        <v>-</v>
      </c>
      <c r="U105" s="184" t="str">
        <f>IF(t_PLC_FBE11[[#This Row],[Category ID]]&lt;&gt;"",$G$8,"-")</f>
        <v>-</v>
      </c>
      <c r="V105" s="135" t="str">
        <f>IF(t_PLC_FBE11[[#This Row],[Category ID]]&lt;&gt;"",$G$9,"-")</f>
        <v>-</v>
      </c>
      <c r="W105" s="185" t="str">
        <f>IF(t_PLC_FBE11[[#This Row],[Category ID]]&lt;&gt;"",IFERROR(VLOOKUP(t_PLC_FBE11[[#This Row],[Category ID]],GRID!$A:$M,5,0),"seek guidance"),"-")</f>
        <v>-</v>
      </c>
      <c r="X105" s="186" t="str">
        <f>IF(t_PLC_FBE11[[#This Row],[Category ID]]&lt;&gt;"",IFERROR(VLOOKUP(t_PLC_FBE11[[#This Row],[Category ID]],GRID!$A:$M,9,0),"seek guidance"),"-")</f>
        <v>-</v>
      </c>
      <c r="Y105" s="32" t="str">
        <f t="shared" si="16"/>
        <v>-</v>
      </c>
      <c r="Z105" s="187" t="str">
        <f>IF(AND($L105&gt;0,$M105&gt;0,$N105&gt;0,$O105&gt;0),IFERROR(INDEX(T_Girth2PLC[Girth],MATCH(t_PLC_FBE11[[#This Row],[Net Girth]],T_Girth2PLC[Girth],-1)),"check data"),"-")</f>
        <v>-</v>
      </c>
      <c r="AA105" s="33" t="str">
        <f>IF(AND($L105&gt;0,$M105&gt;0,$N105&gt;0,$O105&gt;0),IFERROR(VLOOKUP($Z105,Classes!$D:$E,2,0),"check data"),"-")</f>
        <v>-</v>
      </c>
      <c r="AB105" s="34" t="str">
        <f t="shared" si="17"/>
        <v>-</v>
      </c>
      <c r="AC105" s="73" t="str">
        <f>IF(t_PLC_FBE11[[#This Row],[Category ID]]&lt;&gt;"",IFERROR(IF(ISNUMBER(SEARCH("*",$F$11)),VLOOKUP(t_PLC_FBE11[[#This Row],[Category ID]],GRID!$A:$M,13,0),VLOOKUP(t_PLC_FBE11[[#This Row],[Category ID]],GRID!$A:$M,12,0)),"seek guidance"),"-")</f>
        <v>-</v>
      </c>
      <c r="AD105" s="40">
        <f>IF(t_PLC_FBE11[[#This Row],[Net Price wo VAT (desired)]]&lt;&gt;"",(t_PLC_FBE11[[#This Row],[Net Price wo VAT (desired)]]*IF(t_PLC_FBE11[[#This Row],[VAT]]&lt;&gt;"",1+t_PLC_FBE11[[#This Row],[VAT]],1.19))*$M$9,t_PLC_FBE11[[#This Row],[Price with VAT (desired)]]*$M$9)</f>
        <v>0</v>
      </c>
      <c r="AE105" s="188">
        <f>t_PLC_FBE11[[#This Row],[Price w VAT per unit (RON)]]/(IF(t_PLC_FBE11[[#This Row],[VAT]]&lt;&gt;"",1+t_PLC_FBE11[[#This Row],[VAT]],1.19))</f>
        <v>0</v>
      </c>
      <c r="AF105" s="40" t="str">
        <f>IF(AND(t_PLC_FBE11[[#This Row],[Commission %]]&lt;&gt;"-",t_PLC_FBE11[[#This Row],[Price wo VAT per unit (RON)]]&lt;&gt;"-"),t_PLC_FBE11[[#This Row],[Price wo VAT per unit (RON)]]*t_PLC_FBE11[[#This Row],[Commission %]],"-")</f>
        <v>-</v>
      </c>
      <c r="AG105" s="188">
        <f>t_PLC_FBE11[[#This Row],[Price w VAT per unit (RON)]]*(IF(t_PLC_FBE11[[#This Row],[Quantity]]&lt;&gt;"",t_PLC_FBE11[[#This Row],[Quantity]],1))</f>
        <v>0</v>
      </c>
      <c r="AH105" s="188">
        <f>t_PLC_FBE11[[#This Row],[GMV (RON)]]/$M$9</f>
        <v>0</v>
      </c>
      <c r="AI105" s="188" t="str">
        <f>IF(t_PLC_FBE11[[#This Row],[Commission Invoice per unit (RON)]]&lt;&gt;"-",(t_PLC_FBE11[[#This Row],[Commission Invoice per unit (RON)]]/$M$9)*(IF(t_PLC_FBE11[[#This Row],[Quantity]]&lt;&gt;"",t_PLC_FBE11[[#This Row],[Quantity]],1)),"-")</f>
        <v>-</v>
      </c>
      <c r="AJ105" s="19" t="str">
        <f>IFERROR((VLOOKUP(t_PLC_FBE11[[#This Row],[Look4]],'FBE Fees'!$D:$M,8,0)/$M$9)*(IF(t_PLC_FBE11[[#This Row],[Quantity]]&lt;&gt;"",t_PLC_FBE11[[#This Row],[Quantity]],1)),"-")</f>
        <v>-</v>
      </c>
      <c r="AK105" s="34" t="str">
        <f>IF(t_PLC_FBE11[[#This Row],[Volume ( m³)]]&lt;&gt;"-",IFERROR(VLOOKUP($G$10,Storage!$E:$F,2,0),Storage!$F$4)/$M$9*t_PLC_FBE11[[#This Row],[Volume ( m³)]],"-")</f>
        <v>-</v>
      </c>
      <c r="AL105" s="40" t="str">
        <f>IF(OR(t_PLC_FBE11[[#This Row],[Order Fee (*cc)]]&lt;&gt;"-",t_PLC_FBE11[[#This Row],[Storage fees *cc (m³ / day)]]&lt;&gt;"-"),SUM(t_PLC_FBE11[[#This Row],[Order Fee (*cc)]],(t_PLC_FBE11[[#This Row],[Storage fees *cc (m³ / day)]]*$M$10)),"-")</f>
        <v>-</v>
      </c>
      <c r="AM105" s="188" t="str">
        <f>IF(AND(t_PLC_FBE11[[#This Row],[Commission Invoice (*cc)]]&lt;&gt;"-",t_PLC_FBE11[[#This Row],[FBE Fee (*cc) for avg storage]]&lt;&gt;"-"),t_PLC_FBE11[[#This Row],[Commission Invoice (*cc)]]+t_PLC_FBE11[[#This Row],[FBE Fee (*cc) for avg storage]],"-")</f>
        <v>-</v>
      </c>
      <c r="AN105" s="188" t="str">
        <f>IF(AND(t_PLC_FBE11[[#This Row],[GMV (*cc)]]&lt;&gt;"-",t_PLC_FBE11[[#This Row],[TOTAL Cost (*cc)]]&lt;&gt;"-"),t_PLC_FBE11[[#This Row],[GMV (*cc)]]-t_PLC_FBE11[[#This Row],[TOTAL Cost (*cc)]],"-")</f>
        <v>-</v>
      </c>
      <c r="AO105" s="35" t="str">
        <f>IF(AND(t_PLC_FBE11[[#This Row],[GMV (*cc)]]&lt;&gt;"-",t_PLC_FBE11[[#This Row],[Seller Income (*cc)]]&lt;&gt;"-"),t_PLC_FBE11[[#This Row],[Seller Income (*cc)]]/t_PLC_FBE11[[#This Row],[GMV (*cc)]],"-")</f>
        <v>-</v>
      </c>
      <c r="AP105" s="188" t="str">
        <f>IF(AND(t_PLC_FBE11[[#This Row],[Price wo VAT per unit (RON)]]&lt;&gt;"-",t_PLC_FBE11[[#This Row],[TOTAL Cost (*cc)]]&lt;&gt;"-"),(t_PLC_FBE11[[#This Row],[Price wo VAT per unit (RON)]]/$M$9*(IF(t_PLC_FBE11[[#This Row],[Quantity]]&lt;&gt;"",t_PLC_FBE11[[#This Row],[Quantity]],1)))-t_PLC_FBE11[[#This Row],[TOTAL Cost (*cc)]],"-")</f>
        <v>-</v>
      </c>
      <c r="AQ105" s="35" t="str">
        <f>IF(AND(t_PLC_FBE11[[#This Row],[Net Seller Income (*cc)]]&lt;&gt;"-",t_PLC_FBE11[[#This Row],[Price wo VAT per unit (RON)]]&lt;&gt;"-"),t_PLC_FBE11[[#This Row],[Net Seller Income (*cc)]]/(t_PLC_FBE11[[#This Row],[Price wo VAT per unit (RON)]]/$M$9*(IF(t_PLC_FBE11[[#This Row],[Quantity]]&lt;&gt;"",t_PLC_FBE11[[#This Row],[Quantity]],1))),"-")</f>
        <v>-</v>
      </c>
      <c r="AR105" s="49" t="str">
        <f>IF(AND($L105&gt;0,$M105&gt;0,$N105&gt;0,$O105&gt;0),IFERROR(IF($K105&gt;1,VLOOKUP($T105,'FBE Fees'!$D:$M,9,0)/$M$9*$K105,VLOOKUP($T105,'FBE Fees'!$D:$M,9,0)/$M$9),"check data"),"-")</f>
        <v>-</v>
      </c>
      <c r="AS105" s="49" t="str">
        <f>IF(AND($L105&gt;0,$M105&gt;0,$N105&gt;0,$O105&gt;0),IFERROR(IF($K105&gt;1,VLOOKUP($T105,'FBE Fees'!$D:$M,10,0)/$M$9*$K105,VLOOKUP($T105,'FBE Fees'!$D:$M,10,0)/$M$9),"check data"),"-")</f>
        <v>-</v>
      </c>
    </row>
    <row r="106" spans="4:45" ht="20.100000000000001" customHeight="1" x14ac:dyDescent="0.25">
      <c r="D106" s="45"/>
      <c r="E106" s="45"/>
      <c r="F106" s="63"/>
      <c r="G106" s="46"/>
      <c r="H106" s="46"/>
      <c r="I106" s="58"/>
      <c r="J106" s="47"/>
      <c r="K106" s="17"/>
      <c r="L106" s="27"/>
      <c r="M106" s="27"/>
      <c r="N106" s="27"/>
      <c r="O106" s="27"/>
      <c r="P106" s="28" t="str">
        <f>IF(AND($L106&gt;0,$M106&gt;0,$N106&gt;0,$O106&gt;0),IFERROR(INDEX(T_Weight[Weight],MATCH(L106,T_Weight[Weight],-1)),"check data"),"-")</f>
        <v>-</v>
      </c>
      <c r="Q106" s="28" t="str">
        <f>IF(AND($L106&gt;0,$M106&gt;0,$N106&gt;0,$O106&gt;0),IFERROR(INDEX(T_Length[Length],MATCH((MAX($M106:$O106)),T_Length[Length],-1)),"check data"),"-")</f>
        <v>-</v>
      </c>
      <c r="R106" s="28" t="str">
        <f>IF(AND($L106&gt;0,$M106&gt;0,$N106&gt;0,$O106&gt;0),IFERROR(INDEX(T_Width[Width],MATCH((MEDIAN($M106:$O106)),T_Width[Width],-1)),"check data"),"-")</f>
        <v>-</v>
      </c>
      <c r="S106" s="28" t="str">
        <f>IF(AND($L106&gt;0,$M106&gt;0,$N106&gt;0,$O106&gt;0),IFERROR(INDEX(T_Height[Height],MATCH(MIN($M106:$O106),T_Height[Height],-1)),"check data"),"-")</f>
        <v>-</v>
      </c>
      <c r="T106" s="28" t="str">
        <f t="shared" si="15"/>
        <v>-</v>
      </c>
      <c r="U106" s="184" t="str">
        <f>IF(t_PLC_FBE11[[#This Row],[Category ID]]&lt;&gt;"",$G$8,"-")</f>
        <v>-</v>
      </c>
      <c r="V106" s="135" t="str">
        <f>IF(t_PLC_FBE11[[#This Row],[Category ID]]&lt;&gt;"",$G$9,"-")</f>
        <v>-</v>
      </c>
      <c r="W106" s="185" t="str">
        <f>IF(t_PLC_FBE11[[#This Row],[Category ID]]&lt;&gt;"",IFERROR(VLOOKUP(t_PLC_FBE11[[#This Row],[Category ID]],GRID!$A:$M,5,0),"seek guidance"),"-")</f>
        <v>-</v>
      </c>
      <c r="X106" s="186" t="str">
        <f>IF(t_PLC_FBE11[[#This Row],[Category ID]]&lt;&gt;"",IFERROR(VLOOKUP(t_PLC_FBE11[[#This Row],[Category ID]],GRID!$A:$M,9,0),"seek guidance"),"-")</f>
        <v>-</v>
      </c>
      <c r="Y106" s="32" t="str">
        <f t="shared" si="16"/>
        <v>-</v>
      </c>
      <c r="Z106" s="187" t="str">
        <f>IF(AND($L106&gt;0,$M106&gt;0,$N106&gt;0,$O106&gt;0),IFERROR(INDEX(T_Girth2PLC[Girth],MATCH(t_PLC_FBE11[[#This Row],[Net Girth]],T_Girth2PLC[Girth],-1)),"check data"),"-")</f>
        <v>-</v>
      </c>
      <c r="AA106" s="33" t="str">
        <f>IF(AND($L106&gt;0,$M106&gt;0,$N106&gt;0,$O106&gt;0),IFERROR(VLOOKUP($Z106,Classes!$D:$E,2,0),"check data"),"-")</f>
        <v>-</v>
      </c>
      <c r="AB106" s="34" t="str">
        <f t="shared" si="17"/>
        <v>-</v>
      </c>
      <c r="AC106" s="73" t="str">
        <f>IF(t_PLC_FBE11[[#This Row],[Category ID]]&lt;&gt;"",IFERROR(IF(ISNUMBER(SEARCH("*",$F$11)),VLOOKUP(t_PLC_FBE11[[#This Row],[Category ID]],GRID!$A:$M,13,0),VLOOKUP(t_PLC_FBE11[[#This Row],[Category ID]],GRID!$A:$M,12,0)),"seek guidance"),"-")</f>
        <v>-</v>
      </c>
      <c r="AD106" s="40">
        <f>IF(t_PLC_FBE11[[#This Row],[Net Price wo VAT (desired)]]&lt;&gt;"",(t_PLC_FBE11[[#This Row],[Net Price wo VAT (desired)]]*IF(t_PLC_FBE11[[#This Row],[VAT]]&lt;&gt;"",1+t_PLC_FBE11[[#This Row],[VAT]],1.19))*$M$9,t_PLC_FBE11[[#This Row],[Price with VAT (desired)]]*$M$9)</f>
        <v>0</v>
      </c>
      <c r="AE106" s="188">
        <f>t_PLC_FBE11[[#This Row],[Price w VAT per unit (RON)]]/(IF(t_PLC_FBE11[[#This Row],[VAT]]&lt;&gt;"",1+t_PLC_FBE11[[#This Row],[VAT]],1.19))</f>
        <v>0</v>
      </c>
      <c r="AF106" s="40" t="str">
        <f>IF(AND(t_PLC_FBE11[[#This Row],[Commission %]]&lt;&gt;"-",t_PLC_FBE11[[#This Row],[Price wo VAT per unit (RON)]]&lt;&gt;"-"),t_PLC_FBE11[[#This Row],[Price wo VAT per unit (RON)]]*t_PLC_FBE11[[#This Row],[Commission %]],"-")</f>
        <v>-</v>
      </c>
      <c r="AG106" s="188">
        <f>t_PLC_FBE11[[#This Row],[Price w VAT per unit (RON)]]*(IF(t_PLC_FBE11[[#This Row],[Quantity]]&lt;&gt;"",t_PLC_FBE11[[#This Row],[Quantity]],1))</f>
        <v>0</v>
      </c>
      <c r="AH106" s="188">
        <f>t_PLC_FBE11[[#This Row],[GMV (RON)]]/$M$9</f>
        <v>0</v>
      </c>
      <c r="AI106" s="188" t="str">
        <f>IF(t_PLC_FBE11[[#This Row],[Commission Invoice per unit (RON)]]&lt;&gt;"-",(t_PLC_FBE11[[#This Row],[Commission Invoice per unit (RON)]]/$M$9)*(IF(t_PLC_FBE11[[#This Row],[Quantity]]&lt;&gt;"",t_PLC_FBE11[[#This Row],[Quantity]],1)),"-")</f>
        <v>-</v>
      </c>
      <c r="AJ106" s="19" t="str">
        <f>IFERROR((VLOOKUP(t_PLC_FBE11[[#This Row],[Look4]],'FBE Fees'!$D:$M,8,0)/$M$9)*(IF(t_PLC_FBE11[[#This Row],[Quantity]]&lt;&gt;"",t_PLC_FBE11[[#This Row],[Quantity]],1)),"-")</f>
        <v>-</v>
      </c>
      <c r="AK106" s="34" t="str">
        <f>IF(t_PLC_FBE11[[#This Row],[Volume ( m³)]]&lt;&gt;"-",IFERROR(VLOOKUP($G$10,Storage!$E:$F,2,0),Storage!$F$4)/$M$9*t_PLC_FBE11[[#This Row],[Volume ( m³)]],"-")</f>
        <v>-</v>
      </c>
      <c r="AL106" s="40" t="str">
        <f>IF(OR(t_PLC_FBE11[[#This Row],[Order Fee (*cc)]]&lt;&gt;"-",t_PLC_FBE11[[#This Row],[Storage fees *cc (m³ / day)]]&lt;&gt;"-"),SUM(t_PLC_FBE11[[#This Row],[Order Fee (*cc)]],(t_PLC_FBE11[[#This Row],[Storage fees *cc (m³ / day)]]*$M$10)),"-")</f>
        <v>-</v>
      </c>
      <c r="AM106" s="188" t="str">
        <f>IF(AND(t_PLC_FBE11[[#This Row],[Commission Invoice (*cc)]]&lt;&gt;"-",t_PLC_FBE11[[#This Row],[FBE Fee (*cc) for avg storage]]&lt;&gt;"-"),t_PLC_FBE11[[#This Row],[Commission Invoice (*cc)]]+t_PLC_FBE11[[#This Row],[FBE Fee (*cc) for avg storage]],"-")</f>
        <v>-</v>
      </c>
      <c r="AN106" s="188" t="str">
        <f>IF(AND(t_PLC_FBE11[[#This Row],[GMV (*cc)]]&lt;&gt;"-",t_PLC_FBE11[[#This Row],[TOTAL Cost (*cc)]]&lt;&gt;"-"),t_PLC_FBE11[[#This Row],[GMV (*cc)]]-t_PLC_FBE11[[#This Row],[TOTAL Cost (*cc)]],"-")</f>
        <v>-</v>
      </c>
      <c r="AO106" s="35" t="str">
        <f>IF(AND(t_PLC_FBE11[[#This Row],[GMV (*cc)]]&lt;&gt;"-",t_PLC_FBE11[[#This Row],[Seller Income (*cc)]]&lt;&gt;"-"),t_PLC_FBE11[[#This Row],[Seller Income (*cc)]]/t_PLC_FBE11[[#This Row],[GMV (*cc)]],"-")</f>
        <v>-</v>
      </c>
      <c r="AP106" s="188" t="str">
        <f>IF(AND(t_PLC_FBE11[[#This Row],[Price wo VAT per unit (RON)]]&lt;&gt;"-",t_PLC_FBE11[[#This Row],[TOTAL Cost (*cc)]]&lt;&gt;"-"),(t_PLC_FBE11[[#This Row],[Price wo VAT per unit (RON)]]/$M$9*(IF(t_PLC_FBE11[[#This Row],[Quantity]]&lt;&gt;"",t_PLC_FBE11[[#This Row],[Quantity]],1)))-t_PLC_FBE11[[#This Row],[TOTAL Cost (*cc)]],"-")</f>
        <v>-</v>
      </c>
      <c r="AQ106" s="35" t="str">
        <f>IF(AND(t_PLC_FBE11[[#This Row],[Net Seller Income (*cc)]]&lt;&gt;"-",t_PLC_FBE11[[#This Row],[Price wo VAT per unit (RON)]]&lt;&gt;"-"),t_PLC_FBE11[[#This Row],[Net Seller Income (*cc)]]/(t_PLC_FBE11[[#This Row],[Price wo VAT per unit (RON)]]/$M$9*(IF(t_PLC_FBE11[[#This Row],[Quantity]]&lt;&gt;"",t_PLC_FBE11[[#This Row],[Quantity]],1))),"-")</f>
        <v>-</v>
      </c>
      <c r="AR106" s="49" t="str">
        <f>IF(AND($L106&gt;0,$M106&gt;0,$N106&gt;0,$O106&gt;0),IFERROR(IF($K106&gt;1,VLOOKUP($T106,'FBE Fees'!$D:$M,9,0)/$M$9*$K106,VLOOKUP($T106,'FBE Fees'!$D:$M,9,0)/$M$9),"check data"),"-")</f>
        <v>-</v>
      </c>
      <c r="AS106" s="49" t="str">
        <f>IF(AND($L106&gt;0,$M106&gt;0,$N106&gt;0,$O106&gt;0),IFERROR(IF($K106&gt;1,VLOOKUP($T106,'FBE Fees'!$D:$M,10,0)/$M$9*$K106,VLOOKUP($T106,'FBE Fees'!$D:$M,10,0)/$M$9),"check data"),"-")</f>
        <v>-</v>
      </c>
    </row>
    <row r="107" spans="4:45" ht="20.100000000000001" customHeight="1" x14ac:dyDescent="0.25">
      <c r="D107" s="45"/>
      <c r="E107" s="45"/>
      <c r="F107" s="63"/>
      <c r="G107" s="46"/>
      <c r="H107" s="46"/>
      <c r="I107" s="58"/>
      <c r="J107" s="47"/>
      <c r="K107" s="17"/>
      <c r="L107" s="27"/>
      <c r="M107" s="27"/>
      <c r="N107" s="27"/>
      <c r="O107" s="27"/>
      <c r="P107" s="28" t="str">
        <f>IF(AND($L107&gt;0,$M107&gt;0,$N107&gt;0,$O107&gt;0),IFERROR(INDEX(T_Weight[Weight],MATCH(L107,T_Weight[Weight],-1)),"check data"),"-")</f>
        <v>-</v>
      </c>
      <c r="Q107" s="28" t="str">
        <f>IF(AND($L107&gt;0,$M107&gt;0,$N107&gt;0,$O107&gt;0),IFERROR(INDEX(T_Length[Length],MATCH((MAX($M107:$O107)),T_Length[Length],-1)),"check data"),"-")</f>
        <v>-</v>
      </c>
      <c r="R107" s="28" t="str">
        <f>IF(AND($L107&gt;0,$M107&gt;0,$N107&gt;0,$O107&gt;0),IFERROR(INDEX(T_Width[Width],MATCH((MEDIAN($M107:$O107)),T_Width[Width],-1)),"check data"),"-")</f>
        <v>-</v>
      </c>
      <c r="S107" s="28" t="str">
        <f>IF(AND($L107&gt;0,$M107&gt;0,$N107&gt;0,$O107&gt;0),IFERROR(INDEX(T_Height[Height],MATCH(MIN($M107:$O107),T_Height[Height],-1)),"check data"),"-")</f>
        <v>-</v>
      </c>
      <c r="T107" s="28" t="str">
        <f t="shared" si="15"/>
        <v>-</v>
      </c>
      <c r="U107" s="184" t="str">
        <f>IF(t_PLC_FBE11[[#This Row],[Category ID]]&lt;&gt;"",$G$8,"-")</f>
        <v>-</v>
      </c>
      <c r="V107" s="135" t="str">
        <f>IF(t_PLC_FBE11[[#This Row],[Category ID]]&lt;&gt;"",$G$9,"-")</f>
        <v>-</v>
      </c>
      <c r="W107" s="185" t="str">
        <f>IF(t_PLC_FBE11[[#This Row],[Category ID]]&lt;&gt;"",IFERROR(VLOOKUP(t_PLC_FBE11[[#This Row],[Category ID]],GRID!$A:$M,5,0),"seek guidance"),"-")</f>
        <v>-</v>
      </c>
      <c r="X107" s="186" t="str">
        <f>IF(t_PLC_FBE11[[#This Row],[Category ID]]&lt;&gt;"",IFERROR(VLOOKUP(t_PLC_FBE11[[#This Row],[Category ID]],GRID!$A:$M,9,0),"seek guidance"),"-")</f>
        <v>-</v>
      </c>
      <c r="Y107" s="32" t="str">
        <f t="shared" si="16"/>
        <v>-</v>
      </c>
      <c r="Z107" s="187" t="str">
        <f>IF(AND($L107&gt;0,$M107&gt;0,$N107&gt;0,$O107&gt;0),IFERROR(INDEX(T_Girth2PLC[Girth],MATCH(t_PLC_FBE11[[#This Row],[Net Girth]],T_Girth2PLC[Girth],-1)),"check data"),"-")</f>
        <v>-</v>
      </c>
      <c r="AA107" s="33" t="str">
        <f>IF(AND($L107&gt;0,$M107&gt;0,$N107&gt;0,$O107&gt;0),IFERROR(VLOOKUP($Z107,Classes!$D:$E,2,0),"check data"),"-")</f>
        <v>-</v>
      </c>
      <c r="AB107" s="34" t="str">
        <f t="shared" si="17"/>
        <v>-</v>
      </c>
      <c r="AC107" s="73" t="str">
        <f>IF(t_PLC_FBE11[[#This Row],[Category ID]]&lt;&gt;"",IFERROR(IF(ISNUMBER(SEARCH("*",$F$11)),VLOOKUP(t_PLC_FBE11[[#This Row],[Category ID]],GRID!$A:$M,13,0),VLOOKUP(t_PLC_FBE11[[#This Row],[Category ID]],GRID!$A:$M,12,0)),"seek guidance"),"-")</f>
        <v>-</v>
      </c>
      <c r="AD107" s="40">
        <f>IF(t_PLC_FBE11[[#This Row],[Net Price wo VAT (desired)]]&lt;&gt;"",(t_PLC_FBE11[[#This Row],[Net Price wo VAT (desired)]]*IF(t_PLC_FBE11[[#This Row],[VAT]]&lt;&gt;"",1+t_PLC_FBE11[[#This Row],[VAT]],1.19))*$M$9,t_PLC_FBE11[[#This Row],[Price with VAT (desired)]]*$M$9)</f>
        <v>0</v>
      </c>
      <c r="AE107" s="188">
        <f>t_PLC_FBE11[[#This Row],[Price w VAT per unit (RON)]]/(IF(t_PLC_FBE11[[#This Row],[VAT]]&lt;&gt;"",1+t_PLC_FBE11[[#This Row],[VAT]],1.19))</f>
        <v>0</v>
      </c>
      <c r="AF107" s="40" t="str">
        <f>IF(AND(t_PLC_FBE11[[#This Row],[Commission %]]&lt;&gt;"-",t_PLC_FBE11[[#This Row],[Price wo VAT per unit (RON)]]&lt;&gt;"-"),t_PLC_FBE11[[#This Row],[Price wo VAT per unit (RON)]]*t_PLC_FBE11[[#This Row],[Commission %]],"-")</f>
        <v>-</v>
      </c>
      <c r="AG107" s="188">
        <f>t_PLC_FBE11[[#This Row],[Price w VAT per unit (RON)]]*(IF(t_PLC_FBE11[[#This Row],[Quantity]]&lt;&gt;"",t_PLC_FBE11[[#This Row],[Quantity]],1))</f>
        <v>0</v>
      </c>
      <c r="AH107" s="188">
        <f>t_PLC_FBE11[[#This Row],[GMV (RON)]]/$M$9</f>
        <v>0</v>
      </c>
      <c r="AI107" s="188" t="str">
        <f>IF(t_PLC_FBE11[[#This Row],[Commission Invoice per unit (RON)]]&lt;&gt;"-",(t_PLC_FBE11[[#This Row],[Commission Invoice per unit (RON)]]/$M$9)*(IF(t_PLC_FBE11[[#This Row],[Quantity]]&lt;&gt;"",t_PLC_FBE11[[#This Row],[Quantity]],1)),"-")</f>
        <v>-</v>
      </c>
      <c r="AJ107" s="19" t="str">
        <f>IFERROR((VLOOKUP(t_PLC_FBE11[[#This Row],[Look4]],'FBE Fees'!$D:$M,8,0)/$M$9)*(IF(t_PLC_FBE11[[#This Row],[Quantity]]&lt;&gt;"",t_PLC_FBE11[[#This Row],[Quantity]],1)),"-")</f>
        <v>-</v>
      </c>
      <c r="AK107" s="34" t="str">
        <f>IF(t_PLC_FBE11[[#This Row],[Volume ( m³)]]&lt;&gt;"-",IFERROR(VLOOKUP($G$10,Storage!$E:$F,2,0),Storage!$F$4)/$M$9*t_PLC_FBE11[[#This Row],[Volume ( m³)]],"-")</f>
        <v>-</v>
      </c>
      <c r="AL107" s="40" t="str">
        <f>IF(OR(t_PLC_FBE11[[#This Row],[Order Fee (*cc)]]&lt;&gt;"-",t_PLC_FBE11[[#This Row],[Storage fees *cc (m³ / day)]]&lt;&gt;"-"),SUM(t_PLC_FBE11[[#This Row],[Order Fee (*cc)]],(t_PLC_FBE11[[#This Row],[Storage fees *cc (m³ / day)]]*$M$10)),"-")</f>
        <v>-</v>
      </c>
      <c r="AM107" s="188" t="str">
        <f>IF(AND(t_PLC_FBE11[[#This Row],[Commission Invoice (*cc)]]&lt;&gt;"-",t_PLC_FBE11[[#This Row],[FBE Fee (*cc) for avg storage]]&lt;&gt;"-"),t_PLC_FBE11[[#This Row],[Commission Invoice (*cc)]]+t_PLC_FBE11[[#This Row],[FBE Fee (*cc) for avg storage]],"-")</f>
        <v>-</v>
      </c>
      <c r="AN107" s="188" t="str">
        <f>IF(AND(t_PLC_FBE11[[#This Row],[GMV (*cc)]]&lt;&gt;"-",t_PLC_FBE11[[#This Row],[TOTAL Cost (*cc)]]&lt;&gt;"-"),t_PLC_FBE11[[#This Row],[GMV (*cc)]]-t_PLC_FBE11[[#This Row],[TOTAL Cost (*cc)]],"-")</f>
        <v>-</v>
      </c>
      <c r="AO107" s="35" t="str">
        <f>IF(AND(t_PLC_FBE11[[#This Row],[GMV (*cc)]]&lt;&gt;"-",t_PLC_FBE11[[#This Row],[Seller Income (*cc)]]&lt;&gt;"-"),t_PLC_FBE11[[#This Row],[Seller Income (*cc)]]/t_PLC_FBE11[[#This Row],[GMV (*cc)]],"-")</f>
        <v>-</v>
      </c>
      <c r="AP107" s="188" t="str">
        <f>IF(AND(t_PLC_FBE11[[#This Row],[Price wo VAT per unit (RON)]]&lt;&gt;"-",t_PLC_FBE11[[#This Row],[TOTAL Cost (*cc)]]&lt;&gt;"-"),(t_PLC_FBE11[[#This Row],[Price wo VAT per unit (RON)]]/$M$9*(IF(t_PLC_FBE11[[#This Row],[Quantity]]&lt;&gt;"",t_PLC_FBE11[[#This Row],[Quantity]],1)))-t_PLC_FBE11[[#This Row],[TOTAL Cost (*cc)]],"-")</f>
        <v>-</v>
      </c>
      <c r="AQ107" s="35" t="str">
        <f>IF(AND(t_PLC_FBE11[[#This Row],[Net Seller Income (*cc)]]&lt;&gt;"-",t_PLC_FBE11[[#This Row],[Price wo VAT per unit (RON)]]&lt;&gt;"-"),t_PLC_FBE11[[#This Row],[Net Seller Income (*cc)]]/(t_PLC_FBE11[[#This Row],[Price wo VAT per unit (RON)]]/$M$9*(IF(t_PLC_FBE11[[#This Row],[Quantity]]&lt;&gt;"",t_PLC_FBE11[[#This Row],[Quantity]],1))),"-")</f>
        <v>-</v>
      </c>
      <c r="AR107" s="49" t="str">
        <f>IF(AND($L107&gt;0,$M107&gt;0,$N107&gt;0,$O107&gt;0),IFERROR(IF($K107&gt;1,VLOOKUP($T107,'FBE Fees'!$D:$M,9,0)/$M$9*$K107,VLOOKUP($T107,'FBE Fees'!$D:$M,9,0)/$M$9),"check data"),"-")</f>
        <v>-</v>
      </c>
      <c r="AS107" s="49" t="str">
        <f>IF(AND($L107&gt;0,$M107&gt;0,$N107&gt;0,$O107&gt;0),IFERROR(IF($K107&gt;1,VLOOKUP($T107,'FBE Fees'!$D:$M,10,0)/$M$9*$K107,VLOOKUP($T107,'FBE Fees'!$D:$M,10,0)/$M$9),"check data"),"-")</f>
        <v>-</v>
      </c>
    </row>
    <row r="108" spans="4:45" ht="20.100000000000001" customHeight="1" x14ac:dyDescent="0.25">
      <c r="D108" s="45"/>
      <c r="E108" s="45"/>
      <c r="F108" s="63"/>
      <c r="G108" s="46"/>
      <c r="H108" s="46"/>
      <c r="I108" s="58"/>
      <c r="J108" s="47"/>
      <c r="K108" s="17"/>
      <c r="L108" s="27"/>
      <c r="M108" s="27"/>
      <c r="N108" s="27"/>
      <c r="O108" s="27"/>
      <c r="P108" s="28" t="str">
        <f>IF(AND($L108&gt;0,$M108&gt;0,$N108&gt;0,$O108&gt;0),IFERROR(INDEX(T_Weight[Weight],MATCH(L108,T_Weight[Weight],-1)),"check data"),"-")</f>
        <v>-</v>
      </c>
      <c r="Q108" s="28" t="str">
        <f>IF(AND($L108&gt;0,$M108&gt;0,$N108&gt;0,$O108&gt;0),IFERROR(INDEX(T_Length[Length],MATCH((MAX($M108:$O108)),T_Length[Length],-1)),"check data"),"-")</f>
        <v>-</v>
      </c>
      <c r="R108" s="28" t="str">
        <f>IF(AND($L108&gt;0,$M108&gt;0,$N108&gt;0,$O108&gt;0),IFERROR(INDEX(T_Width[Width],MATCH((MEDIAN($M108:$O108)),T_Width[Width],-1)),"check data"),"-")</f>
        <v>-</v>
      </c>
      <c r="S108" s="28" t="str">
        <f>IF(AND($L108&gt;0,$M108&gt;0,$N108&gt;0,$O108&gt;0),IFERROR(INDEX(T_Height[Height],MATCH(MIN($M108:$O108),T_Height[Height],-1)),"check data"),"-")</f>
        <v>-</v>
      </c>
      <c r="T108" s="28" t="str">
        <f t="shared" si="0"/>
        <v>-</v>
      </c>
      <c r="U108" s="184" t="str">
        <f>IF(t_PLC_FBE11[[#This Row],[Category ID]]&lt;&gt;"",$G$8,"-")</f>
        <v>-</v>
      </c>
      <c r="V108" s="135" t="str">
        <f>IF(t_PLC_FBE11[[#This Row],[Category ID]]&lt;&gt;"",$G$9,"-")</f>
        <v>-</v>
      </c>
      <c r="W108" s="185" t="str">
        <f>IF(t_PLC_FBE11[[#This Row],[Category ID]]&lt;&gt;"",IFERROR(VLOOKUP(t_PLC_FBE11[[#This Row],[Category ID]],GRID!$A:$M,5,0),"seek guidance"),"-")</f>
        <v>-</v>
      </c>
      <c r="X108" s="186" t="str">
        <f>IF(t_PLC_FBE11[[#This Row],[Category ID]]&lt;&gt;"",IFERROR(VLOOKUP(t_PLC_FBE11[[#This Row],[Category ID]],GRID!$A:$M,9,0),"seek guidance"),"-")</f>
        <v>-</v>
      </c>
      <c r="Y108" s="32" t="str">
        <f t="shared" si="5"/>
        <v>-</v>
      </c>
      <c r="Z108" s="187" t="str">
        <f>IF(AND($L108&gt;0,$M108&gt;0,$N108&gt;0,$O108&gt;0),IFERROR(INDEX(T_Girth2PLC[Girth],MATCH(t_PLC_FBE11[[#This Row],[Net Girth]],T_Girth2PLC[Girth],-1)),"check data"),"-")</f>
        <v>-</v>
      </c>
      <c r="AA108" s="33" t="str">
        <f>IF(AND($L108&gt;0,$M108&gt;0,$N108&gt;0,$O108&gt;0),IFERROR(VLOOKUP($Z108,Classes!$D:$E,2,0),"check data"),"-")</f>
        <v>-</v>
      </c>
      <c r="AB108" s="34" t="str">
        <f t="shared" si="1"/>
        <v>-</v>
      </c>
      <c r="AC108" s="73" t="str">
        <f>IF(t_PLC_FBE11[[#This Row],[Category ID]]&lt;&gt;"",IFERROR(IF(ISNUMBER(SEARCH("*",$F$11)),VLOOKUP(t_PLC_FBE11[[#This Row],[Category ID]],GRID!$A:$M,13,0),VLOOKUP(t_PLC_FBE11[[#This Row],[Category ID]],GRID!$A:$M,12,0)),"seek guidance"),"-")</f>
        <v>-</v>
      </c>
      <c r="AD108" s="40">
        <f>IF(t_PLC_FBE11[[#This Row],[Net Price wo VAT (desired)]]&lt;&gt;"",(t_PLC_FBE11[[#This Row],[Net Price wo VAT (desired)]]*IF(t_PLC_FBE11[[#This Row],[VAT]]&lt;&gt;"",1+t_PLC_FBE11[[#This Row],[VAT]],1.19))*$M$9,t_PLC_FBE11[[#This Row],[Price with VAT (desired)]]*$M$9)</f>
        <v>0</v>
      </c>
      <c r="AE108" s="188">
        <f>t_PLC_FBE11[[#This Row],[Price w VAT per unit (RON)]]/(IF(t_PLC_FBE11[[#This Row],[VAT]]&lt;&gt;"",1+t_PLC_FBE11[[#This Row],[VAT]],1.19))</f>
        <v>0</v>
      </c>
      <c r="AF108" s="40" t="str">
        <f>IF(AND(t_PLC_FBE11[[#This Row],[Commission %]]&lt;&gt;"-",t_PLC_FBE11[[#This Row],[Price wo VAT per unit (RON)]]&lt;&gt;"-"),t_PLC_FBE11[[#This Row],[Price wo VAT per unit (RON)]]*t_PLC_FBE11[[#This Row],[Commission %]],"-")</f>
        <v>-</v>
      </c>
      <c r="AG108" s="188">
        <f>t_PLC_FBE11[[#This Row],[Price w VAT per unit (RON)]]*(IF(t_PLC_FBE11[[#This Row],[Quantity]]&lt;&gt;"",t_PLC_FBE11[[#This Row],[Quantity]],1))</f>
        <v>0</v>
      </c>
      <c r="AH108" s="188">
        <f>t_PLC_FBE11[[#This Row],[GMV (RON)]]/$M$9</f>
        <v>0</v>
      </c>
      <c r="AI108" s="188" t="str">
        <f>IF(t_PLC_FBE11[[#This Row],[Commission Invoice per unit (RON)]]&lt;&gt;"-",(t_PLC_FBE11[[#This Row],[Commission Invoice per unit (RON)]]/$M$9)*(IF(t_PLC_FBE11[[#This Row],[Quantity]]&lt;&gt;"",t_PLC_FBE11[[#This Row],[Quantity]],1)),"-")</f>
        <v>-</v>
      </c>
      <c r="AJ108" s="19" t="str">
        <f>IFERROR((VLOOKUP(t_PLC_FBE11[[#This Row],[Look4]],'FBE Fees'!$D:$M,8,0)/$M$9)*(IF(t_PLC_FBE11[[#This Row],[Quantity]]&lt;&gt;"",t_PLC_FBE11[[#This Row],[Quantity]],1)),"-")</f>
        <v>-</v>
      </c>
      <c r="AK108" s="34" t="str">
        <f>IF(t_PLC_FBE11[[#This Row],[Volume ( m³)]]&lt;&gt;"-",IFERROR(VLOOKUP($G$10,Storage!$E:$F,2,0),Storage!$F$4)/$M$9*t_PLC_FBE11[[#This Row],[Volume ( m³)]],"-")</f>
        <v>-</v>
      </c>
      <c r="AL108" s="40" t="str">
        <f>IF(OR(t_PLC_FBE11[[#This Row],[Order Fee (*cc)]]&lt;&gt;"-",t_PLC_FBE11[[#This Row],[Storage fees *cc (m³ / day)]]&lt;&gt;"-"),SUM(t_PLC_FBE11[[#This Row],[Order Fee (*cc)]],(t_PLC_FBE11[[#This Row],[Storage fees *cc (m³ / day)]]*$M$10)),"-")</f>
        <v>-</v>
      </c>
      <c r="AM108" s="188" t="str">
        <f>IF(AND(t_PLC_FBE11[[#This Row],[Commission Invoice (*cc)]]&lt;&gt;"-",t_PLC_FBE11[[#This Row],[FBE Fee (*cc) for avg storage]]&lt;&gt;"-"),t_PLC_FBE11[[#This Row],[Commission Invoice (*cc)]]+t_PLC_FBE11[[#This Row],[FBE Fee (*cc) for avg storage]],"-")</f>
        <v>-</v>
      </c>
      <c r="AN108" s="188" t="str">
        <f>IF(AND(t_PLC_FBE11[[#This Row],[GMV (*cc)]]&lt;&gt;"-",t_PLC_FBE11[[#This Row],[TOTAL Cost (*cc)]]&lt;&gt;"-"),t_PLC_FBE11[[#This Row],[GMV (*cc)]]-t_PLC_FBE11[[#This Row],[TOTAL Cost (*cc)]],"-")</f>
        <v>-</v>
      </c>
      <c r="AO108" s="35" t="str">
        <f>IF(AND(t_PLC_FBE11[[#This Row],[GMV (*cc)]]&lt;&gt;"-",t_PLC_FBE11[[#This Row],[Seller Income (*cc)]]&lt;&gt;"-"),t_PLC_FBE11[[#This Row],[Seller Income (*cc)]]/t_PLC_FBE11[[#This Row],[GMV (*cc)]],"-")</f>
        <v>-</v>
      </c>
      <c r="AP108" s="188" t="str">
        <f>IF(AND(t_PLC_FBE11[[#This Row],[Price wo VAT per unit (RON)]]&lt;&gt;"-",t_PLC_FBE11[[#This Row],[TOTAL Cost (*cc)]]&lt;&gt;"-"),(t_PLC_FBE11[[#This Row],[Price wo VAT per unit (RON)]]/$M$9*(IF(t_PLC_FBE11[[#This Row],[Quantity]]&lt;&gt;"",t_PLC_FBE11[[#This Row],[Quantity]],1)))-t_PLC_FBE11[[#This Row],[TOTAL Cost (*cc)]],"-")</f>
        <v>-</v>
      </c>
      <c r="AQ108" s="35" t="str">
        <f>IF(AND(t_PLC_FBE11[[#This Row],[Net Seller Income (*cc)]]&lt;&gt;"-",t_PLC_FBE11[[#This Row],[Price wo VAT per unit (RON)]]&lt;&gt;"-"),t_PLC_FBE11[[#This Row],[Net Seller Income (*cc)]]/(t_PLC_FBE11[[#This Row],[Price wo VAT per unit (RON)]]/$M$9*(IF(t_PLC_FBE11[[#This Row],[Quantity]]&lt;&gt;"",t_PLC_FBE11[[#This Row],[Quantity]],1))),"-")</f>
        <v>-</v>
      </c>
      <c r="AR108" s="49" t="str">
        <f>IF(AND($L108&gt;0,$M108&gt;0,$N108&gt;0,$O108&gt;0),IFERROR(IF($K108&gt;1,VLOOKUP($T108,'FBE Fees'!$D:$M,9,0)/$M$9*$K108,VLOOKUP($T108,'FBE Fees'!$D:$M,9,0)/$M$9),"check data"),"-")</f>
        <v>-</v>
      </c>
      <c r="AS108" s="49" t="str">
        <f>IF(AND($L108&gt;0,$M108&gt;0,$N108&gt;0,$O108&gt;0),IFERROR(IF($K108&gt;1,VLOOKUP($T108,'FBE Fees'!$D:$M,10,0)/$M$9*$K108,VLOOKUP($T108,'FBE Fees'!$D:$M,10,0)/$M$9),"check data"),"-")</f>
        <v>-</v>
      </c>
    </row>
    <row r="109" spans="4:45" ht="20.100000000000001" customHeight="1" x14ac:dyDescent="0.25">
      <c r="D109" s="45"/>
      <c r="E109" s="45"/>
      <c r="F109" s="63"/>
      <c r="G109" s="46"/>
      <c r="H109" s="46"/>
      <c r="I109" s="58"/>
      <c r="J109" s="47"/>
      <c r="K109" s="17"/>
      <c r="L109" s="27"/>
      <c r="M109" s="27"/>
      <c r="N109" s="27"/>
      <c r="O109" s="27"/>
      <c r="P109" s="28" t="str">
        <f>IF(AND($L109&gt;0,$M109&gt;0,$N109&gt;0,$O109&gt;0),IFERROR(INDEX(T_Weight[Weight],MATCH(L109,T_Weight[Weight],-1)),"check data"),"-")</f>
        <v>-</v>
      </c>
      <c r="Q109" s="28" t="str">
        <f>IF(AND($L109&gt;0,$M109&gt;0,$N109&gt;0,$O109&gt;0),IFERROR(INDEX(T_Length[Length],MATCH((MAX($M109:$O109)),T_Length[Length],-1)),"check data"),"-")</f>
        <v>-</v>
      </c>
      <c r="R109" s="28" t="str">
        <f>IF(AND($L109&gt;0,$M109&gt;0,$N109&gt;0,$O109&gt;0),IFERROR(INDEX(T_Width[Width],MATCH((MEDIAN($M109:$O109)),T_Width[Width],-1)),"check data"),"-")</f>
        <v>-</v>
      </c>
      <c r="S109" s="28" t="str">
        <f>IF(AND($L109&gt;0,$M109&gt;0,$N109&gt;0,$O109&gt;0),IFERROR(INDEX(T_Height[Height],MATCH(MIN($M109:$O109),T_Height[Height],-1)),"check data"),"-")</f>
        <v>-</v>
      </c>
      <c r="T109" s="28" t="str">
        <f t="shared" si="0"/>
        <v>-</v>
      </c>
      <c r="U109" s="184" t="str">
        <f>IF(t_PLC_FBE11[[#This Row],[Category ID]]&lt;&gt;"",$G$8,"-")</f>
        <v>-</v>
      </c>
      <c r="V109" s="135" t="str">
        <f>IF(t_PLC_FBE11[[#This Row],[Category ID]]&lt;&gt;"",$G$9,"-")</f>
        <v>-</v>
      </c>
      <c r="W109" s="185" t="str">
        <f>IF(t_PLC_FBE11[[#This Row],[Category ID]]&lt;&gt;"",IFERROR(VLOOKUP(t_PLC_FBE11[[#This Row],[Category ID]],GRID!$A:$M,5,0),"seek guidance"),"-")</f>
        <v>-</v>
      </c>
      <c r="X109" s="186" t="str">
        <f>IF(t_PLC_FBE11[[#This Row],[Category ID]]&lt;&gt;"",IFERROR(VLOOKUP(t_PLC_FBE11[[#This Row],[Category ID]],GRID!$A:$M,9,0),"seek guidance"),"-")</f>
        <v>-</v>
      </c>
      <c r="Y109" s="32" t="str">
        <f t="shared" si="5"/>
        <v>-</v>
      </c>
      <c r="Z109" s="187" t="str">
        <f>IF(AND($L109&gt;0,$M109&gt;0,$N109&gt;0,$O109&gt;0),IFERROR(INDEX(T_Girth2PLC[Girth],MATCH(t_PLC_FBE11[[#This Row],[Net Girth]],T_Girth2PLC[Girth],-1)),"check data"),"-")</f>
        <v>-</v>
      </c>
      <c r="AA109" s="33" t="str">
        <f>IF(AND($L109&gt;0,$M109&gt;0,$N109&gt;0,$O109&gt;0),IFERROR(VLOOKUP($Z109,Classes!$D:$E,2,0),"check data"),"-")</f>
        <v>-</v>
      </c>
      <c r="AB109" s="34" t="str">
        <f t="shared" si="1"/>
        <v>-</v>
      </c>
      <c r="AC109" s="73" t="str">
        <f>IF(t_PLC_FBE11[[#This Row],[Category ID]]&lt;&gt;"",IFERROR(IF(ISNUMBER(SEARCH("*",$F$11)),VLOOKUP(t_PLC_FBE11[[#This Row],[Category ID]],GRID!$A:$M,13,0),VLOOKUP(t_PLC_FBE11[[#This Row],[Category ID]],GRID!$A:$M,12,0)),"seek guidance"),"-")</f>
        <v>-</v>
      </c>
      <c r="AD109" s="40">
        <f>IF(t_PLC_FBE11[[#This Row],[Net Price wo VAT (desired)]]&lt;&gt;"",(t_PLC_FBE11[[#This Row],[Net Price wo VAT (desired)]]*IF(t_PLC_FBE11[[#This Row],[VAT]]&lt;&gt;"",1+t_PLC_FBE11[[#This Row],[VAT]],1.19))*$M$9,t_PLC_FBE11[[#This Row],[Price with VAT (desired)]]*$M$9)</f>
        <v>0</v>
      </c>
      <c r="AE109" s="188">
        <f>t_PLC_FBE11[[#This Row],[Price w VAT per unit (RON)]]/(IF(t_PLC_FBE11[[#This Row],[VAT]]&lt;&gt;"",1+t_PLC_FBE11[[#This Row],[VAT]],1.19))</f>
        <v>0</v>
      </c>
      <c r="AF109" s="40" t="str">
        <f>IF(AND(t_PLC_FBE11[[#This Row],[Commission %]]&lt;&gt;"-",t_PLC_FBE11[[#This Row],[Price wo VAT per unit (RON)]]&lt;&gt;"-"),t_PLC_FBE11[[#This Row],[Price wo VAT per unit (RON)]]*t_PLC_FBE11[[#This Row],[Commission %]],"-")</f>
        <v>-</v>
      </c>
      <c r="AG109" s="188">
        <f>t_PLC_FBE11[[#This Row],[Price w VAT per unit (RON)]]*(IF(t_PLC_FBE11[[#This Row],[Quantity]]&lt;&gt;"",t_PLC_FBE11[[#This Row],[Quantity]],1))</f>
        <v>0</v>
      </c>
      <c r="AH109" s="188">
        <f>t_PLC_FBE11[[#This Row],[GMV (RON)]]/$M$9</f>
        <v>0</v>
      </c>
      <c r="AI109" s="188" t="str">
        <f>IF(t_PLC_FBE11[[#This Row],[Commission Invoice per unit (RON)]]&lt;&gt;"-",(t_PLC_FBE11[[#This Row],[Commission Invoice per unit (RON)]]/$M$9)*(IF(t_PLC_FBE11[[#This Row],[Quantity]]&lt;&gt;"",t_PLC_FBE11[[#This Row],[Quantity]],1)),"-")</f>
        <v>-</v>
      </c>
      <c r="AJ109" s="19" t="str">
        <f>IFERROR((VLOOKUP(t_PLC_FBE11[[#This Row],[Look4]],'FBE Fees'!$D:$M,8,0)/$M$9)*(IF(t_PLC_FBE11[[#This Row],[Quantity]]&lt;&gt;"",t_PLC_FBE11[[#This Row],[Quantity]],1)),"-")</f>
        <v>-</v>
      </c>
      <c r="AK109" s="34" t="str">
        <f>IF(t_PLC_FBE11[[#This Row],[Volume ( m³)]]&lt;&gt;"-",IFERROR(VLOOKUP($G$10,Storage!$E:$F,2,0),Storage!$F$4)/$M$9*t_PLC_FBE11[[#This Row],[Volume ( m³)]],"-")</f>
        <v>-</v>
      </c>
      <c r="AL109" s="40" t="str">
        <f>IF(OR(t_PLC_FBE11[[#This Row],[Order Fee (*cc)]]&lt;&gt;"-",t_PLC_FBE11[[#This Row],[Storage fees *cc (m³ / day)]]&lt;&gt;"-"),SUM(t_PLC_FBE11[[#This Row],[Order Fee (*cc)]],(t_PLC_FBE11[[#This Row],[Storage fees *cc (m³ / day)]]*$M$10)),"-")</f>
        <v>-</v>
      </c>
      <c r="AM109" s="188" t="str">
        <f>IF(AND(t_PLC_FBE11[[#This Row],[Commission Invoice (*cc)]]&lt;&gt;"-",t_PLC_FBE11[[#This Row],[FBE Fee (*cc) for avg storage]]&lt;&gt;"-"),t_PLC_FBE11[[#This Row],[Commission Invoice (*cc)]]+t_PLC_FBE11[[#This Row],[FBE Fee (*cc) for avg storage]],"-")</f>
        <v>-</v>
      </c>
      <c r="AN109" s="188" t="str">
        <f>IF(AND(t_PLC_FBE11[[#This Row],[GMV (*cc)]]&lt;&gt;"-",t_PLC_FBE11[[#This Row],[TOTAL Cost (*cc)]]&lt;&gt;"-"),t_PLC_FBE11[[#This Row],[GMV (*cc)]]-t_PLC_FBE11[[#This Row],[TOTAL Cost (*cc)]],"-")</f>
        <v>-</v>
      </c>
      <c r="AO109" s="35" t="str">
        <f>IF(AND(t_PLC_FBE11[[#This Row],[GMV (*cc)]]&lt;&gt;"-",t_PLC_FBE11[[#This Row],[Seller Income (*cc)]]&lt;&gt;"-"),t_PLC_FBE11[[#This Row],[Seller Income (*cc)]]/t_PLC_FBE11[[#This Row],[GMV (*cc)]],"-")</f>
        <v>-</v>
      </c>
      <c r="AP109" s="188" t="str">
        <f>IF(AND(t_PLC_FBE11[[#This Row],[Price wo VAT per unit (RON)]]&lt;&gt;"-",t_PLC_FBE11[[#This Row],[TOTAL Cost (*cc)]]&lt;&gt;"-"),(t_PLC_FBE11[[#This Row],[Price wo VAT per unit (RON)]]/$M$9*(IF(t_PLC_FBE11[[#This Row],[Quantity]]&lt;&gt;"",t_PLC_FBE11[[#This Row],[Quantity]],1)))-t_PLC_FBE11[[#This Row],[TOTAL Cost (*cc)]],"-")</f>
        <v>-</v>
      </c>
      <c r="AQ109" s="35" t="str">
        <f>IF(AND(t_PLC_FBE11[[#This Row],[Net Seller Income (*cc)]]&lt;&gt;"-",t_PLC_FBE11[[#This Row],[Price wo VAT per unit (RON)]]&lt;&gt;"-"),t_PLC_FBE11[[#This Row],[Net Seller Income (*cc)]]/(t_PLC_FBE11[[#This Row],[Price wo VAT per unit (RON)]]/$M$9*(IF(t_PLC_FBE11[[#This Row],[Quantity]]&lt;&gt;"",t_PLC_FBE11[[#This Row],[Quantity]],1))),"-")</f>
        <v>-</v>
      </c>
      <c r="AR109" s="49" t="str">
        <f>IF(AND($L109&gt;0,$M109&gt;0,$N109&gt;0,$O109&gt;0),IFERROR(IF($K109&gt;1,VLOOKUP($T109,'FBE Fees'!$D:$M,9,0)/$M$9*$K109,VLOOKUP($T109,'FBE Fees'!$D:$M,9,0)/$M$9),"check data"),"-")</f>
        <v>-</v>
      </c>
      <c r="AS109" s="49" t="str">
        <f>IF(AND($L109&gt;0,$M109&gt;0,$N109&gt;0,$O109&gt;0),IFERROR(IF($K109&gt;1,VLOOKUP($T109,'FBE Fees'!$D:$M,10,0)/$M$9*$K109,VLOOKUP($T109,'FBE Fees'!$D:$M,10,0)/$M$9),"check data"),"-")</f>
        <v>-</v>
      </c>
    </row>
    <row r="110" spans="4:45" ht="20.100000000000001" customHeight="1" x14ac:dyDescent="0.25">
      <c r="D110" s="45"/>
      <c r="E110" s="45"/>
      <c r="F110" s="63"/>
      <c r="G110" s="46"/>
      <c r="H110" s="46"/>
      <c r="I110" s="58"/>
      <c r="J110" s="47"/>
      <c r="K110" s="17"/>
      <c r="L110" s="27"/>
      <c r="M110" s="27"/>
      <c r="N110" s="27"/>
      <c r="O110" s="27"/>
      <c r="P110" s="28" t="str">
        <f>IF(AND($L110&gt;0,$M110&gt;0,$N110&gt;0,$O110&gt;0),IFERROR(INDEX(T_Weight[Weight],MATCH(L110,T_Weight[Weight],-1)),"check data"),"-")</f>
        <v>-</v>
      </c>
      <c r="Q110" s="28" t="str">
        <f>IF(AND($L110&gt;0,$M110&gt;0,$N110&gt;0,$O110&gt;0),IFERROR(INDEX(T_Length[Length],MATCH((MAX($M110:$O110)),T_Length[Length],-1)),"check data"),"-")</f>
        <v>-</v>
      </c>
      <c r="R110" s="28" t="str">
        <f>IF(AND($L110&gt;0,$M110&gt;0,$N110&gt;0,$O110&gt;0),IFERROR(INDEX(T_Width[Width],MATCH((MEDIAN($M110:$O110)),T_Width[Width],-1)),"check data"),"-")</f>
        <v>-</v>
      </c>
      <c r="S110" s="28" t="str">
        <f>IF(AND($L110&gt;0,$M110&gt;0,$N110&gt;0,$O110&gt;0),IFERROR(INDEX(T_Height[Height],MATCH(MIN($M110:$O110),T_Height[Height],-1)),"check data"),"-")</f>
        <v>-</v>
      </c>
      <c r="T110" s="28" t="str">
        <f t="shared" si="0"/>
        <v>-</v>
      </c>
      <c r="U110" s="184" t="str">
        <f>IF(t_PLC_FBE11[[#This Row],[Category ID]]&lt;&gt;"",$G$8,"-")</f>
        <v>-</v>
      </c>
      <c r="V110" s="135" t="str">
        <f>IF(t_PLC_FBE11[[#This Row],[Category ID]]&lt;&gt;"",$G$9,"-")</f>
        <v>-</v>
      </c>
      <c r="W110" s="185" t="str">
        <f>IF(t_PLC_FBE11[[#This Row],[Category ID]]&lt;&gt;"",IFERROR(VLOOKUP(t_PLC_FBE11[[#This Row],[Category ID]],GRID!$A:$M,5,0),"seek guidance"),"-")</f>
        <v>-</v>
      </c>
      <c r="X110" s="186" t="str">
        <f>IF(t_PLC_FBE11[[#This Row],[Category ID]]&lt;&gt;"",IFERROR(VLOOKUP(t_PLC_FBE11[[#This Row],[Category ID]],GRID!$A:$M,9,0),"seek guidance"),"-")</f>
        <v>-</v>
      </c>
      <c r="Y110" s="32" t="str">
        <f t="shared" si="5"/>
        <v>-</v>
      </c>
      <c r="Z110" s="187" t="str">
        <f>IF(AND($L110&gt;0,$M110&gt;0,$N110&gt;0,$O110&gt;0),IFERROR(INDEX(T_Girth2PLC[Girth],MATCH(t_PLC_FBE11[[#This Row],[Net Girth]],T_Girth2PLC[Girth],-1)),"check data"),"-")</f>
        <v>-</v>
      </c>
      <c r="AA110" s="33" t="str">
        <f>IF(AND($L110&gt;0,$M110&gt;0,$N110&gt;0,$O110&gt;0),IFERROR(VLOOKUP($Z110,Classes!$D:$E,2,0),"check data"),"-")</f>
        <v>-</v>
      </c>
      <c r="AB110" s="34" t="str">
        <f t="shared" si="1"/>
        <v>-</v>
      </c>
      <c r="AC110" s="73" t="str">
        <f>IF(t_PLC_FBE11[[#This Row],[Category ID]]&lt;&gt;"",IFERROR(IF(ISNUMBER(SEARCH("*",$F$11)),VLOOKUP(t_PLC_FBE11[[#This Row],[Category ID]],GRID!$A:$M,13,0),VLOOKUP(t_PLC_FBE11[[#This Row],[Category ID]],GRID!$A:$M,12,0)),"seek guidance"),"-")</f>
        <v>-</v>
      </c>
      <c r="AD110" s="40">
        <f>IF(t_PLC_FBE11[[#This Row],[Net Price wo VAT (desired)]]&lt;&gt;"",(t_PLC_FBE11[[#This Row],[Net Price wo VAT (desired)]]*IF(t_PLC_FBE11[[#This Row],[VAT]]&lt;&gt;"",1+t_PLC_FBE11[[#This Row],[VAT]],1.19))*$M$9,t_PLC_FBE11[[#This Row],[Price with VAT (desired)]]*$M$9)</f>
        <v>0</v>
      </c>
      <c r="AE110" s="188">
        <f>t_PLC_FBE11[[#This Row],[Price w VAT per unit (RON)]]/(IF(t_PLC_FBE11[[#This Row],[VAT]]&lt;&gt;"",1+t_PLC_FBE11[[#This Row],[VAT]],1.19))</f>
        <v>0</v>
      </c>
      <c r="AF110" s="40" t="str">
        <f>IF(AND(t_PLC_FBE11[[#This Row],[Commission %]]&lt;&gt;"-",t_PLC_FBE11[[#This Row],[Price wo VAT per unit (RON)]]&lt;&gt;"-"),t_PLC_FBE11[[#This Row],[Price wo VAT per unit (RON)]]*t_PLC_FBE11[[#This Row],[Commission %]],"-")</f>
        <v>-</v>
      </c>
      <c r="AG110" s="188">
        <f>t_PLC_FBE11[[#This Row],[Price w VAT per unit (RON)]]*(IF(t_PLC_FBE11[[#This Row],[Quantity]]&lt;&gt;"",t_PLC_FBE11[[#This Row],[Quantity]],1))</f>
        <v>0</v>
      </c>
      <c r="AH110" s="188">
        <f>t_PLC_FBE11[[#This Row],[GMV (RON)]]/$M$9</f>
        <v>0</v>
      </c>
      <c r="AI110" s="188" t="str">
        <f>IF(t_PLC_FBE11[[#This Row],[Commission Invoice per unit (RON)]]&lt;&gt;"-",(t_PLC_FBE11[[#This Row],[Commission Invoice per unit (RON)]]/$M$9)*(IF(t_PLC_FBE11[[#This Row],[Quantity]]&lt;&gt;"",t_PLC_FBE11[[#This Row],[Quantity]],1)),"-")</f>
        <v>-</v>
      </c>
      <c r="AJ110" s="19" t="str">
        <f>IFERROR((VLOOKUP(t_PLC_FBE11[[#This Row],[Look4]],'FBE Fees'!$D:$M,8,0)/$M$9)*(IF(t_PLC_FBE11[[#This Row],[Quantity]]&lt;&gt;"",t_PLC_FBE11[[#This Row],[Quantity]],1)),"-")</f>
        <v>-</v>
      </c>
      <c r="AK110" s="34" t="str">
        <f>IF(t_PLC_FBE11[[#This Row],[Volume ( m³)]]&lt;&gt;"-",IFERROR(VLOOKUP($G$10,Storage!$E:$F,2,0),Storage!$F$4)/$M$9*t_PLC_FBE11[[#This Row],[Volume ( m³)]],"-")</f>
        <v>-</v>
      </c>
      <c r="AL110" s="40" t="str">
        <f>IF(OR(t_PLC_FBE11[[#This Row],[Order Fee (*cc)]]&lt;&gt;"-",t_PLC_FBE11[[#This Row],[Storage fees *cc (m³ / day)]]&lt;&gt;"-"),SUM(t_PLC_FBE11[[#This Row],[Order Fee (*cc)]],(t_PLC_FBE11[[#This Row],[Storage fees *cc (m³ / day)]]*$M$10)),"-")</f>
        <v>-</v>
      </c>
      <c r="AM110" s="188" t="str">
        <f>IF(AND(t_PLC_FBE11[[#This Row],[Commission Invoice (*cc)]]&lt;&gt;"-",t_PLC_FBE11[[#This Row],[FBE Fee (*cc) for avg storage]]&lt;&gt;"-"),t_PLC_FBE11[[#This Row],[Commission Invoice (*cc)]]+t_PLC_FBE11[[#This Row],[FBE Fee (*cc) for avg storage]],"-")</f>
        <v>-</v>
      </c>
      <c r="AN110" s="188" t="str">
        <f>IF(AND(t_PLC_FBE11[[#This Row],[GMV (*cc)]]&lt;&gt;"-",t_PLC_FBE11[[#This Row],[TOTAL Cost (*cc)]]&lt;&gt;"-"),t_PLC_FBE11[[#This Row],[GMV (*cc)]]-t_PLC_FBE11[[#This Row],[TOTAL Cost (*cc)]],"-")</f>
        <v>-</v>
      </c>
      <c r="AO110" s="35" t="str">
        <f>IF(AND(t_PLC_FBE11[[#This Row],[GMV (*cc)]]&lt;&gt;"-",t_PLC_FBE11[[#This Row],[Seller Income (*cc)]]&lt;&gt;"-"),t_PLC_FBE11[[#This Row],[Seller Income (*cc)]]/t_PLC_FBE11[[#This Row],[GMV (*cc)]],"-")</f>
        <v>-</v>
      </c>
      <c r="AP110" s="188" t="str">
        <f>IF(AND(t_PLC_FBE11[[#This Row],[Price wo VAT per unit (RON)]]&lt;&gt;"-",t_PLC_FBE11[[#This Row],[TOTAL Cost (*cc)]]&lt;&gt;"-"),(t_PLC_FBE11[[#This Row],[Price wo VAT per unit (RON)]]/$M$9*(IF(t_PLC_FBE11[[#This Row],[Quantity]]&lt;&gt;"",t_PLC_FBE11[[#This Row],[Quantity]],1)))-t_PLC_FBE11[[#This Row],[TOTAL Cost (*cc)]],"-")</f>
        <v>-</v>
      </c>
      <c r="AQ110" s="35" t="str">
        <f>IF(AND(t_PLC_FBE11[[#This Row],[Net Seller Income (*cc)]]&lt;&gt;"-",t_PLC_FBE11[[#This Row],[Price wo VAT per unit (RON)]]&lt;&gt;"-"),t_PLC_FBE11[[#This Row],[Net Seller Income (*cc)]]/(t_PLC_FBE11[[#This Row],[Price wo VAT per unit (RON)]]/$M$9*(IF(t_PLC_FBE11[[#This Row],[Quantity]]&lt;&gt;"",t_PLC_FBE11[[#This Row],[Quantity]],1))),"-")</f>
        <v>-</v>
      </c>
      <c r="AR110" s="49" t="str">
        <f>IF(AND($L110&gt;0,$M110&gt;0,$N110&gt;0,$O110&gt;0),IFERROR(IF($K110&gt;1,VLOOKUP($T110,'FBE Fees'!$D:$M,9,0)/$M$9*$K110,VLOOKUP($T110,'FBE Fees'!$D:$M,9,0)/$M$9),"check data"),"-")</f>
        <v>-</v>
      </c>
      <c r="AS110" s="49" t="str">
        <f>IF(AND($L110&gt;0,$M110&gt;0,$N110&gt;0,$O110&gt;0),IFERROR(IF($K110&gt;1,VLOOKUP($T110,'FBE Fees'!$D:$M,10,0)/$M$9*$K110,VLOOKUP($T110,'FBE Fees'!$D:$M,10,0)/$M$9),"check data"),"-")</f>
        <v>-</v>
      </c>
    </row>
    <row r="111" spans="4:45" ht="20.100000000000001" customHeight="1" x14ac:dyDescent="0.25">
      <c r="D111" s="45"/>
      <c r="E111" s="45"/>
      <c r="F111" s="63"/>
      <c r="G111" s="46"/>
      <c r="H111" s="46"/>
      <c r="I111" s="58"/>
      <c r="J111" s="47"/>
      <c r="K111" s="17"/>
      <c r="L111" s="27"/>
      <c r="M111" s="27"/>
      <c r="N111" s="27"/>
      <c r="O111" s="27"/>
      <c r="P111" s="28" t="str">
        <f>IF(AND($L111&gt;0,$M111&gt;0,$N111&gt;0,$O111&gt;0),IFERROR(INDEX(T_Weight[Weight],MATCH(L111,T_Weight[Weight],-1)),"check data"),"-")</f>
        <v>-</v>
      </c>
      <c r="Q111" s="28" t="str">
        <f>IF(AND($L111&gt;0,$M111&gt;0,$N111&gt;0,$O111&gt;0),IFERROR(INDEX(T_Length[Length],MATCH((MAX($M111:$O111)),T_Length[Length],-1)),"check data"),"-")</f>
        <v>-</v>
      </c>
      <c r="R111" s="28" t="str">
        <f>IF(AND($L111&gt;0,$M111&gt;0,$N111&gt;0,$O111&gt;0),IFERROR(INDEX(T_Width[Width],MATCH((MEDIAN($M111:$O111)),T_Width[Width],-1)),"check data"),"-")</f>
        <v>-</v>
      </c>
      <c r="S111" s="28" t="str">
        <f>IF(AND($L111&gt;0,$M111&gt;0,$N111&gt;0,$O111&gt;0),IFERROR(INDEX(T_Height[Height],MATCH(MIN($M111:$O111),T_Height[Height],-1)),"check data"),"-")</f>
        <v>-</v>
      </c>
      <c r="T111" s="28" t="str">
        <f t="shared" si="0"/>
        <v>-</v>
      </c>
      <c r="U111" s="184" t="str">
        <f>IF(t_PLC_FBE11[[#This Row],[Category ID]]&lt;&gt;"",$G$8,"-")</f>
        <v>-</v>
      </c>
      <c r="V111" s="135" t="str">
        <f>IF(t_PLC_FBE11[[#This Row],[Category ID]]&lt;&gt;"",$G$9,"-")</f>
        <v>-</v>
      </c>
      <c r="W111" s="185" t="str">
        <f>IF(t_PLC_FBE11[[#This Row],[Category ID]]&lt;&gt;"",IFERROR(VLOOKUP(t_PLC_FBE11[[#This Row],[Category ID]],GRID!$A:$M,5,0),"seek guidance"),"-")</f>
        <v>-</v>
      </c>
      <c r="X111" s="186" t="str">
        <f>IF(t_PLC_FBE11[[#This Row],[Category ID]]&lt;&gt;"",IFERROR(VLOOKUP(t_PLC_FBE11[[#This Row],[Category ID]],GRID!$A:$M,9,0),"seek guidance"),"-")</f>
        <v>-</v>
      </c>
      <c r="Y111" s="32" t="str">
        <f t="shared" si="5"/>
        <v>-</v>
      </c>
      <c r="Z111" s="187" t="str">
        <f>IF(AND($L111&gt;0,$M111&gt;0,$N111&gt;0,$O111&gt;0),IFERROR(INDEX(T_Girth2PLC[Girth],MATCH(t_PLC_FBE11[[#This Row],[Net Girth]],T_Girth2PLC[Girth],-1)),"check data"),"-")</f>
        <v>-</v>
      </c>
      <c r="AA111" s="33" t="str">
        <f>IF(AND($L111&gt;0,$M111&gt;0,$N111&gt;0,$O111&gt;0),IFERROR(VLOOKUP($Z111,Classes!$D:$E,2,0),"check data"),"-")</f>
        <v>-</v>
      </c>
      <c r="AB111" s="34" t="str">
        <f t="shared" si="1"/>
        <v>-</v>
      </c>
      <c r="AC111" s="73" t="str">
        <f>IF(t_PLC_FBE11[[#This Row],[Category ID]]&lt;&gt;"",IFERROR(IF(ISNUMBER(SEARCH("*",$F$11)),VLOOKUP(t_PLC_FBE11[[#This Row],[Category ID]],GRID!$A:$M,13,0),VLOOKUP(t_PLC_FBE11[[#This Row],[Category ID]],GRID!$A:$M,12,0)),"seek guidance"),"-")</f>
        <v>-</v>
      </c>
      <c r="AD111" s="40">
        <f>IF(t_PLC_FBE11[[#This Row],[Net Price wo VAT (desired)]]&lt;&gt;"",(t_PLC_FBE11[[#This Row],[Net Price wo VAT (desired)]]*IF(t_PLC_FBE11[[#This Row],[VAT]]&lt;&gt;"",1+t_PLC_FBE11[[#This Row],[VAT]],1.19))*$M$9,t_PLC_FBE11[[#This Row],[Price with VAT (desired)]]*$M$9)</f>
        <v>0</v>
      </c>
      <c r="AE111" s="188">
        <f>t_PLC_FBE11[[#This Row],[Price w VAT per unit (RON)]]/(IF(t_PLC_FBE11[[#This Row],[VAT]]&lt;&gt;"",1+t_PLC_FBE11[[#This Row],[VAT]],1.19))</f>
        <v>0</v>
      </c>
      <c r="AF111" s="40" t="str">
        <f>IF(AND(t_PLC_FBE11[[#This Row],[Commission %]]&lt;&gt;"-",t_PLC_FBE11[[#This Row],[Price wo VAT per unit (RON)]]&lt;&gt;"-"),t_PLC_FBE11[[#This Row],[Price wo VAT per unit (RON)]]*t_PLC_FBE11[[#This Row],[Commission %]],"-")</f>
        <v>-</v>
      </c>
      <c r="AG111" s="188">
        <f>t_PLC_FBE11[[#This Row],[Price w VAT per unit (RON)]]*(IF(t_PLC_FBE11[[#This Row],[Quantity]]&lt;&gt;"",t_PLC_FBE11[[#This Row],[Quantity]],1))</f>
        <v>0</v>
      </c>
      <c r="AH111" s="188">
        <f>t_PLC_FBE11[[#This Row],[GMV (RON)]]/$M$9</f>
        <v>0</v>
      </c>
      <c r="AI111" s="188" t="str">
        <f>IF(t_PLC_FBE11[[#This Row],[Commission Invoice per unit (RON)]]&lt;&gt;"-",(t_PLC_FBE11[[#This Row],[Commission Invoice per unit (RON)]]/$M$9)*(IF(t_PLC_FBE11[[#This Row],[Quantity]]&lt;&gt;"",t_PLC_FBE11[[#This Row],[Quantity]],1)),"-")</f>
        <v>-</v>
      </c>
      <c r="AJ111" s="19" t="str">
        <f>IFERROR((VLOOKUP(t_PLC_FBE11[[#This Row],[Look4]],'FBE Fees'!$D:$M,8,0)/$M$9)*(IF(t_PLC_FBE11[[#This Row],[Quantity]]&lt;&gt;"",t_PLC_FBE11[[#This Row],[Quantity]],1)),"-")</f>
        <v>-</v>
      </c>
      <c r="AK111" s="34" t="str">
        <f>IF(t_PLC_FBE11[[#This Row],[Volume ( m³)]]&lt;&gt;"-",IFERROR(VLOOKUP($G$10,Storage!$E:$F,2,0),Storage!$F$4)/$M$9*t_PLC_FBE11[[#This Row],[Volume ( m³)]],"-")</f>
        <v>-</v>
      </c>
      <c r="AL111" s="40" t="str">
        <f>IF(OR(t_PLC_FBE11[[#This Row],[Order Fee (*cc)]]&lt;&gt;"-",t_PLC_FBE11[[#This Row],[Storage fees *cc (m³ / day)]]&lt;&gt;"-"),SUM(t_PLC_FBE11[[#This Row],[Order Fee (*cc)]],(t_PLC_FBE11[[#This Row],[Storage fees *cc (m³ / day)]]*$M$10)),"-")</f>
        <v>-</v>
      </c>
      <c r="AM111" s="188" t="str">
        <f>IF(AND(t_PLC_FBE11[[#This Row],[Commission Invoice (*cc)]]&lt;&gt;"-",t_PLC_FBE11[[#This Row],[FBE Fee (*cc) for avg storage]]&lt;&gt;"-"),t_PLC_FBE11[[#This Row],[Commission Invoice (*cc)]]+t_PLC_FBE11[[#This Row],[FBE Fee (*cc) for avg storage]],"-")</f>
        <v>-</v>
      </c>
      <c r="AN111" s="188" t="str">
        <f>IF(AND(t_PLC_FBE11[[#This Row],[GMV (*cc)]]&lt;&gt;"-",t_PLC_FBE11[[#This Row],[TOTAL Cost (*cc)]]&lt;&gt;"-"),t_PLC_FBE11[[#This Row],[GMV (*cc)]]-t_PLC_FBE11[[#This Row],[TOTAL Cost (*cc)]],"-")</f>
        <v>-</v>
      </c>
      <c r="AO111" s="35" t="str">
        <f>IF(AND(t_PLC_FBE11[[#This Row],[GMV (*cc)]]&lt;&gt;"-",t_PLC_FBE11[[#This Row],[Seller Income (*cc)]]&lt;&gt;"-"),t_PLC_FBE11[[#This Row],[Seller Income (*cc)]]/t_PLC_FBE11[[#This Row],[GMV (*cc)]],"-")</f>
        <v>-</v>
      </c>
      <c r="AP111" s="188" t="str">
        <f>IF(AND(t_PLC_FBE11[[#This Row],[Price wo VAT per unit (RON)]]&lt;&gt;"-",t_PLC_FBE11[[#This Row],[TOTAL Cost (*cc)]]&lt;&gt;"-"),(t_PLC_FBE11[[#This Row],[Price wo VAT per unit (RON)]]/$M$9*(IF(t_PLC_FBE11[[#This Row],[Quantity]]&lt;&gt;"",t_PLC_FBE11[[#This Row],[Quantity]],1)))-t_PLC_FBE11[[#This Row],[TOTAL Cost (*cc)]],"-")</f>
        <v>-</v>
      </c>
      <c r="AQ111" s="35" t="str">
        <f>IF(AND(t_PLC_FBE11[[#This Row],[Net Seller Income (*cc)]]&lt;&gt;"-",t_PLC_FBE11[[#This Row],[Price wo VAT per unit (RON)]]&lt;&gt;"-"),t_PLC_FBE11[[#This Row],[Net Seller Income (*cc)]]/(t_PLC_FBE11[[#This Row],[Price wo VAT per unit (RON)]]/$M$9*(IF(t_PLC_FBE11[[#This Row],[Quantity]]&lt;&gt;"",t_PLC_FBE11[[#This Row],[Quantity]],1))),"-")</f>
        <v>-</v>
      </c>
      <c r="AR111" s="49" t="str">
        <f>IF(AND($L111&gt;0,$M111&gt;0,$N111&gt;0,$O111&gt;0),IFERROR(IF($K111&gt;1,VLOOKUP($T111,'FBE Fees'!$D:$M,9,0)/$M$9*$K111,VLOOKUP($T111,'FBE Fees'!$D:$M,9,0)/$M$9),"check data"),"-")</f>
        <v>-</v>
      </c>
      <c r="AS111" s="49" t="str">
        <f>IF(AND($L111&gt;0,$M111&gt;0,$N111&gt;0,$O111&gt;0),IFERROR(IF($K111&gt;1,VLOOKUP($T111,'FBE Fees'!$D:$M,10,0)/$M$9*$K111,VLOOKUP($T111,'FBE Fees'!$D:$M,10,0)/$M$9),"check data"),"-")</f>
        <v>-</v>
      </c>
    </row>
    <row r="112" spans="4:45" ht="20.100000000000001" customHeight="1" x14ac:dyDescent="0.25">
      <c r="D112" s="45"/>
      <c r="E112" s="45"/>
      <c r="F112" s="63"/>
      <c r="G112" s="46"/>
      <c r="H112" s="46"/>
      <c r="I112" s="58"/>
      <c r="J112" s="47"/>
      <c r="K112" s="17"/>
      <c r="L112" s="27"/>
      <c r="M112" s="27"/>
      <c r="N112" s="27"/>
      <c r="O112" s="27"/>
      <c r="P112" s="28" t="str">
        <f>IF(AND($L112&gt;0,$M112&gt;0,$N112&gt;0,$O112&gt;0),IFERROR(INDEX(T_Weight[Weight],MATCH(L112,T_Weight[Weight],-1)),"check data"),"-")</f>
        <v>-</v>
      </c>
      <c r="Q112" s="28" t="str">
        <f>IF(AND($L112&gt;0,$M112&gt;0,$N112&gt;0,$O112&gt;0),IFERROR(INDEX(T_Length[Length],MATCH((MAX($M112:$O112)),T_Length[Length],-1)),"check data"),"-")</f>
        <v>-</v>
      </c>
      <c r="R112" s="28" t="str">
        <f>IF(AND($L112&gt;0,$M112&gt;0,$N112&gt;0,$O112&gt;0),IFERROR(INDEX(T_Width[Width],MATCH((MEDIAN($M112:$O112)),T_Width[Width],-1)),"check data"),"-")</f>
        <v>-</v>
      </c>
      <c r="S112" s="28" t="str">
        <f>IF(AND($L112&gt;0,$M112&gt;0,$N112&gt;0,$O112&gt;0),IFERROR(INDEX(T_Height[Height],MATCH(MIN($M112:$O112),T_Height[Height],-1)),"check data"),"-")</f>
        <v>-</v>
      </c>
      <c r="T112" s="28" t="str">
        <f t="shared" si="0"/>
        <v>-</v>
      </c>
      <c r="U112" s="184" t="str">
        <f>IF(t_PLC_FBE11[[#This Row],[Category ID]]&lt;&gt;"",$G$8,"-")</f>
        <v>-</v>
      </c>
      <c r="V112" s="135" t="str">
        <f>IF(t_PLC_FBE11[[#This Row],[Category ID]]&lt;&gt;"",$G$9,"-")</f>
        <v>-</v>
      </c>
      <c r="W112" s="185" t="str">
        <f>IF(t_PLC_FBE11[[#This Row],[Category ID]]&lt;&gt;"",IFERROR(VLOOKUP(t_PLC_FBE11[[#This Row],[Category ID]],GRID!$A:$M,5,0),"seek guidance"),"-")</f>
        <v>-</v>
      </c>
      <c r="X112" s="186" t="str">
        <f>IF(t_PLC_FBE11[[#This Row],[Category ID]]&lt;&gt;"",IFERROR(VLOOKUP(t_PLC_FBE11[[#This Row],[Category ID]],GRID!$A:$M,9,0),"seek guidance"),"-")</f>
        <v>-</v>
      </c>
      <c r="Y112" s="32" t="str">
        <f t="shared" si="5"/>
        <v>-</v>
      </c>
      <c r="Z112" s="187" t="str">
        <f>IF(AND($L112&gt;0,$M112&gt;0,$N112&gt;0,$O112&gt;0),IFERROR(INDEX(T_Girth2PLC[Girth],MATCH(t_PLC_FBE11[[#This Row],[Net Girth]],T_Girth2PLC[Girth],-1)),"check data"),"-")</f>
        <v>-</v>
      </c>
      <c r="AA112" s="33" t="str">
        <f>IF(AND($L112&gt;0,$M112&gt;0,$N112&gt;0,$O112&gt;0),IFERROR(VLOOKUP($Z112,Classes!$D:$E,2,0),"check data"),"-")</f>
        <v>-</v>
      </c>
      <c r="AB112" s="34" t="str">
        <f t="shared" si="1"/>
        <v>-</v>
      </c>
      <c r="AC112" s="73" t="str">
        <f>IF(t_PLC_FBE11[[#This Row],[Category ID]]&lt;&gt;"",IFERROR(IF(ISNUMBER(SEARCH("*",$F$11)),VLOOKUP(t_PLC_FBE11[[#This Row],[Category ID]],GRID!$A:$M,13,0),VLOOKUP(t_PLC_FBE11[[#This Row],[Category ID]],GRID!$A:$M,12,0)),"seek guidance"),"-")</f>
        <v>-</v>
      </c>
      <c r="AD112" s="40">
        <f>IF(t_PLC_FBE11[[#This Row],[Net Price wo VAT (desired)]]&lt;&gt;"",(t_PLC_FBE11[[#This Row],[Net Price wo VAT (desired)]]*IF(t_PLC_FBE11[[#This Row],[VAT]]&lt;&gt;"",1+t_PLC_FBE11[[#This Row],[VAT]],1.19))*$M$9,t_PLC_FBE11[[#This Row],[Price with VAT (desired)]]*$M$9)</f>
        <v>0</v>
      </c>
      <c r="AE112" s="188">
        <f>t_PLC_FBE11[[#This Row],[Price w VAT per unit (RON)]]/(IF(t_PLC_FBE11[[#This Row],[VAT]]&lt;&gt;"",1+t_PLC_FBE11[[#This Row],[VAT]],1.19))</f>
        <v>0</v>
      </c>
      <c r="AF112" s="40" t="str">
        <f>IF(AND(t_PLC_FBE11[[#This Row],[Commission %]]&lt;&gt;"-",t_PLC_FBE11[[#This Row],[Price wo VAT per unit (RON)]]&lt;&gt;"-"),t_PLC_FBE11[[#This Row],[Price wo VAT per unit (RON)]]*t_PLC_FBE11[[#This Row],[Commission %]],"-")</f>
        <v>-</v>
      </c>
      <c r="AG112" s="188">
        <f>t_PLC_FBE11[[#This Row],[Price w VAT per unit (RON)]]*(IF(t_PLC_FBE11[[#This Row],[Quantity]]&lt;&gt;"",t_PLC_FBE11[[#This Row],[Quantity]],1))</f>
        <v>0</v>
      </c>
      <c r="AH112" s="188">
        <f>t_PLC_FBE11[[#This Row],[GMV (RON)]]/$M$9</f>
        <v>0</v>
      </c>
      <c r="AI112" s="188" t="str">
        <f>IF(t_PLC_FBE11[[#This Row],[Commission Invoice per unit (RON)]]&lt;&gt;"-",(t_PLC_FBE11[[#This Row],[Commission Invoice per unit (RON)]]/$M$9)*(IF(t_PLC_FBE11[[#This Row],[Quantity]]&lt;&gt;"",t_PLC_FBE11[[#This Row],[Quantity]],1)),"-")</f>
        <v>-</v>
      </c>
      <c r="AJ112" s="19" t="str">
        <f>IFERROR((VLOOKUP(t_PLC_FBE11[[#This Row],[Look4]],'FBE Fees'!$D:$M,8,0)/$M$9)*(IF(t_PLC_FBE11[[#This Row],[Quantity]]&lt;&gt;"",t_PLC_FBE11[[#This Row],[Quantity]],1)),"-")</f>
        <v>-</v>
      </c>
      <c r="AK112" s="34" t="str">
        <f>IF(t_PLC_FBE11[[#This Row],[Volume ( m³)]]&lt;&gt;"-",IFERROR(VLOOKUP($G$10,Storage!$E:$F,2,0),Storage!$F$4)/$M$9*t_PLC_FBE11[[#This Row],[Volume ( m³)]],"-")</f>
        <v>-</v>
      </c>
      <c r="AL112" s="40" t="str">
        <f>IF(OR(t_PLC_FBE11[[#This Row],[Order Fee (*cc)]]&lt;&gt;"-",t_PLC_FBE11[[#This Row],[Storage fees *cc (m³ / day)]]&lt;&gt;"-"),SUM(t_PLC_FBE11[[#This Row],[Order Fee (*cc)]],(t_PLC_FBE11[[#This Row],[Storage fees *cc (m³ / day)]]*$M$10)),"-")</f>
        <v>-</v>
      </c>
      <c r="AM112" s="188" t="str">
        <f>IF(AND(t_PLC_FBE11[[#This Row],[Commission Invoice (*cc)]]&lt;&gt;"-",t_PLC_FBE11[[#This Row],[FBE Fee (*cc) for avg storage]]&lt;&gt;"-"),t_PLC_FBE11[[#This Row],[Commission Invoice (*cc)]]+t_PLC_FBE11[[#This Row],[FBE Fee (*cc) for avg storage]],"-")</f>
        <v>-</v>
      </c>
      <c r="AN112" s="188" t="str">
        <f>IF(AND(t_PLC_FBE11[[#This Row],[GMV (*cc)]]&lt;&gt;"-",t_PLC_FBE11[[#This Row],[TOTAL Cost (*cc)]]&lt;&gt;"-"),t_PLC_FBE11[[#This Row],[GMV (*cc)]]-t_PLC_FBE11[[#This Row],[TOTAL Cost (*cc)]],"-")</f>
        <v>-</v>
      </c>
      <c r="AO112" s="35" t="str">
        <f>IF(AND(t_PLC_FBE11[[#This Row],[GMV (*cc)]]&lt;&gt;"-",t_PLC_FBE11[[#This Row],[Seller Income (*cc)]]&lt;&gt;"-"),t_PLC_FBE11[[#This Row],[Seller Income (*cc)]]/t_PLC_FBE11[[#This Row],[GMV (*cc)]],"-")</f>
        <v>-</v>
      </c>
      <c r="AP112" s="188" t="str">
        <f>IF(AND(t_PLC_FBE11[[#This Row],[Price wo VAT per unit (RON)]]&lt;&gt;"-",t_PLC_FBE11[[#This Row],[TOTAL Cost (*cc)]]&lt;&gt;"-"),(t_PLC_FBE11[[#This Row],[Price wo VAT per unit (RON)]]/$M$9*(IF(t_PLC_FBE11[[#This Row],[Quantity]]&lt;&gt;"",t_PLC_FBE11[[#This Row],[Quantity]],1)))-t_PLC_FBE11[[#This Row],[TOTAL Cost (*cc)]],"-")</f>
        <v>-</v>
      </c>
      <c r="AQ112" s="35" t="str">
        <f>IF(AND(t_PLC_FBE11[[#This Row],[Net Seller Income (*cc)]]&lt;&gt;"-",t_PLC_FBE11[[#This Row],[Price wo VAT per unit (RON)]]&lt;&gt;"-"),t_PLC_FBE11[[#This Row],[Net Seller Income (*cc)]]/(t_PLC_FBE11[[#This Row],[Price wo VAT per unit (RON)]]/$M$9*(IF(t_PLC_FBE11[[#This Row],[Quantity]]&lt;&gt;"",t_PLC_FBE11[[#This Row],[Quantity]],1))),"-")</f>
        <v>-</v>
      </c>
      <c r="AR112" s="49" t="str">
        <f>IF(AND($L112&gt;0,$M112&gt;0,$N112&gt;0,$O112&gt;0),IFERROR(IF($K112&gt;1,VLOOKUP($T112,'FBE Fees'!$D:$M,9,0)/$M$9*$K112,VLOOKUP($T112,'FBE Fees'!$D:$M,9,0)/$M$9),"check data"),"-")</f>
        <v>-</v>
      </c>
      <c r="AS112" s="49" t="str">
        <f>IF(AND($L112&gt;0,$M112&gt;0,$N112&gt;0,$O112&gt;0),IFERROR(IF($K112&gt;1,VLOOKUP($T112,'FBE Fees'!$D:$M,10,0)/$M$9*$K112,VLOOKUP($T112,'FBE Fees'!$D:$M,10,0)/$M$9),"check data"),"-")</f>
        <v>-</v>
      </c>
    </row>
    <row r="113" spans="4:45" ht="20.100000000000001" customHeight="1" x14ac:dyDescent="0.25">
      <c r="D113" s="45"/>
      <c r="E113" s="45"/>
      <c r="F113" s="63"/>
      <c r="G113" s="46"/>
      <c r="H113" s="46"/>
      <c r="I113" s="58"/>
      <c r="J113" s="47"/>
      <c r="K113" s="17"/>
      <c r="L113" s="27"/>
      <c r="M113" s="27"/>
      <c r="N113" s="27"/>
      <c r="O113" s="27"/>
      <c r="P113" s="28" t="str">
        <f>IF(AND($L113&gt;0,$M113&gt;0,$N113&gt;0,$O113&gt;0),IFERROR(INDEX(T_Weight[Weight],MATCH(L113,T_Weight[Weight],-1)),"check data"),"-")</f>
        <v>-</v>
      </c>
      <c r="Q113" s="28" t="str">
        <f>IF(AND($L113&gt;0,$M113&gt;0,$N113&gt;0,$O113&gt;0),IFERROR(INDEX(T_Length[Length],MATCH((MAX($M113:$O113)),T_Length[Length],-1)),"check data"),"-")</f>
        <v>-</v>
      </c>
      <c r="R113" s="28" t="str">
        <f>IF(AND($L113&gt;0,$M113&gt;0,$N113&gt;0,$O113&gt;0),IFERROR(INDEX(T_Width[Width],MATCH((MEDIAN($M113:$O113)),T_Width[Width],-1)),"check data"),"-")</f>
        <v>-</v>
      </c>
      <c r="S113" s="28" t="str">
        <f>IF(AND($L113&gt;0,$M113&gt;0,$N113&gt;0,$O113&gt;0),IFERROR(INDEX(T_Height[Height],MATCH(MIN($M113:$O113),T_Height[Height],-1)),"check data"),"-")</f>
        <v>-</v>
      </c>
      <c r="T113" s="28" t="str">
        <f t="shared" si="0"/>
        <v>-</v>
      </c>
      <c r="U113" s="184" t="str">
        <f>IF(t_PLC_FBE11[[#This Row],[Category ID]]&lt;&gt;"",$G$8,"-")</f>
        <v>-</v>
      </c>
      <c r="V113" s="135" t="str">
        <f>IF(t_PLC_FBE11[[#This Row],[Category ID]]&lt;&gt;"",$G$9,"-")</f>
        <v>-</v>
      </c>
      <c r="W113" s="185" t="str">
        <f>IF(t_PLC_FBE11[[#This Row],[Category ID]]&lt;&gt;"",IFERROR(VLOOKUP(t_PLC_FBE11[[#This Row],[Category ID]],GRID!$A:$M,5,0),"seek guidance"),"-")</f>
        <v>-</v>
      </c>
      <c r="X113" s="186" t="str">
        <f>IF(t_PLC_FBE11[[#This Row],[Category ID]]&lt;&gt;"",IFERROR(VLOOKUP(t_PLC_FBE11[[#This Row],[Category ID]],GRID!$A:$M,9,0),"seek guidance"),"-")</f>
        <v>-</v>
      </c>
      <c r="Y113" s="32" t="str">
        <f t="shared" si="5"/>
        <v>-</v>
      </c>
      <c r="Z113" s="187" t="str">
        <f>IF(AND($L113&gt;0,$M113&gt;0,$N113&gt;0,$O113&gt;0),IFERROR(INDEX(T_Girth2PLC[Girth],MATCH(t_PLC_FBE11[[#This Row],[Net Girth]],T_Girth2PLC[Girth],-1)),"check data"),"-")</f>
        <v>-</v>
      </c>
      <c r="AA113" s="33" t="str">
        <f>IF(AND($L113&gt;0,$M113&gt;0,$N113&gt;0,$O113&gt;0),IFERROR(VLOOKUP($Z113,Classes!$D:$E,2,0),"check data"),"-")</f>
        <v>-</v>
      </c>
      <c r="AB113" s="34" t="str">
        <f t="shared" si="1"/>
        <v>-</v>
      </c>
      <c r="AC113" s="73" t="str">
        <f>IF(t_PLC_FBE11[[#This Row],[Category ID]]&lt;&gt;"",IFERROR(IF(ISNUMBER(SEARCH("*",$F$11)),VLOOKUP(t_PLC_FBE11[[#This Row],[Category ID]],GRID!$A:$M,13,0),VLOOKUP(t_PLC_FBE11[[#This Row],[Category ID]],GRID!$A:$M,12,0)),"seek guidance"),"-")</f>
        <v>-</v>
      </c>
      <c r="AD113" s="40">
        <f>IF(t_PLC_FBE11[[#This Row],[Net Price wo VAT (desired)]]&lt;&gt;"",(t_PLC_FBE11[[#This Row],[Net Price wo VAT (desired)]]*IF(t_PLC_FBE11[[#This Row],[VAT]]&lt;&gt;"",1+t_PLC_FBE11[[#This Row],[VAT]],1.19))*$M$9,t_PLC_FBE11[[#This Row],[Price with VAT (desired)]]*$M$9)</f>
        <v>0</v>
      </c>
      <c r="AE113" s="188">
        <f>t_PLC_FBE11[[#This Row],[Price w VAT per unit (RON)]]/(IF(t_PLC_FBE11[[#This Row],[VAT]]&lt;&gt;"",1+t_PLC_FBE11[[#This Row],[VAT]],1.19))</f>
        <v>0</v>
      </c>
      <c r="AF113" s="40" t="str">
        <f>IF(AND(t_PLC_FBE11[[#This Row],[Commission %]]&lt;&gt;"-",t_PLC_FBE11[[#This Row],[Price wo VAT per unit (RON)]]&lt;&gt;"-"),t_PLC_FBE11[[#This Row],[Price wo VAT per unit (RON)]]*t_PLC_FBE11[[#This Row],[Commission %]],"-")</f>
        <v>-</v>
      </c>
      <c r="AG113" s="188">
        <f>t_PLC_FBE11[[#This Row],[Price w VAT per unit (RON)]]*(IF(t_PLC_FBE11[[#This Row],[Quantity]]&lt;&gt;"",t_PLC_FBE11[[#This Row],[Quantity]],1))</f>
        <v>0</v>
      </c>
      <c r="AH113" s="188">
        <f>t_PLC_FBE11[[#This Row],[GMV (RON)]]/$M$9</f>
        <v>0</v>
      </c>
      <c r="AI113" s="188" t="str">
        <f>IF(t_PLC_FBE11[[#This Row],[Commission Invoice per unit (RON)]]&lt;&gt;"-",(t_PLC_FBE11[[#This Row],[Commission Invoice per unit (RON)]]/$M$9)*(IF(t_PLC_FBE11[[#This Row],[Quantity]]&lt;&gt;"",t_PLC_FBE11[[#This Row],[Quantity]],1)),"-")</f>
        <v>-</v>
      </c>
      <c r="AJ113" s="19" t="str">
        <f>IFERROR((VLOOKUP(t_PLC_FBE11[[#This Row],[Look4]],'FBE Fees'!$D:$M,8,0)/$M$9)*(IF(t_PLC_FBE11[[#This Row],[Quantity]]&lt;&gt;"",t_PLC_FBE11[[#This Row],[Quantity]],1)),"-")</f>
        <v>-</v>
      </c>
      <c r="AK113" s="34" t="str">
        <f>IF(t_PLC_FBE11[[#This Row],[Volume ( m³)]]&lt;&gt;"-",IFERROR(VLOOKUP($G$10,Storage!$E:$F,2,0),Storage!$F$4)/$M$9*t_PLC_FBE11[[#This Row],[Volume ( m³)]],"-")</f>
        <v>-</v>
      </c>
      <c r="AL113" s="40" t="str">
        <f>IF(OR(t_PLC_FBE11[[#This Row],[Order Fee (*cc)]]&lt;&gt;"-",t_PLC_FBE11[[#This Row],[Storage fees *cc (m³ / day)]]&lt;&gt;"-"),SUM(t_PLC_FBE11[[#This Row],[Order Fee (*cc)]],(t_PLC_FBE11[[#This Row],[Storage fees *cc (m³ / day)]]*$M$10)),"-")</f>
        <v>-</v>
      </c>
      <c r="AM113" s="188" t="str">
        <f>IF(AND(t_PLC_FBE11[[#This Row],[Commission Invoice (*cc)]]&lt;&gt;"-",t_PLC_FBE11[[#This Row],[FBE Fee (*cc) for avg storage]]&lt;&gt;"-"),t_PLC_FBE11[[#This Row],[Commission Invoice (*cc)]]+t_PLC_FBE11[[#This Row],[FBE Fee (*cc) for avg storage]],"-")</f>
        <v>-</v>
      </c>
      <c r="AN113" s="188" t="str">
        <f>IF(AND(t_PLC_FBE11[[#This Row],[GMV (*cc)]]&lt;&gt;"-",t_PLC_FBE11[[#This Row],[TOTAL Cost (*cc)]]&lt;&gt;"-"),t_PLC_FBE11[[#This Row],[GMV (*cc)]]-t_PLC_FBE11[[#This Row],[TOTAL Cost (*cc)]],"-")</f>
        <v>-</v>
      </c>
      <c r="AO113" s="35" t="str">
        <f>IF(AND(t_PLC_FBE11[[#This Row],[GMV (*cc)]]&lt;&gt;"-",t_PLC_FBE11[[#This Row],[Seller Income (*cc)]]&lt;&gt;"-"),t_PLC_FBE11[[#This Row],[Seller Income (*cc)]]/t_PLC_FBE11[[#This Row],[GMV (*cc)]],"-")</f>
        <v>-</v>
      </c>
      <c r="AP113" s="188" t="str">
        <f>IF(AND(t_PLC_FBE11[[#This Row],[Price wo VAT per unit (RON)]]&lt;&gt;"-",t_PLC_FBE11[[#This Row],[TOTAL Cost (*cc)]]&lt;&gt;"-"),(t_PLC_FBE11[[#This Row],[Price wo VAT per unit (RON)]]/$M$9*(IF(t_PLC_FBE11[[#This Row],[Quantity]]&lt;&gt;"",t_PLC_FBE11[[#This Row],[Quantity]],1)))-t_PLC_FBE11[[#This Row],[TOTAL Cost (*cc)]],"-")</f>
        <v>-</v>
      </c>
      <c r="AQ113" s="35" t="str">
        <f>IF(AND(t_PLC_FBE11[[#This Row],[Net Seller Income (*cc)]]&lt;&gt;"-",t_PLC_FBE11[[#This Row],[Price wo VAT per unit (RON)]]&lt;&gt;"-"),t_PLC_FBE11[[#This Row],[Net Seller Income (*cc)]]/(t_PLC_FBE11[[#This Row],[Price wo VAT per unit (RON)]]/$M$9*(IF(t_PLC_FBE11[[#This Row],[Quantity]]&lt;&gt;"",t_PLC_FBE11[[#This Row],[Quantity]],1))),"-")</f>
        <v>-</v>
      </c>
      <c r="AR113" s="49" t="str">
        <f>IF(AND($L113&gt;0,$M113&gt;0,$N113&gt;0,$O113&gt;0),IFERROR(IF($K113&gt;1,VLOOKUP($T113,'FBE Fees'!$D:$M,9,0)/$M$9*$K113,VLOOKUP($T113,'FBE Fees'!$D:$M,9,0)/$M$9),"check data"),"-")</f>
        <v>-</v>
      </c>
      <c r="AS113" s="49" t="str">
        <f>IF(AND($L113&gt;0,$M113&gt;0,$N113&gt;0,$O113&gt;0),IFERROR(IF($K113&gt;1,VLOOKUP($T113,'FBE Fees'!$D:$M,10,0)/$M$9*$K113,VLOOKUP($T113,'FBE Fees'!$D:$M,10,0)/$M$9),"check data"),"-")</f>
        <v>-</v>
      </c>
    </row>
    <row r="114" spans="4:45" ht="20.100000000000001" customHeight="1" x14ac:dyDescent="0.25">
      <c r="D114" s="45"/>
      <c r="E114" s="45"/>
      <c r="F114" s="63"/>
      <c r="G114" s="46"/>
      <c r="H114" s="46"/>
      <c r="I114" s="58"/>
      <c r="J114" s="47"/>
      <c r="K114" s="17"/>
      <c r="L114" s="27"/>
      <c r="M114" s="27"/>
      <c r="N114" s="27"/>
      <c r="O114" s="27"/>
      <c r="P114" s="28" t="str">
        <f>IF(AND($L114&gt;0,$M114&gt;0,$N114&gt;0,$O114&gt;0),IFERROR(INDEX(T_Weight[Weight],MATCH(L114,T_Weight[Weight],-1)),"check data"),"-")</f>
        <v>-</v>
      </c>
      <c r="Q114" s="28" t="str">
        <f>IF(AND($L114&gt;0,$M114&gt;0,$N114&gt;0,$O114&gt;0),IFERROR(INDEX(T_Length[Length],MATCH((MAX($M114:$O114)),T_Length[Length],-1)),"check data"),"-")</f>
        <v>-</v>
      </c>
      <c r="R114" s="28" t="str">
        <f>IF(AND($L114&gt;0,$M114&gt;0,$N114&gt;0,$O114&gt;0),IFERROR(INDEX(T_Width[Width],MATCH((MEDIAN($M114:$O114)),T_Width[Width],-1)),"check data"),"-")</f>
        <v>-</v>
      </c>
      <c r="S114" s="28" t="str">
        <f>IF(AND($L114&gt;0,$M114&gt;0,$N114&gt;0,$O114&gt;0),IFERROR(INDEX(T_Height[Height],MATCH(MIN($M114:$O114),T_Height[Height],-1)),"check data"),"-")</f>
        <v>-</v>
      </c>
      <c r="T114" s="28" t="str">
        <f t="shared" si="0"/>
        <v>-</v>
      </c>
      <c r="U114" s="184" t="str">
        <f>IF(t_PLC_FBE11[[#This Row],[Category ID]]&lt;&gt;"",$G$8,"-")</f>
        <v>-</v>
      </c>
      <c r="V114" s="135" t="str">
        <f>IF(t_PLC_FBE11[[#This Row],[Category ID]]&lt;&gt;"",$G$9,"-")</f>
        <v>-</v>
      </c>
      <c r="W114" s="185" t="str">
        <f>IF(t_PLC_FBE11[[#This Row],[Category ID]]&lt;&gt;"",IFERROR(VLOOKUP(t_PLC_FBE11[[#This Row],[Category ID]],GRID!$A:$M,5,0),"seek guidance"),"-")</f>
        <v>-</v>
      </c>
      <c r="X114" s="186" t="str">
        <f>IF(t_PLC_FBE11[[#This Row],[Category ID]]&lt;&gt;"",IFERROR(VLOOKUP(t_PLC_FBE11[[#This Row],[Category ID]],GRID!$A:$M,9,0),"seek guidance"),"-")</f>
        <v>-</v>
      </c>
      <c r="Y114" s="32" t="str">
        <f t="shared" si="5"/>
        <v>-</v>
      </c>
      <c r="Z114" s="187" t="str">
        <f>IF(AND($L114&gt;0,$M114&gt;0,$N114&gt;0,$O114&gt;0),IFERROR(INDEX(T_Girth2PLC[Girth],MATCH(t_PLC_FBE11[[#This Row],[Net Girth]],T_Girth2PLC[Girth],-1)),"check data"),"-")</f>
        <v>-</v>
      </c>
      <c r="AA114" s="33" t="str">
        <f>IF(AND($L114&gt;0,$M114&gt;0,$N114&gt;0,$O114&gt;0),IFERROR(VLOOKUP($Z114,Classes!$D:$E,2,0),"check data"),"-")</f>
        <v>-</v>
      </c>
      <c r="AB114" s="34" t="str">
        <f t="shared" si="1"/>
        <v>-</v>
      </c>
      <c r="AC114" s="73" t="str">
        <f>IF(t_PLC_FBE11[[#This Row],[Category ID]]&lt;&gt;"",IFERROR(IF(ISNUMBER(SEARCH("*",$F$11)),VLOOKUP(t_PLC_FBE11[[#This Row],[Category ID]],GRID!$A:$M,13,0),VLOOKUP(t_PLC_FBE11[[#This Row],[Category ID]],GRID!$A:$M,12,0)),"seek guidance"),"-")</f>
        <v>-</v>
      </c>
      <c r="AD114" s="40">
        <f>IF(t_PLC_FBE11[[#This Row],[Net Price wo VAT (desired)]]&lt;&gt;"",(t_PLC_FBE11[[#This Row],[Net Price wo VAT (desired)]]*IF(t_PLC_FBE11[[#This Row],[VAT]]&lt;&gt;"",1+t_PLC_FBE11[[#This Row],[VAT]],1.19))*$M$9,t_PLC_FBE11[[#This Row],[Price with VAT (desired)]]*$M$9)</f>
        <v>0</v>
      </c>
      <c r="AE114" s="188">
        <f>t_PLC_FBE11[[#This Row],[Price w VAT per unit (RON)]]/(IF(t_PLC_FBE11[[#This Row],[VAT]]&lt;&gt;"",1+t_PLC_FBE11[[#This Row],[VAT]],1.19))</f>
        <v>0</v>
      </c>
      <c r="AF114" s="40" t="str">
        <f>IF(AND(t_PLC_FBE11[[#This Row],[Commission %]]&lt;&gt;"-",t_PLC_FBE11[[#This Row],[Price wo VAT per unit (RON)]]&lt;&gt;"-"),t_PLC_FBE11[[#This Row],[Price wo VAT per unit (RON)]]*t_PLC_FBE11[[#This Row],[Commission %]],"-")</f>
        <v>-</v>
      </c>
      <c r="AG114" s="188">
        <f>t_PLC_FBE11[[#This Row],[Price w VAT per unit (RON)]]*(IF(t_PLC_FBE11[[#This Row],[Quantity]]&lt;&gt;"",t_PLC_FBE11[[#This Row],[Quantity]],1))</f>
        <v>0</v>
      </c>
      <c r="AH114" s="188">
        <f>t_PLC_FBE11[[#This Row],[GMV (RON)]]/$M$9</f>
        <v>0</v>
      </c>
      <c r="AI114" s="188" t="str">
        <f>IF(t_PLC_FBE11[[#This Row],[Commission Invoice per unit (RON)]]&lt;&gt;"-",(t_PLC_FBE11[[#This Row],[Commission Invoice per unit (RON)]]/$M$9)*(IF(t_PLC_FBE11[[#This Row],[Quantity]]&lt;&gt;"",t_PLC_FBE11[[#This Row],[Quantity]],1)),"-")</f>
        <v>-</v>
      </c>
      <c r="AJ114" s="19" t="str">
        <f>IFERROR((VLOOKUP(t_PLC_FBE11[[#This Row],[Look4]],'FBE Fees'!$D:$M,8,0)/$M$9)*(IF(t_PLC_FBE11[[#This Row],[Quantity]]&lt;&gt;"",t_PLC_FBE11[[#This Row],[Quantity]],1)),"-")</f>
        <v>-</v>
      </c>
      <c r="AK114" s="34" t="str">
        <f>IF(t_PLC_FBE11[[#This Row],[Volume ( m³)]]&lt;&gt;"-",IFERROR(VLOOKUP($G$10,Storage!$E:$F,2,0),Storage!$F$4)/$M$9*t_PLC_FBE11[[#This Row],[Volume ( m³)]],"-")</f>
        <v>-</v>
      </c>
      <c r="AL114" s="40" t="str">
        <f>IF(OR(t_PLC_FBE11[[#This Row],[Order Fee (*cc)]]&lt;&gt;"-",t_PLC_FBE11[[#This Row],[Storage fees *cc (m³ / day)]]&lt;&gt;"-"),SUM(t_PLC_FBE11[[#This Row],[Order Fee (*cc)]],(t_PLC_FBE11[[#This Row],[Storage fees *cc (m³ / day)]]*$M$10)),"-")</f>
        <v>-</v>
      </c>
      <c r="AM114" s="188" t="str">
        <f>IF(AND(t_PLC_FBE11[[#This Row],[Commission Invoice (*cc)]]&lt;&gt;"-",t_PLC_FBE11[[#This Row],[FBE Fee (*cc) for avg storage]]&lt;&gt;"-"),t_PLC_FBE11[[#This Row],[Commission Invoice (*cc)]]+t_PLC_FBE11[[#This Row],[FBE Fee (*cc) for avg storage]],"-")</f>
        <v>-</v>
      </c>
      <c r="AN114" s="188" t="str">
        <f>IF(AND(t_PLC_FBE11[[#This Row],[GMV (*cc)]]&lt;&gt;"-",t_PLC_FBE11[[#This Row],[TOTAL Cost (*cc)]]&lt;&gt;"-"),t_PLC_FBE11[[#This Row],[GMV (*cc)]]-t_PLC_FBE11[[#This Row],[TOTAL Cost (*cc)]],"-")</f>
        <v>-</v>
      </c>
      <c r="AO114" s="35" t="str">
        <f>IF(AND(t_PLC_FBE11[[#This Row],[GMV (*cc)]]&lt;&gt;"-",t_PLC_FBE11[[#This Row],[Seller Income (*cc)]]&lt;&gt;"-"),t_PLC_FBE11[[#This Row],[Seller Income (*cc)]]/t_PLC_FBE11[[#This Row],[GMV (*cc)]],"-")</f>
        <v>-</v>
      </c>
      <c r="AP114" s="188" t="str">
        <f>IF(AND(t_PLC_FBE11[[#This Row],[Price wo VAT per unit (RON)]]&lt;&gt;"-",t_PLC_FBE11[[#This Row],[TOTAL Cost (*cc)]]&lt;&gt;"-"),(t_PLC_FBE11[[#This Row],[Price wo VAT per unit (RON)]]/$M$9*(IF(t_PLC_FBE11[[#This Row],[Quantity]]&lt;&gt;"",t_PLC_FBE11[[#This Row],[Quantity]],1)))-t_PLC_FBE11[[#This Row],[TOTAL Cost (*cc)]],"-")</f>
        <v>-</v>
      </c>
      <c r="AQ114" s="35" t="str">
        <f>IF(AND(t_PLC_FBE11[[#This Row],[Net Seller Income (*cc)]]&lt;&gt;"-",t_PLC_FBE11[[#This Row],[Price wo VAT per unit (RON)]]&lt;&gt;"-"),t_PLC_FBE11[[#This Row],[Net Seller Income (*cc)]]/(t_PLC_FBE11[[#This Row],[Price wo VAT per unit (RON)]]/$M$9*(IF(t_PLC_FBE11[[#This Row],[Quantity]]&lt;&gt;"",t_PLC_FBE11[[#This Row],[Quantity]],1))),"-")</f>
        <v>-</v>
      </c>
      <c r="AR114" s="49" t="str">
        <f>IF(AND($L114&gt;0,$M114&gt;0,$N114&gt;0,$O114&gt;0),IFERROR(IF($K114&gt;1,VLOOKUP($T114,'FBE Fees'!$D:$M,9,0)/$M$9*$K114,VLOOKUP($T114,'FBE Fees'!$D:$M,9,0)/$M$9),"check data"),"-")</f>
        <v>-</v>
      </c>
      <c r="AS114" s="49" t="str">
        <f>IF(AND($L114&gt;0,$M114&gt;0,$N114&gt;0,$O114&gt;0),IFERROR(IF($K114&gt;1,VLOOKUP($T114,'FBE Fees'!$D:$M,10,0)/$M$9*$K114,VLOOKUP($T114,'FBE Fees'!$D:$M,10,0)/$M$9),"check data"),"-")</f>
        <v>-</v>
      </c>
    </row>
    <row r="115" spans="4:45" ht="20.100000000000001" customHeight="1" x14ac:dyDescent="0.25">
      <c r="D115" s="45"/>
      <c r="E115" s="45"/>
      <c r="F115" s="63"/>
      <c r="G115" s="46"/>
      <c r="H115" s="46"/>
      <c r="I115" s="58"/>
      <c r="J115" s="47"/>
      <c r="K115" s="17"/>
      <c r="L115" s="27"/>
      <c r="M115" s="27"/>
      <c r="N115" s="27"/>
      <c r="O115" s="27"/>
      <c r="P115" s="28" t="str">
        <f>IF(AND($L115&gt;0,$M115&gt;0,$N115&gt;0,$O115&gt;0),IFERROR(INDEX(T_Weight[Weight],MATCH(L115,T_Weight[Weight],-1)),"check data"),"-")</f>
        <v>-</v>
      </c>
      <c r="Q115" s="28" t="str">
        <f>IF(AND($L115&gt;0,$M115&gt;0,$N115&gt;0,$O115&gt;0),IFERROR(INDEX(T_Length[Length],MATCH((MAX($M115:$O115)),T_Length[Length],-1)),"check data"),"-")</f>
        <v>-</v>
      </c>
      <c r="R115" s="28" t="str">
        <f>IF(AND($L115&gt;0,$M115&gt;0,$N115&gt;0,$O115&gt;0),IFERROR(INDEX(T_Width[Width],MATCH((MEDIAN($M115:$O115)),T_Width[Width],-1)),"check data"),"-")</f>
        <v>-</v>
      </c>
      <c r="S115" s="28" t="str">
        <f>IF(AND($L115&gt;0,$M115&gt;0,$N115&gt;0,$O115&gt;0),IFERROR(INDEX(T_Height[Height],MATCH(MIN($M115:$O115),T_Height[Height],-1)),"check data"),"-")</f>
        <v>-</v>
      </c>
      <c r="T115" s="28" t="str">
        <f t="shared" si="0"/>
        <v>-</v>
      </c>
      <c r="U115" s="184" t="str">
        <f>IF(t_PLC_FBE11[[#This Row],[Category ID]]&lt;&gt;"",$G$8,"-")</f>
        <v>-</v>
      </c>
      <c r="V115" s="135" t="str">
        <f>IF(t_PLC_FBE11[[#This Row],[Category ID]]&lt;&gt;"",$G$9,"-")</f>
        <v>-</v>
      </c>
      <c r="W115" s="185" t="str">
        <f>IF(t_PLC_FBE11[[#This Row],[Category ID]]&lt;&gt;"",IFERROR(VLOOKUP(t_PLC_FBE11[[#This Row],[Category ID]],GRID!$A:$M,5,0),"seek guidance"),"-")</f>
        <v>-</v>
      </c>
      <c r="X115" s="186" t="str">
        <f>IF(t_PLC_FBE11[[#This Row],[Category ID]]&lt;&gt;"",IFERROR(VLOOKUP(t_PLC_FBE11[[#This Row],[Category ID]],GRID!$A:$M,9,0),"seek guidance"),"-")</f>
        <v>-</v>
      </c>
      <c r="Y115" s="32" t="str">
        <f t="shared" si="5"/>
        <v>-</v>
      </c>
      <c r="Z115" s="187" t="str">
        <f>IF(AND($L115&gt;0,$M115&gt;0,$N115&gt;0,$O115&gt;0),IFERROR(INDEX(T_Girth2PLC[Girth],MATCH(t_PLC_FBE11[[#This Row],[Net Girth]],T_Girth2PLC[Girth],-1)),"check data"),"-")</f>
        <v>-</v>
      </c>
      <c r="AA115" s="33" t="str">
        <f>IF(AND($L115&gt;0,$M115&gt;0,$N115&gt;0,$O115&gt;0),IFERROR(VLOOKUP($Z115,Classes!$D:$E,2,0),"check data"),"-")</f>
        <v>-</v>
      </c>
      <c r="AB115" s="34" t="str">
        <f t="shared" si="1"/>
        <v>-</v>
      </c>
      <c r="AC115" s="73" t="str">
        <f>IF(t_PLC_FBE11[[#This Row],[Category ID]]&lt;&gt;"",IFERROR(IF(ISNUMBER(SEARCH("*",$F$11)),VLOOKUP(t_PLC_FBE11[[#This Row],[Category ID]],GRID!$A:$M,13,0),VLOOKUP(t_PLC_FBE11[[#This Row],[Category ID]],GRID!$A:$M,12,0)),"seek guidance"),"-")</f>
        <v>-</v>
      </c>
      <c r="AD115" s="40">
        <f>IF(t_PLC_FBE11[[#This Row],[Net Price wo VAT (desired)]]&lt;&gt;"",(t_PLC_FBE11[[#This Row],[Net Price wo VAT (desired)]]*IF(t_PLC_FBE11[[#This Row],[VAT]]&lt;&gt;"",1+t_PLC_FBE11[[#This Row],[VAT]],1.19))*$M$9,t_PLC_FBE11[[#This Row],[Price with VAT (desired)]]*$M$9)</f>
        <v>0</v>
      </c>
      <c r="AE115" s="188">
        <f>t_PLC_FBE11[[#This Row],[Price w VAT per unit (RON)]]/(IF(t_PLC_FBE11[[#This Row],[VAT]]&lt;&gt;"",1+t_PLC_FBE11[[#This Row],[VAT]],1.19))</f>
        <v>0</v>
      </c>
      <c r="AF115" s="40" t="str">
        <f>IF(AND(t_PLC_FBE11[[#This Row],[Commission %]]&lt;&gt;"-",t_PLC_FBE11[[#This Row],[Price wo VAT per unit (RON)]]&lt;&gt;"-"),t_PLC_FBE11[[#This Row],[Price wo VAT per unit (RON)]]*t_PLC_FBE11[[#This Row],[Commission %]],"-")</f>
        <v>-</v>
      </c>
      <c r="AG115" s="188">
        <f>t_PLC_FBE11[[#This Row],[Price w VAT per unit (RON)]]*(IF(t_PLC_FBE11[[#This Row],[Quantity]]&lt;&gt;"",t_PLC_FBE11[[#This Row],[Quantity]],1))</f>
        <v>0</v>
      </c>
      <c r="AH115" s="188">
        <f>t_PLC_FBE11[[#This Row],[GMV (RON)]]/$M$9</f>
        <v>0</v>
      </c>
      <c r="AI115" s="188" t="str">
        <f>IF(t_PLC_FBE11[[#This Row],[Commission Invoice per unit (RON)]]&lt;&gt;"-",(t_PLC_FBE11[[#This Row],[Commission Invoice per unit (RON)]]/$M$9)*(IF(t_PLC_FBE11[[#This Row],[Quantity]]&lt;&gt;"",t_PLC_FBE11[[#This Row],[Quantity]],1)),"-")</f>
        <v>-</v>
      </c>
      <c r="AJ115" s="19" t="str">
        <f>IFERROR((VLOOKUP(t_PLC_FBE11[[#This Row],[Look4]],'FBE Fees'!$D:$M,8,0)/$M$9)*(IF(t_PLC_FBE11[[#This Row],[Quantity]]&lt;&gt;"",t_PLC_FBE11[[#This Row],[Quantity]],1)),"-")</f>
        <v>-</v>
      </c>
      <c r="AK115" s="34" t="str">
        <f>IF(t_PLC_FBE11[[#This Row],[Volume ( m³)]]&lt;&gt;"-",IFERROR(VLOOKUP($G$10,Storage!$E:$F,2,0),Storage!$F$4)/$M$9*t_PLC_FBE11[[#This Row],[Volume ( m³)]],"-")</f>
        <v>-</v>
      </c>
      <c r="AL115" s="40" t="str">
        <f>IF(OR(t_PLC_FBE11[[#This Row],[Order Fee (*cc)]]&lt;&gt;"-",t_PLC_FBE11[[#This Row],[Storage fees *cc (m³ / day)]]&lt;&gt;"-"),SUM(t_PLC_FBE11[[#This Row],[Order Fee (*cc)]],(t_PLC_FBE11[[#This Row],[Storage fees *cc (m³ / day)]]*$M$10)),"-")</f>
        <v>-</v>
      </c>
      <c r="AM115" s="188" t="str">
        <f>IF(AND(t_PLC_FBE11[[#This Row],[Commission Invoice (*cc)]]&lt;&gt;"-",t_PLC_FBE11[[#This Row],[FBE Fee (*cc) for avg storage]]&lt;&gt;"-"),t_PLC_FBE11[[#This Row],[Commission Invoice (*cc)]]+t_PLC_FBE11[[#This Row],[FBE Fee (*cc) for avg storage]],"-")</f>
        <v>-</v>
      </c>
      <c r="AN115" s="188" t="str">
        <f>IF(AND(t_PLC_FBE11[[#This Row],[GMV (*cc)]]&lt;&gt;"-",t_PLC_FBE11[[#This Row],[TOTAL Cost (*cc)]]&lt;&gt;"-"),t_PLC_FBE11[[#This Row],[GMV (*cc)]]-t_PLC_FBE11[[#This Row],[TOTAL Cost (*cc)]],"-")</f>
        <v>-</v>
      </c>
      <c r="AO115" s="35" t="str">
        <f>IF(AND(t_PLC_FBE11[[#This Row],[GMV (*cc)]]&lt;&gt;"-",t_PLC_FBE11[[#This Row],[Seller Income (*cc)]]&lt;&gt;"-"),t_PLC_FBE11[[#This Row],[Seller Income (*cc)]]/t_PLC_FBE11[[#This Row],[GMV (*cc)]],"-")</f>
        <v>-</v>
      </c>
      <c r="AP115" s="188" t="str">
        <f>IF(AND(t_PLC_FBE11[[#This Row],[Price wo VAT per unit (RON)]]&lt;&gt;"-",t_PLC_FBE11[[#This Row],[TOTAL Cost (*cc)]]&lt;&gt;"-"),(t_PLC_FBE11[[#This Row],[Price wo VAT per unit (RON)]]/$M$9*(IF(t_PLC_FBE11[[#This Row],[Quantity]]&lt;&gt;"",t_PLC_FBE11[[#This Row],[Quantity]],1)))-t_PLC_FBE11[[#This Row],[TOTAL Cost (*cc)]],"-")</f>
        <v>-</v>
      </c>
      <c r="AQ115" s="35" t="str">
        <f>IF(AND(t_PLC_FBE11[[#This Row],[Net Seller Income (*cc)]]&lt;&gt;"-",t_PLC_FBE11[[#This Row],[Price wo VAT per unit (RON)]]&lt;&gt;"-"),t_PLC_FBE11[[#This Row],[Net Seller Income (*cc)]]/(t_PLC_FBE11[[#This Row],[Price wo VAT per unit (RON)]]/$M$9*(IF(t_PLC_FBE11[[#This Row],[Quantity]]&lt;&gt;"",t_PLC_FBE11[[#This Row],[Quantity]],1))),"-")</f>
        <v>-</v>
      </c>
      <c r="AR115" s="49" t="str">
        <f>IF(AND($L115&gt;0,$M115&gt;0,$N115&gt;0,$O115&gt;0),IFERROR(IF($K115&gt;1,VLOOKUP($T115,'FBE Fees'!$D:$M,9,0)/$M$9*$K115,VLOOKUP($T115,'FBE Fees'!$D:$M,9,0)/$M$9),"check data"),"-")</f>
        <v>-</v>
      </c>
      <c r="AS115" s="49" t="str">
        <f>IF(AND($L115&gt;0,$M115&gt;0,$N115&gt;0,$O115&gt;0),IFERROR(IF($K115&gt;1,VLOOKUP($T115,'FBE Fees'!$D:$M,10,0)/$M$9*$K115,VLOOKUP($T115,'FBE Fees'!$D:$M,10,0)/$M$9),"check data"),"-")</f>
        <v>-</v>
      </c>
    </row>
    <row r="116" spans="4:45" ht="20.100000000000001" customHeight="1" x14ac:dyDescent="0.25">
      <c r="D116" s="45"/>
      <c r="E116" s="45"/>
      <c r="F116" s="63"/>
      <c r="G116" s="46"/>
      <c r="H116" s="46"/>
      <c r="I116" s="58"/>
      <c r="J116" s="47"/>
      <c r="K116" s="17"/>
      <c r="L116" s="27"/>
      <c r="M116" s="27"/>
      <c r="N116" s="27"/>
      <c r="O116" s="27"/>
      <c r="P116" s="28" t="str">
        <f>IF(AND($L116&gt;0,$M116&gt;0,$N116&gt;0,$O116&gt;0),IFERROR(INDEX(T_Weight[Weight],MATCH(L116,T_Weight[Weight],-1)),"check data"),"-")</f>
        <v>-</v>
      </c>
      <c r="Q116" s="28" t="str">
        <f>IF(AND($L116&gt;0,$M116&gt;0,$N116&gt;0,$O116&gt;0),IFERROR(INDEX(T_Length[Length],MATCH((MAX($M116:$O116)),T_Length[Length],-1)),"check data"),"-")</f>
        <v>-</v>
      </c>
      <c r="R116" s="28" t="str">
        <f>IF(AND($L116&gt;0,$M116&gt;0,$N116&gt;0,$O116&gt;0),IFERROR(INDEX(T_Width[Width],MATCH((MEDIAN($M116:$O116)),T_Width[Width],-1)),"check data"),"-")</f>
        <v>-</v>
      </c>
      <c r="S116" s="28" t="str">
        <f>IF(AND($L116&gt;0,$M116&gt;0,$N116&gt;0,$O116&gt;0),IFERROR(INDEX(T_Height[Height],MATCH(MIN($M116:$O116),T_Height[Height],-1)),"check data"),"-")</f>
        <v>-</v>
      </c>
      <c r="T116" s="28" t="str">
        <f t="shared" si="0"/>
        <v>-</v>
      </c>
      <c r="U116" s="184" t="str">
        <f>IF(t_PLC_FBE11[[#This Row],[Category ID]]&lt;&gt;"",$G$8,"-")</f>
        <v>-</v>
      </c>
      <c r="V116" s="135" t="str">
        <f>IF(t_PLC_FBE11[[#This Row],[Category ID]]&lt;&gt;"",$G$9,"-")</f>
        <v>-</v>
      </c>
      <c r="W116" s="185" t="str">
        <f>IF(t_PLC_FBE11[[#This Row],[Category ID]]&lt;&gt;"",IFERROR(VLOOKUP(t_PLC_FBE11[[#This Row],[Category ID]],GRID!$A:$M,5,0),"seek guidance"),"-")</f>
        <v>-</v>
      </c>
      <c r="X116" s="186" t="str">
        <f>IF(t_PLC_FBE11[[#This Row],[Category ID]]&lt;&gt;"",IFERROR(VLOOKUP(t_PLC_FBE11[[#This Row],[Category ID]],GRID!$A:$M,9,0),"seek guidance"),"-")</f>
        <v>-</v>
      </c>
      <c r="Y116" s="32" t="str">
        <f t="shared" si="5"/>
        <v>-</v>
      </c>
      <c r="Z116" s="187" t="str">
        <f>IF(AND($L116&gt;0,$M116&gt;0,$N116&gt;0,$O116&gt;0),IFERROR(INDEX(T_Girth2PLC[Girth],MATCH(t_PLC_FBE11[[#This Row],[Net Girth]],T_Girth2PLC[Girth],-1)),"check data"),"-")</f>
        <v>-</v>
      </c>
      <c r="AA116" s="33" t="str">
        <f>IF(AND($L116&gt;0,$M116&gt;0,$N116&gt;0,$O116&gt;0),IFERROR(VLOOKUP($Z116,Classes!$D:$E,2,0),"check data"),"-")</f>
        <v>-</v>
      </c>
      <c r="AB116" s="34" t="str">
        <f t="shared" si="1"/>
        <v>-</v>
      </c>
      <c r="AC116" s="73" t="str">
        <f>IF(t_PLC_FBE11[[#This Row],[Category ID]]&lt;&gt;"",IFERROR(IF(ISNUMBER(SEARCH("*",$F$11)),VLOOKUP(t_PLC_FBE11[[#This Row],[Category ID]],GRID!$A:$M,13,0),VLOOKUP(t_PLC_FBE11[[#This Row],[Category ID]],GRID!$A:$M,12,0)),"seek guidance"),"-")</f>
        <v>-</v>
      </c>
      <c r="AD116" s="40">
        <f>IF(t_PLC_FBE11[[#This Row],[Net Price wo VAT (desired)]]&lt;&gt;"",(t_PLC_FBE11[[#This Row],[Net Price wo VAT (desired)]]*IF(t_PLC_FBE11[[#This Row],[VAT]]&lt;&gt;"",1+t_PLC_FBE11[[#This Row],[VAT]],1.19))*$M$9,t_PLC_FBE11[[#This Row],[Price with VAT (desired)]]*$M$9)</f>
        <v>0</v>
      </c>
      <c r="AE116" s="188">
        <f>t_PLC_FBE11[[#This Row],[Price w VAT per unit (RON)]]/(IF(t_PLC_FBE11[[#This Row],[VAT]]&lt;&gt;"",1+t_PLC_FBE11[[#This Row],[VAT]],1.19))</f>
        <v>0</v>
      </c>
      <c r="AF116" s="40" t="str">
        <f>IF(AND(t_PLC_FBE11[[#This Row],[Commission %]]&lt;&gt;"-",t_PLC_FBE11[[#This Row],[Price wo VAT per unit (RON)]]&lt;&gt;"-"),t_PLC_FBE11[[#This Row],[Price wo VAT per unit (RON)]]*t_PLC_FBE11[[#This Row],[Commission %]],"-")</f>
        <v>-</v>
      </c>
      <c r="AG116" s="188">
        <f>t_PLC_FBE11[[#This Row],[Price w VAT per unit (RON)]]*(IF(t_PLC_FBE11[[#This Row],[Quantity]]&lt;&gt;"",t_PLC_FBE11[[#This Row],[Quantity]],1))</f>
        <v>0</v>
      </c>
      <c r="AH116" s="188">
        <f>t_PLC_FBE11[[#This Row],[GMV (RON)]]/$M$9</f>
        <v>0</v>
      </c>
      <c r="AI116" s="188" t="str">
        <f>IF(t_PLC_FBE11[[#This Row],[Commission Invoice per unit (RON)]]&lt;&gt;"-",(t_PLC_FBE11[[#This Row],[Commission Invoice per unit (RON)]]/$M$9)*(IF(t_PLC_FBE11[[#This Row],[Quantity]]&lt;&gt;"",t_PLC_FBE11[[#This Row],[Quantity]],1)),"-")</f>
        <v>-</v>
      </c>
      <c r="AJ116" s="19" t="str">
        <f>IFERROR((VLOOKUP(t_PLC_FBE11[[#This Row],[Look4]],'FBE Fees'!$D:$M,8,0)/$M$9)*(IF(t_PLC_FBE11[[#This Row],[Quantity]]&lt;&gt;"",t_PLC_FBE11[[#This Row],[Quantity]],1)),"-")</f>
        <v>-</v>
      </c>
      <c r="AK116" s="34" t="str">
        <f>IF(t_PLC_FBE11[[#This Row],[Volume ( m³)]]&lt;&gt;"-",IFERROR(VLOOKUP($G$10,Storage!$E:$F,2,0),Storage!$F$4)/$M$9*t_PLC_FBE11[[#This Row],[Volume ( m³)]],"-")</f>
        <v>-</v>
      </c>
      <c r="AL116" s="40" t="str">
        <f>IF(OR(t_PLC_FBE11[[#This Row],[Order Fee (*cc)]]&lt;&gt;"-",t_PLC_FBE11[[#This Row],[Storage fees *cc (m³ / day)]]&lt;&gt;"-"),SUM(t_PLC_FBE11[[#This Row],[Order Fee (*cc)]],(t_PLC_FBE11[[#This Row],[Storage fees *cc (m³ / day)]]*$M$10)),"-")</f>
        <v>-</v>
      </c>
      <c r="AM116" s="188" t="str">
        <f>IF(AND(t_PLC_FBE11[[#This Row],[Commission Invoice (*cc)]]&lt;&gt;"-",t_PLC_FBE11[[#This Row],[FBE Fee (*cc) for avg storage]]&lt;&gt;"-"),t_PLC_FBE11[[#This Row],[Commission Invoice (*cc)]]+t_PLC_FBE11[[#This Row],[FBE Fee (*cc) for avg storage]],"-")</f>
        <v>-</v>
      </c>
      <c r="AN116" s="188" t="str">
        <f>IF(AND(t_PLC_FBE11[[#This Row],[GMV (*cc)]]&lt;&gt;"-",t_PLC_FBE11[[#This Row],[TOTAL Cost (*cc)]]&lt;&gt;"-"),t_PLC_FBE11[[#This Row],[GMV (*cc)]]-t_PLC_FBE11[[#This Row],[TOTAL Cost (*cc)]],"-")</f>
        <v>-</v>
      </c>
      <c r="AO116" s="35" t="str">
        <f>IF(AND(t_PLC_FBE11[[#This Row],[GMV (*cc)]]&lt;&gt;"-",t_PLC_FBE11[[#This Row],[Seller Income (*cc)]]&lt;&gt;"-"),t_PLC_FBE11[[#This Row],[Seller Income (*cc)]]/t_PLC_FBE11[[#This Row],[GMV (*cc)]],"-")</f>
        <v>-</v>
      </c>
      <c r="AP116" s="188" t="str">
        <f>IF(AND(t_PLC_FBE11[[#This Row],[Price wo VAT per unit (RON)]]&lt;&gt;"-",t_PLC_FBE11[[#This Row],[TOTAL Cost (*cc)]]&lt;&gt;"-"),(t_PLC_FBE11[[#This Row],[Price wo VAT per unit (RON)]]/$M$9*(IF(t_PLC_FBE11[[#This Row],[Quantity]]&lt;&gt;"",t_PLC_FBE11[[#This Row],[Quantity]],1)))-t_PLC_FBE11[[#This Row],[TOTAL Cost (*cc)]],"-")</f>
        <v>-</v>
      </c>
      <c r="AQ116" s="35" t="str">
        <f>IF(AND(t_PLC_FBE11[[#This Row],[Net Seller Income (*cc)]]&lt;&gt;"-",t_PLC_FBE11[[#This Row],[Price wo VAT per unit (RON)]]&lt;&gt;"-"),t_PLC_FBE11[[#This Row],[Net Seller Income (*cc)]]/(t_PLC_FBE11[[#This Row],[Price wo VAT per unit (RON)]]/$M$9*(IF(t_PLC_FBE11[[#This Row],[Quantity]]&lt;&gt;"",t_PLC_FBE11[[#This Row],[Quantity]],1))),"-")</f>
        <v>-</v>
      </c>
      <c r="AR116" s="49" t="str">
        <f>IF(AND($L116&gt;0,$M116&gt;0,$N116&gt;0,$O116&gt;0),IFERROR(IF($K116&gt;1,VLOOKUP($T116,'FBE Fees'!$D:$M,9,0)/$M$9*$K116,VLOOKUP($T116,'FBE Fees'!$D:$M,9,0)/$M$9),"check data"),"-")</f>
        <v>-</v>
      </c>
      <c r="AS116" s="49" t="str">
        <f>IF(AND($L116&gt;0,$M116&gt;0,$N116&gt;0,$O116&gt;0),IFERROR(IF($K116&gt;1,VLOOKUP($T116,'FBE Fees'!$D:$M,10,0)/$M$9*$K116,VLOOKUP($T116,'FBE Fees'!$D:$M,10,0)/$M$9),"check data"),"-")</f>
        <v>-</v>
      </c>
    </row>
    <row r="117" spans="4:45" ht="20.100000000000001" customHeight="1" x14ac:dyDescent="0.25">
      <c r="D117" s="45"/>
      <c r="E117" s="45"/>
      <c r="F117" s="63"/>
      <c r="G117" s="46"/>
      <c r="H117" s="46"/>
      <c r="I117" s="58"/>
      <c r="J117" s="47"/>
      <c r="K117" s="17"/>
      <c r="L117" s="27"/>
      <c r="M117" s="27"/>
      <c r="N117" s="27"/>
      <c r="O117" s="27"/>
      <c r="P117" s="28" t="str">
        <f>IF(AND($L117&gt;0,$M117&gt;0,$N117&gt;0,$O117&gt;0),IFERROR(INDEX(T_Weight[Weight],MATCH(L117,T_Weight[Weight],-1)),"check data"),"-")</f>
        <v>-</v>
      </c>
      <c r="Q117" s="28" t="str">
        <f>IF(AND($L117&gt;0,$M117&gt;0,$N117&gt;0,$O117&gt;0),IFERROR(INDEX(T_Length[Length],MATCH((MAX($M117:$O117)),T_Length[Length],-1)),"check data"),"-")</f>
        <v>-</v>
      </c>
      <c r="R117" s="28" t="str">
        <f>IF(AND($L117&gt;0,$M117&gt;0,$N117&gt;0,$O117&gt;0),IFERROR(INDEX(T_Width[Width],MATCH((MEDIAN($M117:$O117)),T_Width[Width],-1)),"check data"),"-")</f>
        <v>-</v>
      </c>
      <c r="S117" s="28" t="str">
        <f>IF(AND($L117&gt;0,$M117&gt;0,$N117&gt;0,$O117&gt;0),IFERROR(INDEX(T_Height[Height],MATCH(MIN($M117:$O117),T_Height[Height],-1)),"check data"),"-")</f>
        <v>-</v>
      </c>
      <c r="T117" s="28" t="str">
        <f t="shared" si="0"/>
        <v>-</v>
      </c>
      <c r="U117" s="184" t="str">
        <f>IF(t_PLC_FBE11[[#This Row],[Category ID]]&lt;&gt;"",$G$8,"-")</f>
        <v>-</v>
      </c>
      <c r="V117" s="135" t="str">
        <f>IF(t_PLC_FBE11[[#This Row],[Category ID]]&lt;&gt;"",$G$9,"-")</f>
        <v>-</v>
      </c>
      <c r="W117" s="185" t="str">
        <f>IF(t_PLC_FBE11[[#This Row],[Category ID]]&lt;&gt;"",IFERROR(VLOOKUP(t_PLC_FBE11[[#This Row],[Category ID]],GRID!$A:$M,5,0),"seek guidance"),"-")</f>
        <v>-</v>
      </c>
      <c r="X117" s="186" t="str">
        <f>IF(t_PLC_FBE11[[#This Row],[Category ID]]&lt;&gt;"",IFERROR(VLOOKUP(t_PLC_FBE11[[#This Row],[Category ID]],GRID!$A:$M,9,0),"seek guidance"),"-")</f>
        <v>-</v>
      </c>
      <c r="Y117" s="32" t="str">
        <f t="shared" si="5"/>
        <v>-</v>
      </c>
      <c r="Z117" s="187" t="str">
        <f>IF(AND($L117&gt;0,$M117&gt;0,$N117&gt;0,$O117&gt;0),IFERROR(INDEX(T_Girth2PLC[Girth],MATCH(t_PLC_FBE11[[#This Row],[Net Girth]],T_Girth2PLC[Girth],-1)),"check data"),"-")</f>
        <v>-</v>
      </c>
      <c r="AA117" s="33" t="str">
        <f>IF(AND($L117&gt;0,$M117&gt;0,$N117&gt;0,$O117&gt;0),IFERROR(VLOOKUP($Z117,Classes!$D:$E,2,0),"check data"),"-")</f>
        <v>-</v>
      </c>
      <c r="AB117" s="34" t="str">
        <f t="shared" si="1"/>
        <v>-</v>
      </c>
      <c r="AC117" s="73" t="str">
        <f>IF(t_PLC_FBE11[[#This Row],[Category ID]]&lt;&gt;"",IFERROR(IF(ISNUMBER(SEARCH("*",$F$11)),VLOOKUP(t_PLC_FBE11[[#This Row],[Category ID]],GRID!$A:$M,13,0),VLOOKUP(t_PLC_FBE11[[#This Row],[Category ID]],GRID!$A:$M,12,0)),"seek guidance"),"-")</f>
        <v>-</v>
      </c>
      <c r="AD117" s="40">
        <f>IF(t_PLC_FBE11[[#This Row],[Net Price wo VAT (desired)]]&lt;&gt;"",(t_PLC_FBE11[[#This Row],[Net Price wo VAT (desired)]]*IF(t_PLC_FBE11[[#This Row],[VAT]]&lt;&gt;"",1+t_PLC_FBE11[[#This Row],[VAT]],1.19))*$M$9,t_PLC_FBE11[[#This Row],[Price with VAT (desired)]]*$M$9)</f>
        <v>0</v>
      </c>
      <c r="AE117" s="188">
        <f>t_PLC_FBE11[[#This Row],[Price w VAT per unit (RON)]]/(IF(t_PLC_FBE11[[#This Row],[VAT]]&lt;&gt;"",1+t_PLC_FBE11[[#This Row],[VAT]],1.19))</f>
        <v>0</v>
      </c>
      <c r="AF117" s="40" t="str">
        <f>IF(AND(t_PLC_FBE11[[#This Row],[Commission %]]&lt;&gt;"-",t_PLC_FBE11[[#This Row],[Price wo VAT per unit (RON)]]&lt;&gt;"-"),t_PLC_FBE11[[#This Row],[Price wo VAT per unit (RON)]]*t_PLC_FBE11[[#This Row],[Commission %]],"-")</f>
        <v>-</v>
      </c>
      <c r="AG117" s="188">
        <f>t_PLC_FBE11[[#This Row],[Price w VAT per unit (RON)]]*(IF(t_PLC_FBE11[[#This Row],[Quantity]]&lt;&gt;"",t_PLC_FBE11[[#This Row],[Quantity]],1))</f>
        <v>0</v>
      </c>
      <c r="AH117" s="188">
        <f>t_PLC_FBE11[[#This Row],[GMV (RON)]]/$M$9</f>
        <v>0</v>
      </c>
      <c r="AI117" s="188" t="str">
        <f>IF(t_PLC_FBE11[[#This Row],[Commission Invoice per unit (RON)]]&lt;&gt;"-",(t_PLC_FBE11[[#This Row],[Commission Invoice per unit (RON)]]/$M$9)*(IF(t_PLC_FBE11[[#This Row],[Quantity]]&lt;&gt;"",t_PLC_FBE11[[#This Row],[Quantity]],1)),"-")</f>
        <v>-</v>
      </c>
      <c r="AJ117" s="19" t="str">
        <f>IFERROR((VLOOKUP(t_PLC_FBE11[[#This Row],[Look4]],'FBE Fees'!$D:$M,8,0)/$M$9)*(IF(t_PLC_FBE11[[#This Row],[Quantity]]&lt;&gt;"",t_PLC_FBE11[[#This Row],[Quantity]],1)),"-")</f>
        <v>-</v>
      </c>
      <c r="AK117" s="34" t="str">
        <f>IF(t_PLC_FBE11[[#This Row],[Volume ( m³)]]&lt;&gt;"-",IFERROR(VLOOKUP($G$10,Storage!$E:$F,2,0),Storage!$F$4)/$M$9*t_PLC_FBE11[[#This Row],[Volume ( m³)]],"-")</f>
        <v>-</v>
      </c>
      <c r="AL117" s="40" t="str">
        <f>IF(OR(t_PLC_FBE11[[#This Row],[Order Fee (*cc)]]&lt;&gt;"-",t_PLC_FBE11[[#This Row],[Storage fees *cc (m³ / day)]]&lt;&gt;"-"),SUM(t_PLC_FBE11[[#This Row],[Order Fee (*cc)]],(t_PLC_FBE11[[#This Row],[Storage fees *cc (m³ / day)]]*$M$10)),"-")</f>
        <v>-</v>
      </c>
      <c r="AM117" s="188" t="str">
        <f>IF(AND(t_PLC_FBE11[[#This Row],[Commission Invoice (*cc)]]&lt;&gt;"-",t_PLC_FBE11[[#This Row],[FBE Fee (*cc) for avg storage]]&lt;&gt;"-"),t_PLC_FBE11[[#This Row],[Commission Invoice (*cc)]]+t_PLC_FBE11[[#This Row],[FBE Fee (*cc) for avg storage]],"-")</f>
        <v>-</v>
      </c>
      <c r="AN117" s="188" t="str">
        <f>IF(AND(t_PLC_FBE11[[#This Row],[GMV (*cc)]]&lt;&gt;"-",t_PLC_FBE11[[#This Row],[TOTAL Cost (*cc)]]&lt;&gt;"-"),t_PLC_FBE11[[#This Row],[GMV (*cc)]]-t_PLC_FBE11[[#This Row],[TOTAL Cost (*cc)]],"-")</f>
        <v>-</v>
      </c>
      <c r="AO117" s="35" t="str">
        <f>IF(AND(t_PLC_FBE11[[#This Row],[GMV (*cc)]]&lt;&gt;"-",t_PLC_FBE11[[#This Row],[Seller Income (*cc)]]&lt;&gt;"-"),t_PLC_FBE11[[#This Row],[Seller Income (*cc)]]/t_PLC_FBE11[[#This Row],[GMV (*cc)]],"-")</f>
        <v>-</v>
      </c>
      <c r="AP117" s="188" t="str">
        <f>IF(AND(t_PLC_FBE11[[#This Row],[Price wo VAT per unit (RON)]]&lt;&gt;"-",t_PLC_FBE11[[#This Row],[TOTAL Cost (*cc)]]&lt;&gt;"-"),(t_PLC_FBE11[[#This Row],[Price wo VAT per unit (RON)]]/$M$9*(IF(t_PLC_FBE11[[#This Row],[Quantity]]&lt;&gt;"",t_PLC_FBE11[[#This Row],[Quantity]],1)))-t_PLC_FBE11[[#This Row],[TOTAL Cost (*cc)]],"-")</f>
        <v>-</v>
      </c>
      <c r="AQ117" s="35" t="str">
        <f>IF(AND(t_PLC_FBE11[[#This Row],[Net Seller Income (*cc)]]&lt;&gt;"-",t_PLC_FBE11[[#This Row],[Price wo VAT per unit (RON)]]&lt;&gt;"-"),t_PLC_FBE11[[#This Row],[Net Seller Income (*cc)]]/(t_PLC_FBE11[[#This Row],[Price wo VAT per unit (RON)]]/$M$9*(IF(t_PLC_FBE11[[#This Row],[Quantity]]&lt;&gt;"",t_PLC_FBE11[[#This Row],[Quantity]],1))),"-")</f>
        <v>-</v>
      </c>
      <c r="AR117" s="49" t="str">
        <f>IF(AND($L117&gt;0,$M117&gt;0,$N117&gt;0,$O117&gt;0),IFERROR(IF($K117&gt;1,VLOOKUP($T117,'FBE Fees'!$D:$M,9,0)/$M$9*$K117,VLOOKUP($T117,'FBE Fees'!$D:$M,9,0)/$M$9),"check data"),"-")</f>
        <v>-</v>
      </c>
      <c r="AS117" s="49" t="str">
        <f>IF(AND($L117&gt;0,$M117&gt;0,$N117&gt;0,$O117&gt;0),IFERROR(IF($K117&gt;1,VLOOKUP($T117,'FBE Fees'!$D:$M,10,0)/$M$9*$K117,VLOOKUP($T117,'FBE Fees'!$D:$M,10,0)/$M$9),"check data"),"-")</f>
        <v>-</v>
      </c>
    </row>
    <row r="118" spans="4:45" ht="20.100000000000001" customHeight="1" x14ac:dyDescent="0.25">
      <c r="D118" s="45"/>
      <c r="E118" s="45"/>
      <c r="F118" s="63"/>
      <c r="G118" s="46"/>
      <c r="H118" s="46"/>
      <c r="I118" s="58"/>
      <c r="J118" s="47"/>
      <c r="K118" s="17"/>
      <c r="L118" s="27"/>
      <c r="M118" s="27"/>
      <c r="N118" s="27"/>
      <c r="O118" s="27"/>
      <c r="P118" s="28" t="str">
        <f>IF(AND($L118&gt;0,$M118&gt;0,$N118&gt;0,$O118&gt;0),IFERROR(INDEX(T_Weight[Weight],MATCH(L118,T_Weight[Weight],-1)),"check data"),"-")</f>
        <v>-</v>
      </c>
      <c r="Q118" s="28" t="str">
        <f>IF(AND($L118&gt;0,$M118&gt;0,$N118&gt;0,$O118&gt;0),IFERROR(INDEX(T_Length[Length],MATCH((MAX($M118:$O118)),T_Length[Length],-1)),"check data"),"-")</f>
        <v>-</v>
      </c>
      <c r="R118" s="28" t="str">
        <f>IF(AND($L118&gt;0,$M118&gt;0,$N118&gt;0,$O118&gt;0),IFERROR(INDEX(T_Width[Width],MATCH((MEDIAN($M118:$O118)),T_Width[Width],-1)),"check data"),"-")</f>
        <v>-</v>
      </c>
      <c r="S118" s="28" t="str">
        <f>IF(AND($L118&gt;0,$M118&gt;0,$N118&gt;0,$O118&gt;0),IFERROR(INDEX(T_Height[Height],MATCH(MIN($M118:$O118),T_Height[Height],-1)),"check data"),"-")</f>
        <v>-</v>
      </c>
      <c r="T118" s="28" t="str">
        <f t="shared" si="0"/>
        <v>-</v>
      </c>
      <c r="U118" s="184" t="str">
        <f>IF(t_PLC_FBE11[[#This Row],[Category ID]]&lt;&gt;"",$G$8,"-")</f>
        <v>-</v>
      </c>
      <c r="V118" s="135" t="str">
        <f>IF(t_PLC_FBE11[[#This Row],[Category ID]]&lt;&gt;"",$G$9,"-")</f>
        <v>-</v>
      </c>
      <c r="W118" s="185" t="str">
        <f>IF(t_PLC_FBE11[[#This Row],[Category ID]]&lt;&gt;"",IFERROR(VLOOKUP(t_PLC_FBE11[[#This Row],[Category ID]],GRID!$A:$M,5,0),"seek guidance"),"-")</f>
        <v>-</v>
      </c>
      <c r="X118" s="186" t="str">
        <f>IF(t_PLC_FBE11[[#This Row],[Category ID]]&lt;&gt;"",IFERROR(VLOOKUP(t_PLC_FBE11[[#This Row],[Category ID]],GRID!$A:$M,9,0),"seek guidance"),"-")</f>
        <v>-</v>
      </c>
      <c r="Y118" s="32" t="str">
        <f t="shared" si="5"/>
        <v>-</v>
      </c>
      <c r="Z118" s="187" t="str">
        <f>IF(AND($L118&gt;0,$M118&gt;0,$N118&gt;0,$O118&gt;0),IFERROR(INDEX(T_Girth2PLC[Girth],MATCH(t_PLC_FBE11[[#This Row],[Net Girth]],T_Girth2PLC[Girth],-1)),"check data"),"-")</f>
        <v>-</v>
      </c>
      <c r="AA118" s="33" t="str">
        <f>IF(AND($L118&gt;0,$M118&gt;0,$N118&gt;0,$O118&gt;0),IFERROR(VLOOKUP($Z118,Classes!$D:$E,2,0),"check data"),"-")</f>
        <v>-</v>
      </c>
      <c r="AB118" s="34" t="str">
        <f t="shared" si="1"/>
        <v>-</v>
      </c>
      <c r="AC118" s="73" t="str">
        <f>IF(t_PLC_FBE11[[#This Row],[Category ID]]&lt;&gt;"",IFERROR(IF(ISNUMBER(SEARCH("*",$F$11)),VLOOKUP(t_PLC_FBE11[[#This Row],[Category ID]],GRID!$A:$M,13,0),VLOOKUP(t_PLC_FBE11[[#This Row],[Category ID]],GRID!$A:$M,12,0)),"seek guidance"),"-")</f>
        <v>-</v>
      </c>
      <c r="AD118" s="40">
        <f>IF(t_PLC_FBE11[[#This Row],[Net Price wo VAT (desired)]]&lt;&gt;"",(t_PLC_FBE11[[#This Row],[Net Price wo VAT (desired)]]*IF(t_PLC_FBE11[[#This Row],[VAT]]&lt;&gt;"",1+t_PLC_FBE11[[#This Row],[VAT]],1.19))*$M$9,t_PLC_FBE11[[#This Row],[Price with VAT (desired)]]*$M$9)</f>
        <v>0</v>
      </c>
      <c r="AE118" s="188">
        <f>t_PLC_FBE11[[#This Row],[Price w VAT per unit (RON)]]/(IF(t_PLC_FBE11[[#This Row],[VAT]]&lt;&gt;"",1+t_PLC_FBE11[[#This Row],[VAT]],1.19))</f>
        <v>0</v>
      </c>
      <c r="AF118" s="40" t="str">
        <f>IF(AND(t_PLC_FBE11[[#This Row],[Commission %]]&lt;&gt;"-",t_PLC_FBE11[[#This Row],[Price wo VAT per unit (RON)]]&lt;&gt;"-"),t_PLC_FBE11[[#This Row],[Price wo VAT per unit (RON)]]*t_PLC_FBE11[[#This Row],[Commission %]],"-")</f>
        <v>-</v>
      </c>
      <c r="AG118" s="188">
        <f>t_PLC_FBE11[[#This Row],[Price w VAT per unit (RON)]]*(IF(t_PLC_FBE11[[#This Row],[Quantity]]&lt;&gt;"",t_PLC_FBE11[[#This Row],[Quantity]],1))</f>
        <v>0</v>
      </c>
      <c r="AH118" s="188">
        <f>t_PLC_FBE11[[#This Row],[GMV (RON)]]/$M$9</f>
        <v>0</v>
      </c>
      <c r="AI118" s="188" t="str">
        <f>IF(t_PLC_FBE11[[#This Row],[Commission Invoice per unit (RON)]]&lt;&gt;"-",(t_PLC_FBE11[[#This Row],[Commission Invoice per unit (RON)]]/$M$9)*(IF(t_PLC_FBE11[[#This Row],[Quantity]]&lt;&gt;"",t_PLC_FBE11[[#This Row],[Quantity]],1)),"-")</f>
        <v>-</v>
      </c>
      <c r="AJ118" s="19" t="str">
        <f>IFERROR((VLOOKUP(t_PLC_FBE11[[#This Row],[Look4]],'FBE Fees'!$D:$M,8,0)/$M$9)*(IF(t_PLC_FBE11[[#This Row],[Quantity]]&lt;&gt;"",t_PLC_FBE11[[#This Row],[Quantity]],1)),"-")</f>
        <v>-</v>
      </c>
      <c r="AK118" s="34" t="str">
        <f>IF(t_PLC_FBE11[[#This Row],[Volume ( m³)]]&lt;&gt;"-",IFERROR(VLOOKUP($G$10,Storage!$E:$F,2,0),Storage!$F$4)/$M$9*t_PLC_FBE11[[#This Row],[Volume ( m³)]],"-")</f>
        <v>-</v>
      </c>
      <c r="AL118" s="40" t="str">
        <f>IF(OR(t_PLC_FBE11[[#This Row],[Order Fee (*cc)]]&lt;&gt;"-",t_PLC_FBE11[[#This Row],[Storage fees *cc (m³ / day)]]&lt;&gt;"-"),SUM(t_PLC_FBE11[[#This Row],[Order Fee (*cc)]],(t_PLC_FBE11[[#This Row],[Storage fees *cc (m³ / day)]]*$M$10)),"-")</f>
        <v>-</v>
      </c>
      <c r="AM118" s="188" t="str">
        <f>IF(AND(t_PLC_FBE11[[#This Row],[Commission Invoice (*cc)]]&lt;&gt;"-",t_PLC_FBE11[[#This Row],[FBE Fee (*cc) for avg storage]]&lt;&gt;"-"),t_PLC_FBE11[[#This Row],[Commission Invoice (*cc)]]+t_PLC_FBE11[[#This Row],[FBE Fee (*cc) for avg storage]],"-")</f>
        <v>-</v>
      </c>
      <c r="AN118" s="188" t="str">
        <f>IF(AND(t_PLC_FBE11[[#This Row],[GMV (*cc)]]&lt;&gt;"-",t_PLC_FBE11[[#This Row],[TOTAL Cost (*cc)]]&lt;&gt;"-"),t_PLC_FBE11[[#This Row],[GMV (*cc)]]-t_PLC_FBE11[[#This Row],[TOTAL Cost (*cc)]],"-")</f>
        <v>-</v>
      </c>
      <c r="AO118" s="35" t="str">
        <f>IF(AND(t_PLC_FBE11[[#This Row],[GMV (*cc)]]&lt;&gt;"-",t_PLC_FBE11[[#This Row],[Seller Income (*cc)]]&lt;&gt;"-"),t_PLC_FBE11[[#This Row],[Seller Income (*cc)]]/t_PLC_FBE11[[#This Row],[GMV (*cc)]],"-")</f>
        <v>-</v>
      </c>
      <c r="AP118" s="188" t="str">
        <f>IF(AND(t_PLC_FBE11[[#This Row],[Price wo VAT per unit (RON)]]&lt;&gt;"-",t_PLC_FBE11[[#This Row],[TOTAL Cost (*cc)]]&lt;&gt;"-"),(t_PLC_FBE11[[#This Row],[Price wo VAT per unit (RON)]]/$M$9*(IF(t_PLC_FBE11[[#This Row],[Quantity]]&lt;&gt;"",t_PLC_FBE11[[#This Row],[Quantity]],1)))-t_PLC_FBE11[[#This Row],[TOTAL Cost (*cc)]],"-")</f>
        <v>-</v>
      </c>
      <c r="AQ118" s="35" t="str">
        <f>IF(AND(t_PLC_FBE11[[#This Row],[Net Seller Income (*cc)]]&lt;&gt;"-",t_PLC_FBE11[[#This Row],[Price wo VAT per unit (RON)]]&lt;&gt;"-"),t_PLC_FBE11[[#This Row],[Net Seller Income (*cc)]]/(t_PLC_FBE11[[#This Row],[Price wo VAT per unit (RON)]]/$M$9*(IF(t_PLC_FBE11[[#This Row],[Quantity]]&lt;&gt;"",t_PLC_FBE11[[#This Row],[Quantity]],1))),"-")</f>
        <v>-</v>
      </c>
      <c r="AR118" s="49" t="str">
        <f>IF(AND($L118&gt;0,$M118&gt;0,$N118&gt;0,$O118&gt;0),IFERROR(IF($K118&gt;1,VLOOKUP($T118,'FBE Fees'!$D:$M,9,0)/$M$9*$K118,VLOOKUP($T118,'FBE Fees'!$D:$M,9,0)/$M$9),"check data"),"-")</f>
        <v>-</v>
      </c>
      <c r="AS118" s="49" t="str">
        <f>IF(AND($L118&gt;0,$M118&gt;0,$N118&gt;0,$O118&gt;0),IFERROR(IF($K118&gt;1,VLOOKUP($T118,'FBE Fees'!$D:$M,10,0)/$M$9*$K118,VLOOKUP($T118,'FBE Fees'!$D:$M,10,0)/$M$9),"check data"),"-")</f>
        <v>-</v>
      </c>
    </row>
    <row r="119" spans="4:45" x14ac:dyDescent="0.25">
      <c r="W119" s="36"/>
    </row>
  </sheetData>
  <sheetProtection algorithmName="SHA-512" hashValue="fBHjI+I9BU/z+XkdYw9LAL8BPgKzF6hLL035l2YRqHviMN2b7DR4R9wl+JbuVeHxdDYVlfRgUQOOZaGJDaC6Cw==" saltValue="COKmmJcemlnVWo0NnwuVhg==" spinCount="100000" sheet="1" objects="1" scenarios="1" formatCells="0" formatColumns="0" formatRows="0" sort="0" autoFilter="0"/>
  <mergeCells count="28">
    <mergeCell ref="AS9:AS10"/>
    <mergeCell ref="W11:X11"/>
    <mergeCell ref="AM9:AM10"/>
    <mergeCell ref="AN9:AN10"/>
    <mergeCell ref="AP9:AP10"/>
    <mergeCell ref="AO9:AO10"/>
    <mergeCell ref="AQ9:AQ10"/>
    <mergeCell ref="AH9:AH10"/>
    <mergeCell ref="AI9:AI10"/>
    <mergeCell ref="AJ9:AJ10"/>
    <mergeCell ref="AK9:AK10"/>
    <mergeCell ref="AL9:AL10"/>
    <mergeCell ref="G10:H10"/>
    <mergeCell ref="D6:AA6"/>
    <mergeCell ref="D17:K17"/>
    <mergeCell ref="AR8:AS8"/>
    <mergeCell ref="AH8:AQ8"/>
    <mergeCell ref="G8:I8"/>
    <mergeCell ref="K8:L8"/>
    <mergeCell ref="K9:L9"/>
    <mergeCell ref="G9:I9"/>
    <mergeCell ref="K10:L10"/>
    <mergeCell ref="AD8:AG8"/>
    <mergeCell ref="AD9:AD10"/>
    <mergeCell ref="AE9:AE10"/>
    <mergeCell ref="AF9:AF10"/>
    <mergeCell ref="AG9:AG10"/>
    <mergeCell ref="AR9:AR10"/>
  </mergeCells>
  <phoneticPr fontId="4" type="noConversion"/>
  <printOptions horizontalCentered="1"/>
  <pageMargins left="0" right="0" top="0.5" bottom="0.5" header="0.3" footer="0.3"/>
  <pageSetup paperSize="9" scale="43" orientation="landscape"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BE0F5486-A917-4706-BC98-364E2E405362}">
          <x14:formula1>
            <xm:f>XChange!$I$7:$I$39</xm:f>
          </x14:formula1>
          <xm:sqref>M8</xm:sqref>
        </x14:dataValidation>
        <x14:dataValidation type="list" allowBlank="1" showInputMessage="1" showErrorMessage="1" xr:uid="{EE7ECAF8-4964-4130-A460-61D87D615C5C}">
          <x14:formula1>
            <xm:f>Storage!$E$4:$E$9</xm:f>
          </x14:formula1>
          <xm:sqref>G10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270C1-8CDF-40ED-8C69-0169528EA825}">
  <sheetPr codeName="Sheet11">
    <outlinePr summaryBelow="0"/>
  </sheetPr>
  <dimension ref="E1:AF101"/>
  <sheetViews>
    <sheetView showGridLines="0" showRowColHeaders="0" zoomScale="80" zoomScaleNormal="80" workbookViewId="0">
      <pane xSplit="33" ySplit="110" topLeftCell="AH132" activePane="bottomRight" state="frozen"/>
      <selection pane="topRight" activeCell="AH1" sqref="AH1"/>
      <selection pane="bottomLeft" activeCell="A111" sqref="A111"/>
      <selection pane="bottomRight" activeCell="G19" sqref="G19"/>
    </sheetView>
  </sheetViews>
  <sheetFormatPr defaultColWidth="9.140625" defaultRowHeight="15" outlineLevelRow="1" x14ac:dyDescent="0.25"/>
  <cols>
    <col min="1" max="5" width="1.5703125" style="1" customWidth="1"/>
    <col min="6" max="6" width="20.42578125" style="1" customWidth="1"/>
    <col min="7" max="7" width="21.42578125" style="1" customWidth="1"/>
    <col min="8" max="8" width="2.5703125" style="1" customWidth="1"/>
    <col min="9" max="9" width="20.5703125" style="1" customWidth="1"/>
    <col min="10" max="10" width="2.5703125" style="1" customWidth="1"/>
    <col min="11" max="11" width="20.5703125" style="1" customWidth="1"/>
    <col min="12" max="12" width="2.5703125" style="1" customWidth="1"/>
    <col min="13" max="13" width="20.5703125" style="1" customWidth="1"/>
    <col min="14" max="14" width="2.5703125" style="1" customWidth="1"/>
    <col min="15" max="15" width="20.5703125" style="1" customWidth="1"/>
    <col min="16" max="16" width="2.5703125" style="1" customWidth="1"/>
    <col min="17" max="20" width="1.5703125" style="1" customWidth="1"/>
    <col min="21" max="21" width="22.5703125" style="1" customWidth="1"/>
    <col min="22" max="91" width="15.5703125" style="1" customWidth="1"/>
    <col min="92" max="16384" width="9.140625" style="1"/>
  </cols>
  <sheetData>
    <row r="1" spans="6:7" ht="20.100000000000001" customHeight="1" x14ac:dyDescent="0.25"/>
    <row r="2" spans="6:7" hidden="1" x14ac:dyDescent="0.25"/>
    <row r="3" spans="6:7" hidden="1" x14ac:dyDescent="0.25"/>
    <row r="4" spans="6:7" hidden="1" x14ac:dyDescent="0.25"/>
    <row r="5" spans="6:7" hidden="1" x14ac:dyDescent="0.25"/>
    <row r="6" spans="6:7" hidden="1" x14ac:dyDescent="0.25">
      <c r="F6" s="78" t="s">
        <v>113</v>
      </c>
      <c r="G6" s="79" t="str">
        <f>IF($G$25&lt;&gt;"",IFERROR(INDEX(T_Length[Length],MATCH((MAX($G$25:$G$29)),T_Length[Length],-1)),"--"),"-")</f>
        <v>-</v>
      </c>
    </row>
    <row r="7" spans="6:7" hidden="1" x14ac:dyDescent="0.25">
      <c r="F7" s="78" t="s">
        <v>114</v>
      </c>
      <c r="G7" s="79" t="str">
        <f>IF($G$27&lt;&gt;"",IFERROR(INDEX(T_Width[Width],MATCH(MEDIAN($G$25:$G$29),T_Width[Width],-1)),"--"),"-")</f>
        <v>-</v>
      </c>
    </row>
    <row r="8" spans="6:7" hidden="1" x14ac:dyDescent="0.25">
      <c r="F8" s="78" t="s">
        <v>115</v>
      </c>
      <c r="G8" s="79" t="str">
        <f>IF($G$29&lt;&gt;"",IFERROR(INDEX(T_Height[Height],MATCH(MIN($G$25:$G$29),T_Height[Height],-1)),"check data"),"-")</f>
        <v>-</v>
      </c>
    </row>
    <row r="9" spans="6:7" hidden="1" x14ac:dyDescent="0.25">
      <c r="F9" s="78" t="s">
        <v>112</v>
      </c>
      <c r="G9" s="79" t="str">
        <f>IF($G$31&lt;&gt;"",IFERROR(INDEX(T_Weight[Weight],MATCH($G$31,T_Weight[Weight],-1)),"check data"),"-")</f>
        <v>-</v>
      </c>
    </row>
    <row r="10" spans="6:7" hidden="1" x14ac:dyDescent="0.25">
      <c r="F10" s="77" t="s">
        <v>116</v>
      </c>
      <c r="G10" s="89" t="str">
        <f>IFERROR(2*((MIN($G25:$G29)+MEDIAN($G25:$G29)))+MAX($G25:$G29),"check data")</f>
        <v>check data</v>
      </c>
    </row>
    <row r="11" spans="6:7" hidden="1" x14ac:dyDescent="0.25">
      <c r="F11" s="77" t="s">
        <v>117</v>
      </c>
      <c r="G11" s="89" t="str">
        <f>IFERROR(INDEX(T_Girth2PLC[Girth],MATCH(G10,T_Girth2PLC[Girth],-1)),"check data")</f>
        <v>check data</v>
      </c>
    </row>
    <row r="12" spans="6:7" hidden="1" x14ac:dyDescent="0.25">
      <c r="F12" s="77" t="s">
        <v>118</v>
      </c>
      <c r="G12" s="90" t="str">
        <f>IFERROR(VLOOKUP($G11,Classes!$D:$E,2,0),"check data")</f>
        <v>check data</v>
      </c>
    </row>
    <row r="13" spans="6:7" hidden="1" x14ac:dyDescent="0.25">
      <c r="F13" s="78" t="s">
        <v>15</v>
      </c>
      <c r="G13" s="88" t="str">
        <f>IF(LEFT(G12,3)="PLC",G12&amp;G9,"check data")</f>
        <v>check data</v>
      </c>
    </row>
    <row r="14" spans="6:7" hidden="1" x14ac:dyDescent="0.25">
      <c r="F14" s="77" t="s">
        <v>119</v>
      </c>
      <c r="G14" s="81">
        <f>IFERROR((($G$25*$G$27*$G$29)/1000000000),"--")</f>
        <v>0</v>
      </c>
    </row>
    <row r="15" spans="6:7" hidden="1" x14ac:dyDescent="0.25">
      <c r="F15" s="77" t="s">
        <v>4472</v>
      </c>
      <c r="G15" s="80">
        <f>IF($G$23&lt;&gt;"",VLOOKUP($G$23,GRID!$A:$M,13,0),0.156)</f>
        <v>0.156</v>
      </c>
    </row>
    <row r="16" spans="6:7" hidden="1" x14ac:dyDescent="0.25"/>
    <row r="17" spans="6:13" hidden="1" x14ac:dyDescent="0.25"/>
    <row r="18" spans="6:13" hidden="1" x14ac:dyDescent="0.25"/>
    <row r="19" spans="6:13" x14ac:dyDescent="0.25">
      <c r="F19" s="11" t="s">
        <v>105</v>
      </c>
      <c r="G19" s="197" t="s">
        <v>4593</v>
      </c>
      <c r="H19" s="71"/>
      <c r="I19" s="71"/>
    </row>
    <row r="20" spans="6:13" ht="5.0999999999999996" customHeight="1" x14ac:dyDescent="0.25"/>
    <row r="21" spans="6:13" x14ac:dyDescent="0.25">
      <c r="F21" s="82" t="s">
        <v>104</v>
      </c>
      <c r="G21" s="53" t="s">
        <v>21</v>
      </c>
      <c r="H21" s="6"/>
      <c r="I21" s="6" t="str">
        <f>IFERROR(VLOOKUP($G$21,XChange!$I:$K,2,0),"Romanian Leu")</f>
        <v>Euro</v>
      </c>
      <c r="J21" s="56"/>
      <c r="K21" s="91">
        <f>IFERROR(IF($G$21="RON",1,VLOOKUP($G$21,XChange!$I:$K,3,0)),1)</f>
        <v>4.9390999999999998</v>
      </c>
      <c r="L21" s="56"/>
      <c r="M21" s="56" t="s">
        <v>4535</v>
      </c>
    </row>
    <row r="22" spans="6:13" ht="5.0999999999999996" customHeight="1" x14ac:dyDescent="0.25"/>
    <row r="23" spans="6:13" x14ac:dyDescent="0.25">
      <c r="F23" s="83" t="s">
        <v>4522</v>
      </c>
      <c r="G23" s="133"/>
      <c r="H23" s="94"/>
      <c r="I23" s="83" t="s">
        <v>4560</v>
      </c>
      <c r="J23" s="94"/>
      <c r="K23" s="221" t="str">
        <f>IF(G23&lt;&gt;"",IFERROR(VLOOKUP(G23,GRID!$A:$M,5,0),"seek guidance"),"")</f>
        <v/>
      </c>
      <c r="L23" s="221"/>
      <c r="M23" s="221"/>
    </row>
    <row r="24" spans="6:13" ht="5.0999999999999996" customHeight="1" x14ac:dyDescent="0.25">
      <c r="I24" s="95"/>
    </row>
    <row r="25" spans="6:13" x14ac:dyDescent="0.25">
      <c r="F25" s="85" t="s">
        <v>4525</v>
      </c>
      <c r="G25" s="134"/>
      <c r="H25" s="96"/>
      <c r="I25" s="97" t="s">
        <v>4524</v>
      </c>
      <c r="K25" s="224" t="s">
        <v>4554</v>
      </c>
      <c r="L25" s="225"/>
      <c r="M25" s="225"/>
    </row>
    <row r="26" spans="6:13" ht="5.0999999999999996" customHeight="1" x14ac:dyDescent="0.25">
      <c r="G26" s="98"/>
      <c r="I26" s="95"/>
      <c r="K26" s="224"/>
      <c r="L26" s="225"/>
      <c r="M26" s="225"/>
    </row>
    <row r="27" spans="6:13" x14ac:dyDescent="0.25">
      <c r="F27" s="87" t="s">
        <v>4526</v>
      </c>
      <c r="G27" s="134"/>
      <c r="H27" s="99"/>
      <c r="I27" s="100" t="s">
        <v>4524</v>
      </c>
      <c r="K27" s="224"/>
      <c r="L27" s="225"/>
      <c r="M27" s="225"/>
    </row>
    <row r="28" spans="6:13" ht="5.0999999999999996" customHeight="1" x14ac:dyDescent="0.25">
      <c r="G28" s="98"/>
      <c r="I28" s="95"/>
      <c r="K28" s="224"/>
      <c r="L28" s="225"/>
      <c r="M28" s="225"/>
    </row>
    <row r="29" spans="6:13" x14ac:dyDescent="0.25">
      <c r="F29" s="86" t="s">
        <v>4527</v>
      </c>
      <c r="G29" s="134"/>
      <c r="H29" s="101"/>
      <c r="I29" s="102" t="s">
        <v>4524</v>
      </c>
      <c r="K29" s="224"/>
      <c r="L29" s="225"/>
      <c r="M29" s="225"/>
    </row>
    <row r="30" spans="6:13" ht="5.0999999999999996" customHeight="1" x14ac:dyDescent="0.25">
      <c r="G30" s="98"/>
      <c r="I30" s="95"/>
      <c r="K30" s="224"/>
      <c r="L30" s="225"/>
      <c r="M30" s="225"/>
    </row>
    <row r="31" spans="6:13" x14ac:dyDescent="0.25">
      <c r="F31" s="84" t="s">
        <v>4528</v>
      </c>
      <c r="G31" s="134"/>
      <c r="H31" s="103"/>
      <c r="I31" s="104" t="s">
        <v>4523</v>
      </c>
      <c r="K31" s="224"/>
      <c r="L31" s="225"/>
      <c r="M31" s="225"/>
    </row>
    <row r="32" spans="6:13" ht="5.0999999999999996" customHeight="1" x14ac:dyDescent="0.25">
      <c r="G32" s="98"/>
      <c r="I32" s="95"/>
    </row>
    <row r="33" spans="5:25" hidden="1" x14ac:dyDescent="0.25"/>
    <row r="34" spans="5:25" hidden="1" x14ac:dyDescent="0.25"/>
    <row r="36" spans="5:25" x14ac:dyDescent="0.25">
      <c r="K36" s="105" t="s">
        <v>4521</v>
      </c>
      <c r="M36" s="105" t="s">
        <v>4520</v>
      </c>
      <c r="O36" s="105" t="s">
        <v>4541</v>
      </c>
      <c r="T36" s="130"/>
      <c r="U36" s="130"/>
      <c r="V36" s="130"/>
      <c r="W36" s="130"/>
      <c r="X36" s="130"/>
      <c r="Y36" s="130"/>
    </row>
    <row r="37" spans="5:25" ht="5.0999999999999996" customHeight="1" x14ac:dyDescent="0.25">
      <c r="T37" s="130"/>
      <c r="U37" s="130"/>
      <c r="V37" s="130"/>
      <c r="W37" s="130"/>
      <c r="X37" s="130"/>
      <c r="Y37" s="130"/>
    </row>
    <row r="38" spans="5:25" ht="15.75" x14ac:dyDescent="0.25">
      <c r="E38" s="106"/>
      <c r="F38" s="107" t="s">
        <v>4508</v>
      </c>
      <c r="G38" s="107"/>
      <c r="H38" s="107"/>
      <c r="I38" s="107"/>
      <c r="J38" s="106"/>
      <c r="K38" s="106"/>
      <c r="L38" s="106"/>
      <c r="M38" s="106"/>
      <c r="N38" s="106"/>
      <c r="O38" s="106"/>
      <c r="P38" s="106"/>
      <c r="T38" s="130"/>
      <c r="U38" s="130" t="s">
        <v>4508</v>
      </c>
      <c r="V38" s="131" t="str">
        <f>IF($K$44&lt;&gt;"",$K$44*IF(ISNUMBER($X$68),$X$68,1),"")</f>
        <v/>
      </c>
      <c r="W38" s="131" t="str">
        <f>IF($M$44&lt;&gt;"",$M$44*IF(ISNUMBER($X$68),$X$68,1)*IF(ISNUMBER($X$70),(1+$X$70),1),"")</f>
        <v/>
      </c>
      <c r="X38" s="131" t="str">
        <f>IF($O$44&lt;&gt;"",$O$44*IF(ISNUMBER($X$68),$X$68,1)*IF(ISNUMBER($X$72),(1+$X$72),IF(ISNUMBER($X$70),(1+$X$70),1)),"")</f>
        <v/>
      </c>
      <c r="Y38" s="130"/>
    </row>
    <row r="39" spans="5:25" ht="5.0999999999999996" customHeight="1" x14ac:dyDescent="0.25">
      <c r="T39" s="130"/>
      <c r="U39" s="130"/>
      <c r="V39" s="130"/>
      <c r="W39" s="130"/>
      <c r="X39" s="130"/>
      <c r="Y39" s="130"/>
    </row>
    <row r="40" spans="5:25" x14ac:dyDescent="0.25">
      <c r="I40" s="108" t="s">
        <v>4505</v>
      </c>
      <c r="K40" s="137"/>
      <c r="M40" s="137"/>
      <c r="O40" s="109" t="str">
        <f>IF($M$40&lt;&gt;"",$M$40,"-")</f>
        <v>-</v>
      </c>
      <c r="T40" s="130"/>
      <c r="U40" s="130" t="s">
        <v>4547</v>
      </c>
      <c r="V40" s="131" t="str">
        <f>IF(AND(ISNUMBER($K$46),ISNUMBER($K$64),ISNUMBER($K$72),ISNUMBER($K$93)),($K$46+$K$64+$K$93+$K$72-$K$74)*IF(ISNUMBER($X$68),$X$68,1),"")</f>
        <v/>
      </c>
      <c r="W40" s="131" t="str">
        <f>IF(AND(ISNUMBER($M$46),ISNUMBER($M$64),ISNUMBER($M$72),ISNUMBER($M$93)),($M$46+$M$64+$M$93+$M$72-$M$74)*IF(ISNUMBER($X$68),$X$68,1)*IF(ISNUMBER($X$70),(1+$X$70),1),"")</f>
        <v/>
      </c>
      <c r="X40" s="131" t="str">
        <f>IF(AND(ISNUMBER($O$46),ISNUMBER($O$64),ISNUMBER($O$72),ISNUMBER($O$93)),($O$46+$O$64+$O$93+$O$72-$O$74)*IF(ISNUMBER($X$68),$X$68,1)*IF(ISNUMBER($X$72),(1+$X$72),IF(ISNUMBER($X$70),(1+$X$70),1)),"")</f>
        <v/>
      </c>
      <c r="Y40" s="130"/>
    </row>
    <row r="41" spans="5:25" ht="5.0999999999999996" customHeight="1" x14ac:dyDescent="0.25">
      <c r="T41" s="130"/>
      <c r="U41" s="130"/>
      <c r="V41" s="130"/>
      <c r="W41" s="130"/>
      <c r="X41" s="130"/>
      <c r="Y41" s="130"/>
    </row>
    <row r="42" spans="5:25" x14ac:dyDescent="0.25">
      <c r="I42" s="108" t="s">
        <v>4506</v>
      </c>
      <c r="K42" s="137"/>
      <c r="M42" s="109" t="str">
        <f>IF(ISNUMBER($K$42),0,"")</f>
        <v/>
      </c>
      <c r="O42" s="109" t="str">
        <f>IF(ISNUMBER($K$42),0,"")</f>
        <v/>
      </c>
      <c r="T42" s="130"/>
      <c r="U42" s="130" t="s">
        <v>4530</v>
      </c>
      <c r="V42" s="131" t="str">
        <f>IF(ISNUMBER($K$91),$K$91*IF(ISNUMBER($X$68),$X$68,1),"")</f>
        <v/>
      </c>
      <c r="W42" s="131" t="str">
        <f>IF(ISNUMBER($M$91),$M$91*IF(ISNUMBER($X$68),$X$68,1)*IF(ISNUMBER($X$70),(1+$X$70),1),"")</f>
        <v/>
      </c>
      <c r="X42" s="131" t="str">
        <f>IF(ISNUMBER($O$91),$O$91*IF(ISNUMBER($X$68),$X$68,1)*IF(ISNUMBER($X$72),(1+$X$72),IF(ISNUMBER($X$70),(1+$X$70),1)),"")</f>
        <v/>
      </c>
      <c r="Y42" s="130"/>
    </row>
    <row r="43" spans="5:25" ht="5.0999999999999996" customHeight="1" x14ac:dyDescent="0.25">
      <c r="T43" s="130"/>
      <c r="U43" s="130"/>
      <c r="V43" s="130"/>
      <c r="W43" s="130"/>
      <c r="X43" s="130"/>
      <c r="Y43" s="130"/>
    </row>
    <row r="44" spans="5:25" x14ac:dyDescent="0.25">
      <c r="I44" s="108" t="s">
        <v>4507</v>
      </c>
      <c r="K44" s="109" t="str">
        <f>IF(AND($K$40&lt;&gt;"",$K$42&lt;&gt;""),$K$40+$K$42,"")</f>
        <v/>
      </c>
      <c r="M44" s="109" t="str">
        <f>IF($K$44&lt;&gt;"",$M$40,"")</f>
        <v/>
      </c>
      <c r="O44" s="109" t="str">
        <f>IF($K$44&lt;&gt;"",$M$40,"")</f>
        <v/>
      </c>
      <c r="T44" s="130"/>
      <c r="U44" s="130" t="s">
        <v>4533</v>
      </c>
      <c r="V44" s="132" t="str">
        <f>IF(ISNUMBER($K$98),$K$98*IF(ISNUMBER($X$68),$X$68,1),"")</f>
        <v/>
      </c>
      <c r="W44" s="132" t="str">
        <f>IF(ISNUMBER($M$98),$M$98*IF(ISNUMBER($X$68),$X$68,1)*IF(ISNUMBER($X$70),(1+$X$70),1),"")</f>
        <v/>
      </c>
      <c r="X44" s="132" t="str">
        <f>IF(ISNUMBER($O$98),$O$98*IF(ISNUMBER($X$68),$X$68,1)*IF(ISNUMBER($X$72),(1+$X$72),IF(ISNUMBER($X$70),(1+$X$70),1)),"")</f>
        <v/>
      </c>
      <c r="Y44" s="130"/>
    </row>
    <row r="45" spans="5:25" ht="5.0999999999999996" customHeight="1" x14ac:dyDescent="0.25">
      <c r="T45" s="130"/>
      <c r="U45" s="130"/>
      <c r="V45" s="130"/>
      <c r="W45" s="130"/>
      <c r="X45" s="130"/>
      <c r="Y45" s="130"/>
    </row>
    <row r="46" spans="5:25" ht="15.75" x14ac:dyDescent="0.25">
      <c r="F46" s="222" t="s">
        <v>4553</v>
      </c>
      <c r="G46" s="222"/>
      <c r="H46" s="110"/>
      <c r="I46" s="110"/>
      <c r="J46" s="111"/>
      <c r="K46" s="112" t="str">
        <f>IFERROR(IF(AND($K$40&lt;&gt;"",$G$23&lt;&gt;""),$K$44*$G$15,""),"-")</f>
        <v/>
      </c>
      <c r="L46" s="112"/>
      <c r="M46" s="112" t="str">
        <f>IFERROR(IF(AND($M$40&lt;&gt;"",$G$23&lt;&gt;""),$M$44*$G$15,""),"-")</f>
        <v/>
      </c>
      <c r="N46" s="111"/>
      <c r="O46" s="112" t="str">
        <f>IFERROR(IF(AND($K$40&lt;&gt;"",$G$23&lt;&gt;""),$K$44*(VLOOKUP($G$23,GRID!$A:$R,14,0)),""),"-")</f>
        <v/>
      </c>
      <c r="P46" s="111"/>
      <c r="T46" s="130"/>
      <c r="U46" s="130"/>
      <c r="V46" s="130"/>
      <c r="W46" s="130"/>
      <c r="X46" s="130"/>
      <c r="Y46" s="130"/>
    </row>
    <row r="47" spans="5:25" ht="5.0999999999999996" customHeight="1" x14ac:dyDescent="0.25">
      <c r="T47" s="130"/>
      <c r="U47" s="130"/>
      <c r="V47" s="130"/>
      <c r="W47" s="130"/>
      <c r="X47" s="130"/>
      <c r="Y47" s="130"/>
    </row>
    <row r="48" spans="5:25" ht="15.75" x14ac:dyDescent="0.25">
      <c r="E48" s="8"/>
      <c r="F48" s="113" t="s">
        <v>4509</v>
      </c>
      <c r="G48" s="113"/>
      <c r="H48" s="113"/>
      <c r="I48" s="8"/>
      <c r="J48" s="8"/>
      <c r="K48" s="8"/>
      <c r="L48" s="8"/>
      <c r="M48" s="8"/>
      <c r="N48" s="8"/>
      <c r="O48" s="8"/>
      <c r="P48" s="8"/>
      <c r="T48" s="130"/>
      <c r="U48" s="130"/>
      <c r="V48" s="130"/>
      <c r="W48" s="130"/>
      <c r="X48" s="130"/>
      <c r="Y48" s="130"/>
    </row>
    <row r="49" spans="7:25" ht="5.0999999999999996" customHeight="1" x14ac:dyDescent="0.25">
      <c r="T49" s="130"/>
      <c r="U49" s="130"/>
      <c r="V49" s="130"/>
      <c r="W49" s="130"/>
      <c r="X49" s="130"/>
      <c r="Y49" s="130"/>
    </row>
    <row r="50" spans="7:25" x14ac:dyDescent="0.25">
      <c r="G50" s="114"/>
      <c r="H50" s="114"/>
      <c r="I50" s="115" t="s">
        <v>4510</v>
      </c>
      <c r="J50" s="114"/>
      <c r="K50" s="116" t="str">
        <f>IF(SUM($K$52:$K$58)&gt;0,SUM($K$52:$K$58),"")</f>
        <v/>
      </c>
      <c r="L50" s="114"/>
      <c r="M50" s="117" t="str">
        <f>IF(SUM($K$52:$K$58)&gt;0,0,"")</f>
        <v/>
      </c>
      <c r="N50" s="114"/>
      <c r="O50" s="117" t="str">
        <f>IF(SUM($K$52:$K$58)&gt;0,0,"")</f>
        <v/>
      </c>
      <c r="T50" s="130"/>
      <c r="U50" s="130"/>
      <c r="V50" s="130"/>
      <c r="W50" s="130"/>
      <c r="X50" s="130"/>
      <c r="Y50" s="130"/>
    </row>
    <row r="51" spans="7:25" ht="5.0999999999999996" customHeight="1" outlineLevel="1" x14ac:dyDescent="0.25">
      <c r="T51" s="130"/>
      <c r="U51" s="130"/>
      <c r="V51" s="130"/>
      <c r="W51" s="130"/>
      <c r="X51" s="130"/>
      <c r="Y51" s="130"/>
    </row>
    <row r="52" spans="7:25" outlineLevel="1" x14ac:dyDescent="0.25">
      <c r="I52" s="118" t="s">
        <v>4511</v>
      </c>
      <c r="K52" s="137"/>
      <c r="M52" s="109">
        <v>0</v>
      </c>
      <c r="O52" s="109">
        <v>0</v>
      </c>
      <c r="T52" s="130"/>
      <c r="U52" s="130"/>
      <c r="V52" s="130"/>
      <c r="W52" s="130"/>
      <c r="X52" s="130"/>
      <c r="Y52" s="130"/>
    </row>
    <row r="53" spans="7:25" ht="5.0999999999999996" customHeight="1" outlineLevel="1" x14ac:dyDescent="0.25">
      <c r="T53" s="130"/>
      <c r="U53" s="130"/>
      <c r="V53" s="130"/>
      <c r="W53" s="130"/>
      <c r="X53" s="130"/>
      <c r="Y53" s="130"/>
    </row>
    <row r="54" spans="7:25" outlineLevel="1" x14ac:dyDescent="0.25">
      <c r="I54" s="118" t="s">
        <v>4512</v>
      </c>
      <c r="K54" s="137"/>
      <c r="M54" s="109">
        <v>0</v>
      </c>
      <c r="O54" s="109">
        <v>0</v>
      </c>
      <c r="T54" s="130"/>
      <c r="U54" s="130"/>
      <c r="V54" s="130"/>
      <c r="W54" s="130"/>
      <c r="X54" s="130"/>
      <c r="Y54" s="130"/>
    </row>
    <row r="55" spans="7:25" ht="5.0999999999999996" customHeight="1" outlineLevel="1" x14ac:dyDescent="0.25">
      <c r="T55" s="141"/>
      <c r="U55" s="141"/>
      <c r="V55" s="141"/>
      <c r="W55" s="141"/>
      <c r="X55" s="141"/>
      <c r="Y55" s="141"/>
    </row>
    <row r="56" spans="7:25" outlineLevel="1" x14ac:dyDescent="0.25">
      <c r="I56" s="118" t="s">
        <v>4513</v>
      </c>
      <c r="K56" s="137"/>
      <c r="M56" s="109">
        <v>0</v>
      </c>
      <c r="O56" s="109">
        <v>0</v>
      </c>
      <c r="T56" s="141"/>
      <c r="U56" s="141"/>
      <c r="V56" s="141"/>
      <c r="W56" s="141"/>
      <c r="X56" s="141"/>
      <c r="Y56" s="141"/>
    </row>
    <row r="57" spans="7:25" ht="5.0999999999999996" customHeight="1" outlineLevel="1" x14ac:dyDescent="0.25">
      <c r="T57" s="141"/>
      <c r="U57" s="141"/>
      <c r="V57" s="141"/>
      <c r="W57" s="141"/>
      <c r="X57" s="141"/>
      <c r="Y57" s="141"/>
    </row>
    <row r="58" spans="7:25" outlineLevel="1" x14ac:dyDescent="0.25">
      <c r="I58" s="118" t="s">
        <v>4514</v>
      </c>
      <c r="K58" s="137"/>
      <c r="M58" s="109">
        <v>0</v>
      </c>
      <c r="O58" s="109">
        <v>0</v>
      </c>
      <c r="T58" s="141"/>
      <c r="U58" s="141"/>
      <c r="V58" s="141"/>
      <c r="W58" s="141"/>
      <c r="X58" s="141"/>
      <c r="Y58" s="141"/>
    </row>
    <row r="59" spans="7:25" ht="5.0999999999999996" customHeight="1" x14ac:dyDescent="0.25"/>
    <row r="60" spans="7:25" x14ac:dyDescent="0.25">
      <c r="G60" s="114"/>
      <c r="H60" s="114"/>
      <c r="I60" s="115" t="s">
        <v>4542</v>
      </c>
      <c r="J60" s="114"/>
      <c r="K60" s="109">
        <v>0</v>
      </c>
      <c r="L60" s="114"/>
      <c r="M60" s="109" t="str">
        <f>IF(AND($K$40&lt;&gt;"",$M$40&lt;&gt;""),IFERROR((VLOOKUP($G$13,'FBE Fees'!$D:$O,8,0))/$K$21,"-"),"-")</f>
        <v>-</v>
      </c>
      <c r="N60" s="114"/>
      <c r="O60" s="109" t="str">
        <f>IF(AND($K$40&lt;&gt;"",$M$40&lt;&gt;""),IFERROR((VLOOKUP($G$13,'FBE Fees'!$D:$O,12,0))/$K$21,"-"),"-")</f>
        <v>-</v>
      </c>
    </row>
    <row r="61" spans="7:25" ht="5.0999999999999996" customHeight="1" x14ac:dyDescent="0.25"/>
    <row r="62" spans="7:25" x14ac:dyDescent="0.25">
      <c r="G62" s="114"/>
      <c r="H62" s="114"/>
      <c r="I62" s="115" t="s">
        <v>4515</v>
      </c>
      <c r="J62" s="114"/>
      <c r="K62" s="109">
        <v>0</v>
      </c>
      <c r="L62" s="114"/>
      <c r="M62" s="137"/>
      <c r="N62" s="114"/>
      <c r="O62" s="137"/>
    </row>
    <row r="63" spans="7:25" ht="5.0999999999999996" customHeight="1" x14ac:dyDescent="0.25"/>
    <row r="64" spans="7:25" x14ac:dyDescent="0.25">
      <c r="I64" s="119" t="s">
        <v>4516</v>
      </c>
      <c r="J64" s="114"/>
      <c r="K64" s="109">
        <f>IFERROR(SUM($K$50,$K$60,$K$62),"-")</f>
        <v>0</v>
      </c>
      <c r="L64" s="114"/>
      <c r="M64" s="109">
        <f>IFERROR(SUM($M$50,$M$60,$M$62),"-")</f>
        <v>0</v>
      </c>
      <c r="N64" s="114"/>
      <c r="O64" s="109">
        <f>IFERROR(SUM($O$50,$O$60,$O$62),"-")</f>
        <v>0</v>
      </c>
    </row>
    <row r="65" spans="5:32" ht="5.0999999999999996" customHeight="1" x14ac:dyDescent="0.25"/>
    <row r="66" spans="5:32" ht="15.75" x14ac:dyDescent="0.25">
      <c r="E66" s="56"/>
      <c r="F66" s="120" t="s">
        <v>4517</v>
      </c>
      <c r="G66" s="56"/>
      <c r="H66" s="56"/>
      <c r="I66" s="56"/>
      <c r="J66" s="56"/>
      <c r="K66" s="56"/>
      <c r="L66" s="56"/>
      <c r="M66" s="56"/>
      <c r="N66" s="56"/>
      <c r="O66" s="56"/>
      <c r="P66" s="56"/>
    </row>
    <row r="67" spans="5:32" ht="5.0999999999999996" customHeight="1" x14ac:dyDescent="0.25"/>
    <row r="68" spans="5:32" x14ac:dyDescent="0.25">
      <c r="G68" s="114"/>
      <c r="H68" s="114"/>
      <c r="I68" s="115" t="s">
        <v>4518</v>
      </c>
      <c r="J68" s="114"/>
      <c r="K68" s="137"/>
      <c r="L68" s="114"/>
      <c r="M68" s="109" t="str">
        <f>IF($M$40&lt;&gt;"",(VLOOKUP($G$19,Storage!$E:$H,2,0))*$G$14*30,"-")</f>
        <v>-</v>
      </c>
      <c r="N68" s="114"/>
      <c r="O68" s="109" t="str">
        <f>IF($M$40&lt;&gt;"",(VLOOKUP($G$19,Storage!$E:$H,3,0))*$G$14*30,"-")</f>
        <v>-</v>
      </c>
      <c r="U68" s="223" t="s">
        <v>4548</v>
      </c>
      <c r="V68" s="223"/>
      <c r="W68" s="223"/>
      <c r="X68" s="139"/>
    </row>
    <row r="69" spans="5:32" ht="5.0999999999999996" customHeight="1" x14ac:dyDescent="0.25"/>
    <row r="70" spans="5:32" x14ac:dyDescent="0.25">
      <c r="G70" s="114"/>
      <c r="H70" s="114"/>
      <c r="I70" s="115" t="s">
        <v>4519</v>
      </c>
      <c r="J70" s="114"/>
      <c r="K70" s="138"/>
      <c r="L70" s="114"/>
      <c r="M70" s="138"/>
      <c r="N70" s="114"/>
      <c r="O70" s="138"/>
      <c r="U70" s="223" t="s">
        <v>4549</v>
      </c>
      <c r="V70" s="223"/>
      <c r="W70" s="223"/>
      <c r="X70" s="140"/>
    </row>
    <row r="71" spans="5:32" ht="5.0999999999999996" customHeight="1" x14ac:dyDescent="0.25"/>
    <row r="72" spans="5:32" x14ac:dyDescent="0.25">
      <c r="I72" s="119" t="s">
        <v>4529</v>
      </c>
      <c r="J72" s="114"/>
      <c r="K72" s="109" t="str">
        <f>IF(ISNUMBER($K$68),$K$68*IF($K$70&gt;0,$K$70,1),"-")</f>
        <v>-</v>
      </c>
      <c r="L72" s="114"/>
      <c r="M72" s="109" t="str">
        <f>IF(ISNUMBER($M$68),$M$68*IF($M$70&gt;0,$M$70,1),"-")</f>
        <v>-</v>
      </c>
      <c r="N72" s="114"/>
      <c r="O72" s="109" t="str">
        <f>IF(ISNUMBER($O$68),$O$68*IF($O$70&gt;0,$O$70,1),"-")</f>
        <v>-</v>
      </c>
      <c r="U72" s="223" t="s">
        <v>4552</v>
      </c>
      <c r="V72" s="223"/>
      <c r="W72" s="223"/>
      <c r="X72" s="140"/>
      <c r="Y72" s="16"/>
      <c r="Z72" s="16"/>
      <c r="AA72" s="16"/>
      <c r="AB72" s="16"/>
      <c r="AC72" s="16"/>
      <c r="AD72" s="16"/>
      <c r="AE72" s="16"/>
      <c r="AF72" s="16"/>
    </row>
    <row r="73" spans="5:32" ht="5.0999999999999996" customHeight="1" x14ac:dyDescent="0.25">
      <c r="G73" s="153"/>
      <c r="H73" s="153"/>
      <c r="I73" s="153"/>
      <c r="J73" s="153"/>
      <c r="K73" s="153"/>
      <c r="L73" s="153"/>
      <c r="M73" s="153"/>
      <c r="N73" s="153"/>
      <c r="O73" s="153"/>
      <c r="P73" s="153"/>
      <c r="Q73" s="153"/>
      <c r="R73" s="153"/>
      <c r="S73" s="153"/>
      <c r="T73" s="153"/>
      <c r="U73" s="153"/>
      <c r="V73" s="153"/>
      <c r="W73" s="153"/>
      <c r="X73" s="153"/>
      <c r="Y73" s="153"/>
      <c r="Z73" s="16"/>
      <c r="AA73" s="16"/>
      <c r="AB73" s="16"/>
      <c r="AC73" s="16"/>
      <c r="AD73" s="16"/>
      <c r="AE73" s="16"/>
      <c r="AF73" s="16"/>
    </row>
    <row r="74" spans="5:32" ht="15.75" collapsed="1" x14ac:dyDescent="0.25">
      <c r="E74" s="56"/>
      <c r="F74" s="120" t="s">
        <v>4555</v>
      </c>
      <c r="G74" s="56"/>
      <c r="H74" s="56"/>
      <c r="I74" s="56"/>
      <c r="J74" s="56"/>
      <c r="K74" s="159">
        <f>K76-K84</f>
        <v>0</v>
      </c>
      <c r="L74" s="56"/>
      <c r="M74" s="159">
        <f>M76-M84</f>
        <v>0</v>
      </c>
      <c r="N74" s="56"/>
      <c r="O74" s="159">
        <f>O76-O84</f>
        <v>0</v>
      </c>
      <c r="P74" s="56"/>
      <c r="Q74" s="153"/>
      <c r="R74" s="153"/>
      <c r="S74" s="153"/>
      <c r="T74" s="153"/>
      <c r="U74" s="153"/>
      <c r="V74" s="153"/>
      <c r="W74" s="153"/>
      <c r="X74" s="153"/>
      <c r="Y74" s="153"/>
      <c r="Z74" s="16"/>
      <c r="AA74" s="16"/>
      <c r="AB74" s="16"/>
      <c r="AC74" s="16"/>
      <c r="AD74" s="16"/>
      <c r="AE74" s="16"/>
      <c r="AF74" s="16"/>
    </row>
    <row r="75" spans="5:32" ht="5.0999999999999996" hidden="1" customHeight="1" outlineLevel="1" x14ac:dyDescent="0.25">
      <c r="G75" s="153"/>
      <c r="H75" s="153"/>
      <c r="I75" s="153"/>
      <c r="J75" s="153"/>
      <c r="K75" s="153"/>
      <c r="L75" s="153"/>
      <c r="M75" s="153"/>
      <c r="N75" s="153"/>
      <c r="O75" s="153"/>
      <c r="P75" s="153"/>
      <c r="Q75" s="153"/>
      <c r="R75" s="153"/>
      <c r="S75" s="153"/>
      <c r="T75" s="153"/>
      <c r="U75" s="153"/>
      <c r="V75" s="153"/>
      <c r="W75" s="153"/>
      <c r="X75" s="153"/>
      <c r="Y75" s="153"/>
      <c r="Z75" s="16"/>
      <c r="AA75" s="16"/>
      <c r="AB75" s="16"/>
      <c r="AC75" s="16"/>
      <c r="AD75" s="16"/>
      <c r="AE75" s="16"/>
      <c r="AF75" s="16"/>
    </row>
    <row r="76" spans="5:32" hidden="1" outlineLevel="1" x14ac:dyDescent="0.25">
      <c r="G76" s="94"/>
      <c r="H76" s="94"/>
      <c r="I76" s="75" t="s">
        <v>4558</v>
      </c>
      <c r="J76" s="94"/>
      <c r="K76" s="157">
        <f>IF(SUM($K$78:$K$80)&gt;0,SUM($K$78:$K$80),0)</f>
        <v>0</v>
      </c>
      <c r="L76" s="157"/>
      <c r="M76" s="157">
        <f>IF(SUM($M$78:$M$80)&gt;0,SUM($M$78:$M$80),0)</f>
        <v>0</v>
      </c>
      <c r="N76" s="157"/>
      <c r="O76" s="157">
        <f>IF(SUM($O$78:$O$80)&gt;0,SUM($O$78:$O$80),0)</f>
        <v>0</v>
      </c>
      <c r="P76" s="153"/>
      <c r="Q76" s="153"/>
      <c r="R76" s="153"/>
      <c r="S76" s="153"/>
      <c r="T76" s="153"/>
      <c r="U76" s="153"/>
      <c r="V76" s="153"/>
      <c r="W76" s="153"/>
      <c r="X76" s="153"/>
      <c r="Y76" s="153"/>
      <c r="Z76" s="16"/>
      <c r="AA76" s="16"/>
      <c r="AB76" s="16"/>
      <c r="AC76" s="16"/>
      <c r="AD76" s="16"/>
      <c r="AE76" s="16"/>
      <c r="AF76" s="16"/>
    </row>
    <row r="77" spans="5:32" ht="5.0999999999999996" hidden="1" customHeight="1" outlineLevel="1" x14ac:dyDescent="0.25">
      <c r="G77" s="153"/>
      <c r="H77" s="153"/>
      <c r="I77" s="153"/>
      <c r="J77" s="153"/>
      <c r="K77" s="153"/>
      <c r="L77" s="153"/>
      <c r="M77" s="153"/>
      <c r="N77" s="153"/>
      <c r="O77" s="153"/>
      <c r="P77" s="153"/>
      <c r="Q77" s="153"/>
      <c r="R77" s="153"/>
      <c r="S77" s="153"/>
      <c r="T77" s="153"/>
      <c r="U77" s="153"/>
      <c r="V77" s="153"/>
      <c r="W77" s="153"/>
      <c r="X77" s="153"/>
      <c r="Y77" s="153"/>
      <c r="Z77" s="16"/>
      <c r="AA77" s="16"/>
      <c r="AB77" s="16"/>
      <c r="AC77" s="16"/>
      <c r="AD77" s="16"/>
      <c r="AE77" s="16"/>
      <c r="AF77" s="16"/>
    </row>
    <row r="78" spans="5:32" hidden="1" outlineLevel="1" x14ac:dyDescent="0.25">
      <c r="G78" s="226" t="s">
        <v>4559</v>
      </c>
      <c r="H78" s="226"/>
      <c r="I78" s="226"/>
      <c r="J78" s="158"/>
      <c r="K78" s="137"/>
      <c r="L78" s="158"/>
      <c r="M78" s="137"/>
      <c r="N78" s="158"/>
      <c r="O78" s="137"/>
      <c r="P78" s="153"/>
      <c r="Q78" s="153"/>
      <c r="R78" s="153"/>
      <c r="S78" s="153"/>
      <c r="T78" s="153"/>
      <c r="U78" s="153"/>
      <c r="V78" s="153"/>
      <c r="W78" s="153"/>
      <c r="X78" s="153"/>
      <c r="Y78" s="153"/>
      <c r="Z78" s="16"/>
      <c r="AA78" s="16"/>
      <c r="AB78" s="16"/>
      <c r="AC78" s="16"/>
      <c r="AD78" s="16"/>
      <c r="AE78" s="16"/>
      <c r="AF78" s="16"/>
    </row>
    <row r="79" spans="5:32" ht="5.0999999999999996" hidden="1" customHeight="1" outlineLevel="1" x14ac:dyDescent="0.25">
      <c r="G79" s="153"/>
      <c r="H79" s="153"/>
      <c r="I79" s="153"/>
      <c r="J79" s="153"/>
      <c r="K79" s="153"/>
      <c r="L79" s="153"/>
      <c r="M79" s="153"/>
      <c r="N79" s="153"/>
      <c r="O79" s="153"/>
      <c r="P79" s="153"/>
      <c r="Q79" s="153"/>
      <c r="R79" s="153"/>
      <c r="S79" s="153"/>
      <c r="T79" s="153"/>
      <c r="U79" s="153"/>
      <c r="V79" s="153"/>
      <c r="W79" s="153"/>
      <c r="X79" s="153"/>
      <c r="Y79" s="153"/>
      <c r="Z79" s="16"/>
      <c r="AA79" s="16"/>
      <c r="AB79" s="16"/>
      <c r="AC79" s="16"/>
      <c r="AD79" s="16"/>
      <c r="AE79" s="16"/>
      <c r="AF79" s="16"/>
    </row>
    <row r="80" spans="5:32" hidden="1" outlineLevel="1" x14ac:dyDescent="0.25">
      <c r="G80" s="226" t="s">
        <v>4559</v>
      </c>
      <c r="H80" s="226"/>
      <c r="I80" s="226"/>
      <c r="J80" s="158"/>
      <c r="K80" s="137"/>
      <c r="L80" s="158"/>
      <c r="M80" s="137"/>
      <c r="N80" s="158"/>
      <c r="O80" s="137"/>
      <c r="P80" s="153"/>
      <c r="Q80" s="153"/>
      <c r="R80" s="153"/>
      <c r="S80" s="153"/>
      <c r="T80" s="153"/>
      <c r="U80" s="153"/>
      <c r="V80" s="153"/>
      <c r="W80" s="153"/>
      <c r="X80" s="153"/>
      <c r="Y80" s="153"/>
      <c r="Z80" s="16"/>
      <c r="AA80" s="16"/>
      <c r="AB80" s="16"/>
      <c r="AC80" s="16"/>
      <c r="AD80" s="16"/>
      <c r="AE80" s="16"/>
      <c r="AF80" s="16"/>
    </row>
    <row r="81" spans="5:32" ht="5.0999999999999996" hidden="1" customHeight="1" outlineLevel="1" x14ac:dyDescent="0.25">
      <c r="G81" s="153"/>
      <c r="H81" s="153"/>
      <c r="I81" s="153"/>
      <c r="J81" s="153"/>
      <c r="K81" s="153"/>
      <c r="L81" s="153"/>
      <c r="M81" s="153"/>
      <c r="N81" s="153"/>
      <c r="O81" s="153"/>
      <c r="P81" s="153"/>
      <c r="Q81" s="153"/>
      <c r="R81" s="153"/>
      <c r="S81" s="153"/>
      <c r="T81" s="153"/>
      <c r="U81" s="153"/>
      <c r="V81" s="153"/>
      <c r="W81" s="153"/>
      <c r="X81" s="153"/>
      <c r="Y81" s="153"/>
      <c r="Z81" s="16"/>
      <c r="AA81" s="16"/>
      <c r="AB81" s="16"/>
      <c r="AC81" s="16"/>
      <c r="AD81" s="16"/>
      <c r="AE81" s="16"/>
      <c r="AF81" s="16"/>
    </row>
    <row r="82" spans="5:32" ht="5.0999999999999996" hidden="1" customHeight="1" outlineLevel="1" x14ac:dyDescent="0.25">
      <c r="F82" s="160"/>
      <c r="G82" s="161"/>
      <c r="H82" s="161"/>
      <c r="I82" s="161"/>
      <c r="J82" s="161"/>
      <c r="K82" s="161"/>
      <c r="L82" s="161"/>
      <c r="M82" s="161"/>
      <c r="N82" s="161"/>
      <c r="O82" s="161"/>
      <c r="P82" s="161"/>
      <c r="Q82" s="153"/>
      <c r="R82" s="153"/>
      <c r="S82" s="153"/>
      <c r="T82" s="153"/>
      <c r="U82" s="153"/>
      <c r="V82" s="153"/>
      <c r="W82" s="153"/>
      <c r="X82" s="153"/>
      <c r="Y82" s="153"/>
      <c r="Z82" s="16"/>
      <c r="AA82" s="16"/>
      <c r="AB82" s="16"/>
      <c r="AC82" s="16"/>
      <c r="AD82" s="16"/>
      <c r="AE82" s="16"/>
      <c r="AF82" s="16"/>
    </row>
    <row r="83" spans="5:32" ht="5.0999999999999996" hidden="1" customHeight="1" outlineLevel="1" x14ac:dyDescent="0.25">
      <c r="G83" s="153"/>
      <c r="H83" s="153"/>
      <c r="I83" s="153"/>
      <c r="J83" s="153"/>
      <c r="K83" s="153"/>
      <c r="L83" s="153"/>
      <c r="M83" s="153"/>
      <c r="N83" s="153"/>
      <c r="O83" s="153"/>
      <c r="P83" s="153"/>
      <c r="Q83" s="153"/>
      <c r="R83" s="153"/>
      <c r="S83" s="153"/>
      <c r="T83" s="153"/>
      <c r="U83" s="153"/>
      <c r="V83" s="153"/>
      <c r="W83" s="153"/>
      <c r="X83" s="153"/>
      <c r="Y83" s="153"/>
      <c r="Z83" s="16"/>
      <c r="AA83" s="16"/>
      <c r="AB83" s="16"/>
      <c r="AC83" s="16"/>
      <c r="AD83" s="16"/>
      <c r="AE83" s="16"/>
      <c r="AF83" s="16"/>
    </row>
    <row r="84" spans="5:32" hidden="1" outlineLevel="1" x14ac:dyDescent="0.25">
      <c r="G84" s="103"/>
      <c r="H84" s="103"/>
      <c r="I84" s="154" t="s">
        <v>4556</v>
      </c>
      <c r="J84" s="103"/>
      <c r="K84" s="155">
        <f>IF(SUM($K$86:$K$88)&gt;0,SUM($K$86:$K$88),0)</f>
        <v>0</v>
      </c>
      <c r="L84" s="155"/>
      <c r="M84" s="155">
        <f>IF(SUM($M$86:$M$88)&gt;0,SUM($M$86:$M$88),0)</f>
        <v>0</v>
      </c>
      <c r="N84" s="155"/>
      <c r="O84" s="155">
        <f>IF(SUM($O$86:$O$88)&gt;0,SUM($O$86:$O$88),0)</f>
        <v>0</v>
      </c>
      <c r="P84" s="153"/>
      <c r="Q84" s="153"/>
      <c r="R84" s="153"/>
      <c r="S84" s="153"/>
      <c r="T84" s="153"/>
      <c r="U84" s="153"/>
      <c r="V84" s="153"/>
      <c r="W84" s="153"/>
      <c r="X84" s="153"/>
      <c r="Y84" s="153"/>
      <c r="Z84" s="16"/>
      <c r="AA84" s="16"/>
      <c r="AB84" s="16"/>
      <c r="AC84" s="16"/>
      <c r="AD84" s="16"/>
      <c r="AE84" s="16"/>
      <c r="AF84" s="16"/>
    </row>
    <row r="85" spans="5:32" ht="5.0999999999999996" hidden="1" customHeight="1" outlineLevel="1" x14ac:dyDescent="0.25">
      <c r="G85" s="153"/>
      <c r="H85" s="153"/>
      <c r="I85" s="153"/>
      <c r="J85" s="153"/>
      <c r="K85" s="153"/>
      <c r="L85" s="153"/>
      <c r="M85" s="153"/>
      <c r="N85" s="153"/>
      <c r="O85" s="153"/>
      <c r="P85" s="153"/>
      <c r="Q85" s="153"/>
      <c r="R85" s="153"/>
      <c r="S85" s="153"/>
      <c r="T85" s="153"/>
      <c r="U85" s="153"/>
      <c r="V85" s="153"/>
      <c r="W85" s="153"/>
      <c r="X85" s="153"/>
      <c r="Y85" s="153"/>
      <c r="Z85" s="16"/>
      <c r="AA85" s="16"/>
      <c r="AB85" s="16"/>
      <c r="AC85" s="16"/>
      <c r="AD85" s="16"/>
      <c r="AE85" s="16"/>
      <c r="AF85" s="16"/>
    </row>
    <row r="86" spans="5:32" hidden="1" outlineLevel="1" x14ac:dyDescent="0.25">
      <c r="G86" s="227" t="s">
        <v>4557</v>
      </c>
      <c r="H86" s="227"/>
      <c r="I86" s="227"/>
      <c r="J86" s="156"/>
      <c r="K86" s="137"/>
      <c r="L86" s="156"/>
      <c r="M86" s="137"/>
      <c r="N86" s="156"/>
      <c r="O86" s="137"/>
      <c r="P86" s="153"/>
      <c r="Q86" s="153"/>
      <c r="R86" s="153"/>
      <c r="S86" s="153"/>
      <c r="T86" s="153"/>
      <c r="U86" s="153"/>
      <c r="V86" s="153"/>
      <c r="W86" s="153"/>
      <c r="X86" s="153"/>
      <c r="Y86" s="153"/>
      <c r="Z86" s="16"/>
      <c r="AA86" s="16"/>
      <c r="AB86" s="16"/>
      <c r="AC86" s="16"/>
      <c r="AD86" s="16"/>
      <c r="AE86" s="16"/>
      <c r="AF86" s="16"/>
    </row>
    <row r="87" spans="5:32" ht="5.0999999999999996" hidden="1" customHeight="1" outlineLevel="1" x14ac:dyDescent="0.25">
      <c r="G87" s="153"/>
      <c r="H87" s="153"/>
      <c r="I87" s="153"/>
      <c r="J87" s="153"/>
      <c r="K87" s="153"/>
      <c r="L87" s="153"/>
      <c r="M87" s="153"/>
      <c r="N87" s="153"/>
      <c r="O87" s="153"/>
      <c r="P87" s="153"/>
      <c r="Q87" s="153"/>
      <c r="R87" s="153"/>
      <c r="S87" s="153"/>
      <c r="T87" s="153"/>
      <c r="U87" s="153"/>
      <c r="V87" s="153"/>
      <c r="W87" s="153"/>
      <c r="X87" s="153"/>
      <c r="Y87" s="153"/>
      <c r="Z87" s="16"/>
      <c r="AA87" s="16"/>
      <c r="AB87" s="16"/>
      <c r="AC87" s="16"/>
      <c r="AD87" s="16"/>
      <c r="AE87" s="16"/>
      <c r="AF87" s="16"/>
    </row>
    <row r="88" spans="5:32" hidden="1" outlineLevel="1" x14ac:dyDescent="0.25">
      <c r="G88" s="227" t="s">
        <v>4557</v>
      </c>
      <c r="H88" s="227"/>
      <c r="I88" s="227"/>
      <c r="J88" s="156"/>
      <c r="K88" s="137"/>
      <c r="L88" s="156"/>
      <c r="M88" s="137"/>
      <c r="N88" s="156"/>
      <c r="O88" s="137"/>
      <c r="P88" s="153"/>
      <c r="Q88" s="153"/>
      <c r="R88" s="153"/>
      <c r="S88" s="153"/>
      <c r="T88" s="153"/>
      <c r="U88" s="153"/>
      <c r="V88" s="153"/>
      <c r="W88" s="153"/>
      <c r="X88" s="153"/>
      <c r="Y88" s="153"/>
      <c r="Z88" s="16"/>
      <c r="AA88" s="16"/>
      <c r="AB88" s="16"/>
      <c r="AC88" s="16"/>
      <c r="AD88" s="16"/>
      <c r="AE88" s="16"/>
      <c r="AF88" s="16"/>
    </row>
    <row r="89" spans="5:32" ht="9.9499999999999993" customHeight="1" x14ac:dyDescent="0.25">
      <c r="E89" s="121"/>
      <c r="F89" s="121"/>
      <c r="G89" s="121"/>
      <c r="H89" s="121"/>
      <c r="I89" s="121"/>
      <c r="J89" s="121"/>
      <c r="K89" s="121"/>
      <c r="L89" s="121"/>
      <c r="M89" s="121"/>
      <c r="N89" s="121"/>
      <c r="O89" s="121"/>
      <c r="P89" s="121"/>
      <c r="U89" s="16"/>
      <c r="V89" s="16"/>
      <c r="W89" s="16"/>
      <c r="X89" s="16"/>
      <c r="Y89" s="16"/>
      <c r="Z89" s="16"/>
      <c r="AA89" s="16"/>
      <c r="AB89" s="16"/>
      <c r="AC89" s="16"/>
      <c r="AD89" s="16"/>
      <c r="AE89" s="16"/>
      <c r="AF89" s="16"/>
    </row>
    <row r="90" spans="5:32" ht="9.9499999999999993" customHeight="1" x14ac:dyDescent="0.25">
      <c r="U90" s="16"/>
      <c r="V90" s="16"/>
      <c r="W90" s="16"/>
      <c r="X90" s="16"/>
      <c r="Y90" s="16"/>
      <c r="Z90" s="16"/>
      <c r="AA90" s="16"/>
      <c r="AB90" s="16"/>
      <c r="AC90" s="16"/>
      <c r="AD90" s="16"/>
      <c r="AE90" s="16"/>
      <c r="AF90" s="16"/>
    </row>
    <row r="91" spans="5:32" x14ac:dyDescent="0.25">
      <c r="E91" s="122"/>
      <c r="F91" s="123" t="s">
        <v>4530</v>
      </c>
      <c r="G91" s="124"/>
      <c r="H91" s="122"/>
      <c r="I91" s="122"/>
      <c r="J91" s="122"/>
      <c r="K91" s="125" t="str">
        <f>IFERROR($K$44-$K$46-$K$64-$K$72+$K$74,"-")</f>
        <v>-</v>
      </c>
      <c r="L91" s="122"/>
      <c r="M91" s="125" t="str">
        <f>IFERROR($M$44-$M$46-$M$64-$M$72+$M$74,"-")</f>
        <v>-</v>
      </c>
      <c r="N91" s="122"/>
      <c r="O91" s="125" t="str">
        <f>IFERROR($O$44-$O$46-$O$64-$O$72+$O$74,"-")</f>
        <v>-</v>
      </c>
      <c r="P91" s="122"/>
      <c r="U91" s="16"/>
      <c r="V91" s="16"/>
      <c r="W91" s="16"/>
      <c r="X91" s="16"/>
      <c r="Y91" s="16"/>
      <c r="Z91" s="16"/>
      <c r="AA91" s="16"/>
      <c r="AB91" s="16"/>
      <c r="AC91" s="16"/>
      <c r="AD91" s="16"/>
      <c r="AE91" s="16"/>
      <c r="AF91" s="16"/>
    </row>
    <row r="92" spans="5:32" ht="5.0999999999999996" customHeight="1" x14ac:dyDescent="0.25">
      <c r="U92" s="16"/>
      <c r="V92" s="16"/>
      <c r="W92" s="16"/>
      <c r="X92" s="16"/>
      <c r="Y92" s="16"/>
      <c r="Z92" s="16"/>
      <c r="AA92" s="16"/>
      <c r="AB92" s="16"/>
      <c r="AC92" s="16"/>
      <c r="AD92" s="16"/>
      <c r="AE92" s="16"/>
      <c r="AF92" s="16"/>
    </row>
    <row r="93" spans="5:32" x14ac:dyDescent="0.25">
      <c r="E93" s="122"/>
      <c r="F93" s="123" t="s">
        <v>4531</v>
      </c>
      <c r="G93" s="124"/>
      <c r="H93" s="122"/>
      <c r="I93" s="122"/>
      <c r="J93" s="122"/>
      <c r="K93" s="137"/>
      <c r="L93" s="122"/>
      <c r="M93" s="137"/>
      <c r="N93" s="122"/>
      <c r="O93" s="137"/>
      <c r="P93" s="122"/>
      <c r="U93" s="16"/>
      <c r="V93" s="16"/>
      <c r="W93" s="16"/>
      <c r="X93" s="16"/>
      <c r="Y93" s="16"/>
      <c r="Z93" s="16"/>
      <c r="AA93" s="16"/>
      <c r="AB93" s="16"/>
      <c r="AC93" s="16"/>
      <c r="AD93" s="16"/>
      <c r="AE93" s="16"/>
      <c r="AF93" s="16"/>
    </row>
    <row r="94" spans="5:32" ht="9.9499999999999993" customHeight="1" x14ac:dyDescent="0.25">
      <c r="E94" s="121"/>
      <c r="F94" s="121"/>
      <c r="G94" s="121"/>
      <c r="H94" s="121"/>
      <c r="I94" s="121"/>
      <c r="J94" s="121"/>
      <c r="K94" s="121"/>
      <c r="L94" s="121"/>
      <c r="M94" s="121"/>
      <c r="N94" s="121"/>
      <c r="O94" s="121"/>
      <c r="P94" s="121"/>
      <c r="U94" s="16"/>
      <c r="V94" s="16"/>
      <c r="W94" s="16"/>
      <c r="X94" s="16"/>
      <c r="Y94" s="16"/>
      <c r="Z94" s="16"/>
      <c r="AA94" s="16"/>
      <c r="AB94" s="16"/>
      <c r="AC94" s="16"/>
      <c r="AD94" s="16"/>
      <c r="AE94" s="16"/>
      <c r="AF94" s="16"/>
    </row>
    <row r="95" spans="5:32" ht="9.9499999999999993" customHeight="1" x14ac:dyDescent="0.25">
      <c r="U95" s="16"/>
      <c r="V95" s="16"/>
      <c r="W95" s="16"/>
      <c r="X95" s="16"/>
      <c r="Y95" s="16"/>
      <c r="Z95" s="16"/>
      <c r="AA95" s="16"/>
      <c r="AB95" s="16"/>
      <c r="AC95" s="16"/>
      <c r="AD95" s="16"/>
      <c r="AE95" s="16"/>
      <c r="AF95" s="16"/>
    </row>
    <row r="96" spans="5:32" ht="15.75" x14ac:dyDescent="0.25">
      <c r="E96" s="126"/>
      <c r="F96" s="127" t="s">
        <v>4532</v>
      </c>
      <c r="G96" s="127"/>
      <c r="H96" s="127"/>
      <c r="I96" s="127"/>
      <c r="J96" s="126"/>
      <c r="K96" s="126"/>
      <c r="L96" s="126"/>
      <c r="M96" s="126"/>
      <c r="N96" s="126"/>
      <c r="O96" s="126"/>
      <c r="P96" s="126"/>
      <c r="U96" s="16"/>
      <c r="V96" s="16"/>
      <c r="W96" s="16"/>
      <c r="X96" s="16"/>
      <c r="Y96" s="16"/>
      <c r="Z96" s="16"/>
      <c r="AA96" s="16"/>
      <c r="AB96" s="16"/>
      <c r="AC96" s="16"/>
      <c r="AD96" s="16"/>
      <c r="AE96" s="16"/>
      <c r="AF96" s="16"/>
    </row>
    <row r="97" spans="5:32" ht="5.0999999999999996" customHeight="1" x14ac:dyDescent="0.25">
      <c r="U97" s="16"/>
      <c r="V97" s="16"/>
      <c r="W97" s="16"/>
      <c r="X97" s="16"/>
      <c r="Y97" s="16"/>
      <c r="Z97" s="16"/>
      <c r="AA97" s="16"/>
      <c r="AB97" s="16"/>
      <c r="AC97" s="16"/>
      <c r="AD97" s="16"/>
      <c r="AE97" s="16"/>
      <c r="AF97" s="16"/>
    </row>
    <row r="98" spans="5:32" x14ac:dyDescent="0.25">
      <c r="I98" s="119" t="s">
        <v>4533</v>
      </c>
      <c r="J98" s="114"/>
      <c r="K98" s="128" t="str">
        <f>IFERROR($K$91-$K$93,"-")</f>
        <v>-</v>
      </c>
      <c r="L98" s="114"/>
      <c r="M98" s="128" t="str">
        <f>IFERROR($M$91-$M$93,"-")</f>
        <v>-</v>
      </c>
      <c r="N98" s="114"/>
      <c r="O98" s="128" t="str">
        <f>IFERROR($O$91-$O$93,"-")</f>
        <v>-</v>
      </c>
      <c r="P98" s="114"/>
      <c r="U98" s="16"/>
      <c r="V98" s="16"/>
      <c r="W98" s="16"/>
      <c r="X98" s="16"/>
      <c r="Y98" s="16"/>
      <c r="Z98" s="16"/>
      <c r="AA98" s="16"/>
      <c r="AB98" s="16"/>
      <c r="AC98" s="16"/>
      <c r="AD98" s="16"/>
      <c r="AE98" s="16"/>
      <c r="AF98" s="16"/>
    </row>
    <row r="99" spans="5:32" ht="5.0999999999999996" customHeight="1" x14ac:dyDescent="0.25">
      <c r="U99" s="16"/>
      <c r="V99" s="16"/>
      <c r="W99" s="16"/>
      <c r="X99" s="16"/>
      <c r="Y99" s="16"/>
      <c r="Z99" s="16"/>
      <c r="AA99" s="16"/>
      <c r="AB99" s="16"/>
      <c r="AC99" s="16"/>
      <c r="AD99" s="16"/>
      <c r="AE99" s="16"/>
      <c r="AF99" s="16"/>
    </row>
    <row r="100" spans="5:32" x14ac:dyDescent="0.25">
      <c r="I100" s="119" t="s">
        <v>4534</v>
      </c>
      <c r="J100" s="114"/>
      <c r="K100" s="129" t="str">
        <f>IFERROR($K$98/$K$44,"-")</f>
        <v>-</v>
      </c>
      <c r="L100" s="114"/>
      <c r="M100" s="129" t="str">
        <f>IFERROR($M$98/$M$44,"-")</f>
        <v>-</v>
      </c>
      <c r="N100" s="114"/>
      <c r="O100" s="129" t="str">
        <f>IFERROR($O$98/$O$44,"-")</f>
        <v>-</v>
      </c>
      <c r="P100" s="114"/>
      <c r="U100" s="16"/>
      <c r="V100" s="16"/>
      <c r="W100" s="16"/>
      <c r="X100" s="16"/>
      <c r="Y100" s="16"/>
      <c r="Z100" s="16"/>
      <c r="AA100" s="16"/>
      <c r="AB100" s="16"/>
      <c r="AC100" s="16"/>
      <c r="AD100" s="16"/>
      <c r="AE100" s="16"/>
      <c r="AF100" s="16"/>
    </row>
    <row r="101" spans="5:32" ht="9.9499999999999993" customHeight="1" x14ac:dyDescent="0.25">
      <c r="E101" s="121"/>
      <c r="F101" s="121"/>
      <c r="G101" s="121"/>
      <c r="H101" s="121"/>
      <c r="I101" s="121"/>
      <c r="J101" s="121"/>
      <c r="K101" s="121"/>
      <c r="L101" s="121"/>
      <c r="M101" s="121"/>
      <c r="N101" s="121"/>
      <c r="O101" s="121"/>
      <c r="P101" s="121"/>
      <c r="U101" s="16"/>
      <c r="V101" s="16"/>
      <c r="W101" s="16"/>
      <c r="X101" s="16"/>
      <c r="Y101" s="16"/>
      <c r="Z101" s="16"/>
      <c r="AA101" s="16"/>
      <c r="AB101" s="16"/>
      <c r="AC101" s="16"/>
      <c r="AD101" s="16"/>
      <c r="AE101" s="16"/>
      <c r="AF101" s="16"/>
    </row>
  </sheetData>
  <sheetProtection algorithmName="SHA-512" hashValue="Owyx99s8mkq5zjxV3CZStucrR9LIXhqrmIgKYubv1JLUxTsDkYYpaRnHKSatasHRPdcWnmxy1s6ccwigk8guBA==" saltValue="isFQtvquImiBXIOILwpSkg==" spinCount="100000" sheet="1" formatCells="0" formatColumns="0" formatRows="0" sort="0" autoFilter="0" pivotTables="0"/>
  <mergeCells count="10">
    <mergeCell ref="G78:I78"/>
    <mergeCell ref="G80:I80"/>
    <mergeCell ref="G86:I86"/>
    <mergeCell ref="G88:I88"/>
    <mergeCell ref="U72:W72"/>
    <mergeCell ref="K23:M23"/>
    <mergeCell ref="F46:G46"/>
    <mergeCell ref="U68:W68"/>
    <mergeCell ref="U70:W70"/>
    <mergeCell ref="K25:M31"/>
  </mergeCells>
  <conditionalFormatting sqref="K40 K42 M40 M62 O62 K68 K70 M70 O70 K93 M93 O93">
    <cfRule type="cellIs" dxfId="18" priority="18" operator="equal">
      <formula>""</formula>
    </cfRule>
  </conditionalFormatting>
  <conditionalFormatting sqref="K52">
    <cfRule type="cellIs" dxfId="17" priority="17" operator="equal">
      <formula>""</formula>
    </cfRule>
  </conditionalFormatting>
  <conditionalFormatting sqref="K54">
    <cfRule type="cellIs" dxfId="16" priority="16" operator="equal">
      <formula>""</formula>
    </cfRule>
  </conditionalFormatting>
  <conditionalFormatting sqref="K56">
    <cfRule type="cellIs" dxfId="15" priority="15" operator="equal">
      <formula>""</formula>
    </cfRule>
  </conditionalFormatting>
  <conditionalFormatting sqref="K58">
    <cfRule type="cellIs" dxfId="14" priority="14" operator="equal">
      <formula>""</formula>
    </cfRule>
  </conditionalFormatting>
  <conditionalFormatting sqref="G23 G25 G27 G29 G31">
    <cfRule type="cellIs" dxfId="13" priority="13" operator="equal">
      <formula>""</formula>
    </cfRule>
  </conditionalFormatting>
  <conditionalFormatting sqref="K78">
    <cfRule type="cellIs" dxfId="12" priority="12" operator="equal">
      <formula>""</formula>
    </cfRule>
  </conditionalFormatting>
  <conditionalFormatting sqref="M78">
    <cfRule type="cellIs" dxfId="11" priority="11" operator="equal">
      <formula>""</formula>
    </cfRule>
  </conditionalFormatting>
  <conditionalFormatting sqref="O78">
    <cfRule type="cellIs" dxfId="10" priority="10" operator="equal">
      <formula>""</formula>
    </cfRule>
  </conditionalFormatting>
  <conditionalFormatting sqref="K80">
    <cfRule type="cellIs" dxfId="9" priority="9" operator="equal">
      <formula>""</formula>
    </cfRule>
  </conditionalFormatting>
  <conditionalFormatting sqref="M80">
    <cfRule type="cellIs" dxfId="8" priority="8" operator="equal">
      <formula>""</formula>
    </cfRule>
  </conditionalFormatting>
  <conditionalFormatting sqref="O80">
    <cfRule type="cellIs" dxfId="7" priority="7" operator="equal">
      <formula>""</formula>
    </cfRule>
  </conditionalFormatting>
  <conditionalFormatting sqref="K86">
    <cfRule type="cellIs" dxfId="6" priority="6" operator="equal">
      <formula>""</formula>
    </cfRule>
  </conditionalFormatting>
  <conditionalFormatting sqref="M86">
    <cfRule type="cellIs" dxfId="5" priority="5" operator="equal">
      <formula>""</formula>
    </cfRule>
  </conditionalFormatting>
  <conditionalFormatting sqref="O86">
    <cfRule type="cellIs" dxfId="4" priority="4" operator="equal">
      <formula>""</formula>
    </cfRule>
  </conditionalFormatting>
  <conditionalFormatting sqref="K88">
    <cfRule type="cellIs" dxfId="3" priority="3" operator="equal">
      <formula>""</formula>
    </cfRule>
  </conditionalFormatting>
  <conditionalFormatting sqref="M88">
    <cfRule type="cellIs" dxfId="2" priority="2" operator="equal">
      <formula>""</formula>
    </cfRule>
  </conditionalFormatting>
  <conditionalFormatting sqref="O88">
    <cfRule type="cellIs" dxfId="1" priority="1" operator="equal">
      <formula>""</formula>
    </cfRule>
  </conditionalFormatting>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C5A9DC82-FA27-4AF1-B1E7-3B675DE35475}">
          <x14:formula1>
            <xm:f>Storage!$E$4:$E$9</xm:f>
          </x14:formula1>
          <xm:sqref>G19</xm:sqref>
        </x14:dataValidation>
        <x14:dataValidation type="list" allowBlank="1" showInputMessage="1" showErrorMessage="1" xr:uid="{715D99B0-9DC6-4CA6-829A-7FEFA0A0A26D}">
          <x14:formula1>
            <xm:f>XChange!$I$7:$I$39</xm:f>
          </x14:formula1>
          <xm:sqref>G21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B4082-E1C4-4C98-9EF4-124A650F45B7}">
  <sheetPr codeName="Sheet7"/>
  <dimension ref="B2:R1995"/>
  <sheetViews>
    <sheetView showGridLines="0" showRowColHeaders="0" zoomScale="75" zoomScaleNormal="75" workbookViewId="0">
      <pane xSplit="19" ySplit="19" topLeftCell="T20" activePane="bottomRight" state="frozen"/>
      <selection pane="topRight" activeCell="T1" sqref="T1"/>
      <selection pane="bottomLeft" activeCell="A20" sqref="A20"/>
      <selection pane="bottomRight" activeCell="G3" sqref="G3"/>
    </sheetView>
  </sheetViews>
  <sheetFormatPr defaultColWidth="9.140625" defaultRowHeight="15" x14ac:dyDescent="0.25"/>
  <cols>
    <col min="1" max="1" width="4.5703125" style="1" customWidth="1"/>
    <col min="2" max="2" width="13.42578125" style="1" hidden="1" customWidth="1"/>
    <col min="3" max="3" width="12.5703125" style="1" hidden="1" customWidth="1"/>
    <col min="4" max="6" width="13.5703125" style="1" hidden="1" customWidth="1"/>
    <col min="7" max="7" width="30.5703125" style="1" customWidth="1"/>
    <col min="8" max="10" width="36.5703125" style="1" customWidth="1"/>
    <col min="11" max="11" width="50.42578125" style="1" customWidth="1"/>
    <col min="12" max="12" width="58.42578125" style="1" customWidth="1"/>
    <col min="13" max="13" width="36.85546875" style="1" bestFit="1" customWidth="1"/>
    <col min="14" max="35" width="10.5703125" style="1" customWidth="1"/>
    <col min="36" max="891" width="9.140625" style="1" customWidth="1"/>
    <col min="892" max="892" width="34.42578125" style="1" customWidth="1"/>
    <col min="893" max="16384" width="9.140625" style="1"/>
  </cols>
  <sheetData>
    <row r="2" spans="6:18" ht="20.100000000000001" customHeight="1" x14ac:dyDescent="0.25">
      <c r="G2" s="162" t="s">
        <v>4561</v>
      </c>
    </row>
    <row r="3" spans="6:18" ht="30" customHeight="1" x14ac:dyDescent="0.25">
      <c r="G3" s="163" t="s">
        <v>4579</v>
      </c>
    </row>
    <row r="4" spans="6:18" ht="5.0999999999999996" customHeight="1" x14ac:dyDescent="0.25"/>
    <row r="5" spans="6:18" ht="20.100000000000001" customHeight="1" x14ac:dyDescent="0.25">
      <c r="G5" s="164" t="s">
        <v>4562</v>
      </c>
      <c r="H5" s="164"/>
      <c r="I5" s="164"/>
      <c r="J5" s="164"/>
      <c r="K5" s="164"/>
      <c r="L5" s="164"/>
      <c r="M5" s="164"/>
    </row>
    <row r="6" spans="6:18" ht="20.100000000000001" customHeight="1" x14ac:dyDescent="0.25">
      <c r="G6" s="165" t="s">
        <v>122</v>
      </c>
      <c r="H6" s="165" t="s">
        <v>164</v>
      </c>
      <c r="I6" s="165" t="s">
        <v>165</v>
      </c>
      <c r="J6" s="165" t="s">
        <v>166</v>
      </c>
      <c r="K6" s="165" t="s">
        <v>123</v>
      </c>
      <c r="L6" s="165" t="s">
        <v>167</v>
      </c>
      <c r="M6" s="165" t="s">
        <v>168</v>
      </c>
      <c r="P6"/>
    </row>
    <row r="7" spans="6:18" ht="20.100000000000001" customHeight="1" x14ac:dyDescent="0.25">
      <c r="F7" s="9">
        <v>1</v>
      </c>
      <c r="G7" s="166">
        <f>IF($G$3&lt;&gt;"",IFERROR(VLOOKUP($F7,Table912[[#All],[RANK]:[Subsubcategory Name]],G$17,0),"no results to match your criteria"),"")</f>
        <v>50</v>
      </c>
      <c r="H7" s="23" t="str">
        <f>IF($G$3&lt;&gt;"",IFERROR(VLOOKUP($F7,Table912[[#All],[RANK]:[Subsubcategory Name]],H$17,0),""),"")</f>
        <v>Electro-IT</v>
      </c>
      <c r="I7" s="23" t="str">
        <f>IF($G$3&lt;&gt;"",IFERROR(VLOOKUP($F7,Table912[[#All],[RANK]:[Subsubcategory Name]],I$17,0),""),"")</f>
        <v>IT</v>
      </c>
      <c r="J7" s="23" t="str">
        <f>IF($G$3&lt;&gt;"",IFERROR(VLOOKUP($F7,Table912[[#All],[RANK]:[Subsubcategory Name]],J$17,0),""),"")</f>
        <v>Desktop PCs</v>
      </c>
      <c r="K7" s="23" t="str">
        <f>IF($G$3&lt;&gt;"",IFERROR(VLOOKUP($F7,Table912[[#All],[RANK]:[Subsubcategory Name]],K$17,0),""),"")</f>
        <v>Desktop PC</v>
      </c>
      <c r="L7" s="23" t="str">
        <f>IF($G$3&lt;&gt;"",IFERROR(VLOOKUP($F7,Table912[[#All],[RANK]:[Subsubcategory Name]],L$17,0),""),"")</f>
        <v>null</v>
      </c>
      <c r="M7" s="23" t="str">
        <f>IF($G$3&lt;&gt;"",IFERROR(VLOOKUP($F7,Table912[[#All],[RANK]:[Subsubcategory Name]],M$17,0),""),"")</f>
        <v>null</v>
      </c>
      <c r="R7"/>
    </row>
    <row r="8" spans="6:18" ht="20.100000000000001" customHeight="1" x14ac:dyDescent="0.25">
      <c r="F8" s="9">
        <v>2</v>
      </c>
      <c r="G8" s="166">
        <f>IF($G$3&lt;&gt;"",IFERROR(VLOOKUP($F8,Table912[[#All],[RANK]:[Subsubcategory Name]],G$17,0),""),"")</f>
        <v>222</v>
      </c>
      <c r="H8" s="23" t="str">
        <f>IF($G$3&lt;&gt;"",IFERROR(VLOOKUP($F8,Table912[[#All],[RANK]:[Subsubcategory Name]],H$17,0),""),"")</f>
        <v>Electro-IT</v>
      </c>
      <c r="I8" s="23" t="str">
        <f>IF($G$3&lt;&gt;"",IFERROR(VLOOKUP($F8,Table912[[#All],[RANK]:[Subsubcategory Name]],I$17,0),""),"")</f>
        <v>IT</v>
      </c>
      <c r="J8" s="23" t="str">
        <f>IF($G$3&lt;&gt;"",IFERROR(VLOOKUP($F8,Table912[[#All],[RANK]:[Subsubcategory Name]],J$17,0),""),"")</f>
        <v>Software</v>
      </c>
      <c r="K8" s="23" t="str">
        <f>IF($G$3&lt;&gt;"",IFERROR(VLOOKUP($F8,Table912[[#All],[RANK]:[Subsubcategory Name]],K$17,0),""),"")</f>
        <v>Office &amp; Desktop Software</v>
      </c>
      <c r="L8" s="23" t="str">
        <f>IF($G$3&lt;&gt;"",IFERROR(VLOOKUP($F8,Table912[[#All],[RANK]:[Subsubcategory Name]],L$17,0),""),"")</f>
        <v>null</v>
      </c>
      <c r="M8" s="23" t="str">
        <f>IF($G$3&lt;&gt;"",IFERROR(VLOOKUP($F8,Table912[[#All],[RANK]:[Subsubcategory Name]],M$17,0),""),"")</f>
        <v>null</v>
      </c>
    </row>
    <row r="9" spans="6:18" ht="20.100000000000001" customHeight="1" x14ac:dyDescent="0.25">
      <c r="F9" s="9">
        <v>3</v>
      </c>
      <c r="G9" s="166">
        <f>IF($G$3&lt;&gt;"",IFERROR(VLOOKUP($F9,Table912[[#All],[RANK]:[Subsubcategory Name]],G$17,0),""),"")</f>
        <v>225</v>
      </c>
      <c r="H9" s="23" t="str">
        <f>IF($G$3&lt;&gt;"",IFERROR(VLOOKUP($F9,Table912[[#All],[RANK]:[Subsubcategory Name]],H$17,0),""),"")</f>
        <v>Electro-IT</v>
      </c>
      <c r="I9" s="23" t="str">
        <f>IF($G$3&lt;&gt;"",IFERROR(VLOOKUP($F9,Table912[[#All],[RANK]:[Subsubcategory Name]],I$17,0),""),"")</f>
        <v>IT</v>
      </c>
      <c r="J9" s="23" t="str">
        <f>IF($G$3&lt;&gt;"",IFERROR(VLOOKUP($F9,Table912[[#All],[RANK]:[Subsubcategory Name]],J$17,0),""),"")</f>
        <v>Software</v>
      </c>
      <c r="K9" s="23" t="str">
        <f>IF($G$3&lt;&gt;"",IFERROR(VLOOKUP($F9,Table912[[#All],[RANK]:[Subsubcategory Name]],K$17,0),""),"")</f>
        <v>Aplicatii desktop OEM</v>
      </c>
      <c r="L9" s="23" t="str">
        <f>IF($G$3&lt;&gt;"",IFERROR(VLOOKUP($F9,Table912[[#All],[RANK]:[Subsubcategory Name]],L$17,0),""),"")</f>
        <v>null</v>
      </c>
      <c r="M9" s="23" t="str">
        <f>IF($G$3&lt;&gt;"",IFERROR(VLOOKUP($F9,Table912[[#All],[RANK]:[Subsubcategory Name]],M$17,0),""),"")</f>
        <v>null</v>
      </c>
    </row>
    <row r="10" spans="6:18" ht="20.100000000000001" customHeight="1" x14ac:dyDescent="0.25">
      <c r="F10" s="9">
        <v>4</v>
      </c>
      <c r="G10" s="166">
        <f>IF($G$3&lt;&gt;"",IFERROR(VLOOKUP($F10,Table912[[#All],[RANK]:[Subsubcategory Name]],G$17,0),""),"")</f>
        <v>230</v>
      </c>
      <c r="H10" s="23" t="str">
        <f>IF($G$3&lt;&gt;"",IFERROR(VLOOKUP($F10,Table912[[#All],[RANK]:[Subsubcategory Name]],H$17,0),""),"")</f>
        <v>Electro-IT</v>
      </c>
      <c r="I10" s="23" t="str">
        <f>IF($G$3&lt;&gt;"",IFERROR(VLOOKUP($F10,Table912[[#All],[RANK]:[Subsubcategory Name]],I$17,0),""),"")</f>
        <v>IT</v>
      </c>
      <c r="J10" s="23" t="str">
        <f>IF($G$3&lt;&gt;"",IFERROR(VLOOKUP($F10,Table912[[#All],[RANK]:[Subsubcategory Name]],J$17,0),""),"")</f>
        <v>Software</v>
      </c>
      <c r="K10" s="23" t="str">
        <f>IF($G$3&lt;&gt;"",IFERROR(VLOOKUP($F10,Table912[[#All],[RANK]:[Subsubcategory Name]],K$17,0),""),"")</f>
        <v>Aplicatii desktop Retail</v>
      </c>
      <c r="L10" s="23" t="str">
        <f>IF($G$3&lt;&gt;"",IFERROR(VLOOKUP($F10,Table912[[#All],[RANK]:[Subsubcategory Name]],L$17,0),""),"")</f>
        <v>null</v>
      </c>
      <c r="M10" s="23" t="str">
        <f>IF($G$3&lt;&gt;"",IFERROR(VLOOKUP($F10,Table912[[#All],[RANK]:[Subsubcategory Name]],M$17,0),""),"")</f>
        <v>null</v>
      </c>
    </row>
    <row r="11" spans="6:18" ht="20.100000000000001" customHeight="1" x14ac:dyDescent="0.25">
      <c r="F11" s="9">
        <v>5</v>
      </c>
      <c r="G11" s="166" t="str">
        <f>IF($G$3&lt;&gt;"",IFERROR(VLOOKUP($F11,Table912[[#All],[RANK]:[Subsubcategory Name]],G$17,0),""),"")</f>
        <v/>
      </c>
      <c r="H11" s="23" t="str">
        <f>IF($G$3&lt;&gt;"",IFERROR(VLOOKUP($F11,Table912[[#All],[RANK]:[Subsubcategory Name]],H$17,0),""),"")</f>
        <v/>
      </c>
      <c r="I11" s="23" t="str">
        <f>IF($G$3&lt;&gt;"",IFERROR(VLOOKUP($F11,Table912[[#All],[RANK]:[Subsubcategory Name]],I$17,0),""),"")</f>
        <v/>
      </c>
      <c r="J11" s="23" t="str">
        <f>IF($G$3&lt;&gt;"",IFERROR(VLOOKUP($F11,Table912[[#All],[RANK]:[Subsubcategory Name]],J$17,0),""),"")</f>
        <v/>
      </c>
      <c r="K11" s="23" t="str">
        <f>IF($G$3&lt;&gt;"",IFERROR(VLOOKUP($F11,Table912[[#All],[RANK]:[Subsubcategory Name]],K$17,0),""),"")</f>
        <v/>
      </c>
      <c r="L11" s="23" t="str">
        <f>IF($G$3&lt;&gt;"",IFERROR(VLOOKUP($F11,Table912[[#All],[RANK]:[Subsubcategory Name]],L$17,0),""),"")</f>
        <v/>
      </c>
      <c r="M11" s="23" t="str">
        <f>IF($G$3&lt;&gt;"",IFERROR(VLOOKUP($F11,Table912[[#All],[RANK]:[Subsubcategory Name]],M$17,0),""),"")</f>
        <v/>
      </c>
    </row>
    <row r="12" spans="6:18" hidden="1" x14ac:dyDescent="0.25"/>
    <row r="13" spans="6:18" hidden="1" x14ac:dyDescent="0.25"/>
    <row r="14" spans="6:18" hidden="1" x14ac:dyDescent="0.25"/>
    <row r="15" spans="6:18" hidden="1" x14ac:dyDescent="0.25"/>
    <row r="16" spans="6:18" ht="15.75" hidden="1" customHeight="1" x14ac:dyDescent="0.25"/>
    <row r="17" spans="2:13" hidden="1" x14ac:dyDescent="0.25">
      <c r="B17" s="9">
        <v>1</v>
      </c>
      <c r="C17" s="9">
        <v>2</v>
      </c>
      <c r="D17" s="9">
        <v>3</v>
      </c>
      <c r="E17" s="9">
        <v>4</v>
      </c>
      <c r="F17" s="9">
        <v>5</v>
      </c>
      <c r="G17" s="9">
        <v>6</v>
      </c>
      <c r="H17" s="9">
        <v>7</v>
      </c>
      <c r="I17" s="9">
        <v>8</v>
      </c>
      <c r="J17" s="9">
        <v>9</v>
      </c>
      <c r="K17" s="9">
        <v>10</v>
      </c>
      <c r="L17" s="9">
        <v>11</v>
      </c>
      <c r="M17" s="9">
        <v>12</v>
      </c>
    </row>
    <row r="18" spans="2:13" ht="9.9499999999999993" customHeight="1" x14ac:dyDescent="0.25"/>
    <row r="19" spans="2:13" ht="50.1" customHeight="1" x14ac:dyDescent="0.25">
      <c r="B19" s="167" t="s">
        <v>4563</v>
      </c>
      <c r="C19" s="167" t="s">
        <v>4564</v>
      </c>
      <c r="D19" s="167" t="s">
        <v>4565</v>
      </c>
      <c r="E19" s="167" t="s">
        <v>4566</v>
      </c>
      <c r="F19" s="167" t="s">
        <v>4567</v>
      </c>
      <c r="G19" s="168" t="s">
        <v>163</v>
      </c>
      <c r="H19" s="168" t="s">
        <v>164</v>
      </c>
      <c r="I19" s="168" t="s">
        <v>165</v>
      </c>
      <c r="J19" s="168" t="s">
        <v>166</v>
      </c>
      <c r="K19" s="168" t="s">
        <v>123</v>
      </c>
      <c r="L19" s="168" t="s">
        <v>167</v>
      </c>
      <c r="M19" s="168" t="s">
        <v>168</v>
      </c>
    </row>
    <row r="20" spans="2:13" ht="20.100000000000001" customHeight="1" x14ac:dyDescent="0.25">
      <c r="B20" s="169" t="str">
        <f>IFERROR(RANK(Table912[[#This Row],[search id]],Table912[search id],1),"")</f>
        <v/>
      </c>
      <c r="C20" s="170" t="str">
        <f>IF(MIN(Table912[[#This Row],[search supracategory]:[search subcategory]])&lt;&gt;0,MIN(Table912[[#This Row],[search supracategory]:[search subcategory]]),"")</f>
        <v/>
      </c>
      <c r="D20" s="170" t="str">
        <f>IFERROR(SEARCH($G$3,Table912[[#This Row],[Supracategory Name]])+ROW()/100000,"")</f>
        <v/>
      </c>
      <c r="E20" s="170" t="str">
        <f>IFERROR(SEARCH($G$3,Table912[[#This Row],[Category Name]])+ROW()/100000,"")</f>
        <v/>
      </c>
      <c r="F20" s="170" t="str">
        <f>IFERROR(SEARCH($G$3,Table912[[#This Row],[Subcategory Name]])+ROW()/100000,"")</f>
        <v/>
      </c>
      <c r="G20" s="171">
        <v>3584</v>
      </c>
      <c r="H20" s="172" t="s">
        <v>174</v>
      </c>
      <c r="I20" s="172" t="s">
        <v>175</v>
      </c>
      <c r="J20" s="172" t="s">
        <v>176</v>
      </c>
      <c r="K20" s="172" t="s">
        <v>177</v>
      </c>
      <c r="L20" s="172" t="s">
        <v>178</v>
      </c>
      <c r="M20" s="172" t="s">
        <v>179</v>
      </c>
    </row>
    <row r="21" spans="2:13" ht="20.100000000000001" customHeight="1" x14ac:dyDescent="0.25">
      <c r="B21" s="173" t="str">
        <f>IFERROR(RANK(Table912[[#This Row],[search id]],Table912[search id],1),"")</f>
        <v/>
      </c>
      <c r="C21" s="174" t="str">
        <f>IF(MIN(Table912[[#This Row],[search supracategory]:[search subcategory]])&lt;&gt;0,MIN(Table912[[#This Row],[search supracategory]:[search subcategory]]),"")</f>
        <v/>
      </c>
      <c r="D21" s="174" t="str">
        <f>IFERROR(SEARCH($G$3,Table912[[#This Row],[Supracategory Name]])+ROW()/100000,"")</f>
        <v/>
      </c>
      <c r="E21" s="174" t="str">
        <f>IFERROR(SEARCH($G$3,Table912[[#This Row],[Category Name]])+ROW()/100000,"")</f>
        <v/>
      </c>
      <c r="F21" s="174" t="str">
        <f>IFERROR(SEARCH($G$3,Table912[[#This Row],[Subcategory Name]])+ROW()/100000,"")</f>
        <v/>
      </c>
      <c r="G21" s="171">
        <v>3591</v>
      </c>
      <c r="H21" s="172" t="s">
        <v>174</v>
      </c>
      <c r="I21" s="172" t="s">
        <v>181</v>
      </c>
      <c r="J21" s="172" t="s">
        <v>182</v>
      </c>
      <c r="K21" s="172" t="s">
        <v>183</v>
      </c>
      <c r="L21" s="172" t="s">
        <v>179</v>
      </c>
      <c r="M21" s="172" t="s">
        <v>179</v>
      </c>
    </row>
    <row r="22" spans="2:13" ht="20.100000000000001" customHeight="1" x14ac:dyDescent="0.25">
      <c r="B22" s="169" t="str">
        <f>IFERROR(RANK(Table912[[#This Row],[search id]],Table912[search id],1),"")</f>
        <v/>
      </c>
      <c r="C22" s="170" t="str">
        <f>IF(MIN(Table912[[#This Row],[search supracategory]:[search subcategory]])&lt;&gt;0,MIN(Table912[[#This Row],[search supracategory]:[search subcategory]]),"")</f>
        <v/>
      </c>
      <c r="D22" s="170" t="str">
        <f>IFERROR(SEARCH($G$3,Table912[[#This Row],[Supracategory Name]])+ROW()/100000,"")</f>
        <v/>
      </c>
      <c r="E22" s="170" t="str">
        <f>IFERROR(SEARCH($G$3,Table912[[#This Row],[Category Name]])+ROW()/100000,"")</f>
        <v/>
      </c>
      <c r="F22" s="170" t="str">
        <f>IFERROR(SEARCH($G$3,Table912[[#This Row],[Subcategory Name]])+ROW()/100000,"")</f>
        <v/>
      </c>
      <c r="G22" s="171">
        <v>1086</v>
      </c>
      <c r="H22" s="172" t="s">
        <v>186</v>
      </c>
      <c r="I22" s="172" t="s">
        <v>186</v>
      </c>
      <c r="J22" s="172" t="s">
        <v>187</v>
      </c>
      <c r="K22" s="172" t="s">
        <v>186</v>
      </c>
      <c r="L22" s="172" t="s">
        <v>188</v>
      </c>
      <c r="M22" s="172" t="s">
        <v>179</v>
      </c>
    </row>
    <row r="23" spans="2:13" ht="20.100000000000001" customHeight="1" x14ac:dyDescent="0.25">
      <c r="B23" s="173" t="str">
        <f>IFERROR(RANK(Table912[[#This Row],[search id]],Table912[search id],1),"")</f>
        <v/>
      </c>
      <c r="C23" s="174" t="str">
        <f>IF(MIN(Table912[[#This Row],[search supracategory]:[search subcategory]])&lt;&gt;0,MIN(Table912[[#This Row],[search supracategory]:[search subcategory]]),"")</f>
        <v/>
      </c>
      <c r="D23" s="174" t="str">
        <f>IFERROR(SEARCH($G$3,Table912[[#This Row],[Supracategory Name]])+ROW()/100000,"")</f>
        <v/>
      </c>
      <c r="E23" s="174" t="str">
        <f>IFERROR(SEARCH($G$3,Table912[[#This Row],[Category Name]])+ROW()/100000,"")</f>
        <v/>
      </c>
      <c r="F23" s="174" t="str">
        <f>IFERROR(SEARCH($G$3,Table912[[#This Row],[Subcategory Name]])+ROW()/100000,"")</f>
        <v/>
      </c>
      <c r="G23" s="171">
        <v>1087</v>
      </c>
      <c r="H23" s="172" t="s">
        <v>186</v>
      </c>
      <c r="I23" s="172" t="s">
        <v>186</v>
      </c>
      <c r="J23" s="172" t="s">
        <v>187</v>
      </c>
      <c r="K23" s="172" t="s">
        <v>186</v>
      </c>
      <c r="L23" s="172" t="s">
        <v>190</v>
      </c>
      <c r="M23" s="172" t="s">
        <v>179</v>
      </c>
    </row>
    <row r="24" spans="2:13" ht="20.100000000000001" customHeight="1" x14ac:dyDescent="0.25">
      <c r="B24" s="169" t="str">
        <f>IFERROR(RANK(Table912[[#This Row],[search id]],Table912[search id],1),"")</f>
        <v/>
      </c>
      <c r="C24" s="170" t="str">
        <f>IF(MIN(Table912[[#This Row],[search supracategory]:[search subcategory]])&lt;&gt;0,MIN(Table912[[#This Row],[search supracategory]:[search subcategory]]),"")</f>
        <v/>
      </c>
      <c r="D24" s="170" t="str">
        <f>IFERROR(SEARCH($G$3,Table912[[#This Row],[Supracategory Name]])+ROW()/100000,"")</f>
        <v/>
      </c>
      <c r="E24" s="170" t="str">
        <f>IFERROR(SEARCH($G$3,Table912[[#This Row],[Category Name]])+ROW()/100000,"")</f>
        <v/>
      </c>
      <c r="F24" s="170" t="str">
        <f>IFERROR(SEARCH($G$3,Table912[[#This Row],[Subcategory Name]])+ROW()/100000,"")</f>
        <v/>
      </c>
      <c r="G24" s="171">
        <v>1088</v>
      </c>
      <c r="H24" s="172" t="s">
        <v>186</v>
      </c>
      <c r="I24" s="172" t="s">
        <v>186</v>
      </c>
      <c r="J24" s="172" t="s">
        <v>187</v>
      </c>
      <c r="K24" s="172" t="s">
        <v>186</v>
      </c>
      <c r="L24" s="172" t="s">
        <v>192</v>
      </c>
      <c r="M24" s="172" t="s">
        <v>179</v>
      </c>
    </row>
    <row r="25" spans="2:13" ht="20.100000000000001" customHeight="1" x14ac:dyDescent="0.25">
      <c r="B25" s="173" t="str">
        <f>IFERROR(RANK(Table912[[#This Row],[search id]],Table912[search id],1),"")</f>
        <v/>
      </c>
      <c r="C25" s="174" t="str">
        <f>IF(MIN(Table912[[#This Row],[search supracategory]:[search subcategory]])&lt;&gt;0,MIN(Table912[[#This Row],[search supracategory]:[search subcategory]]),"")</f>
        <v/>
      </c>
      <c r="D25" s="174" t="str">
        <f>IFERROR(SEARCH($G$3,Table912[[#This Row],[Supracategory Name]])+ROW()/100000,"")</f>
        <v/>
      </c>
      <c r="E25" s="174" t="str">
        <f>IFERROR(SEARCH($G$3,Table912[[#This Row],[Category Name]])+ROW()/100000,"")</f>
        <v/>
      </c>
      <c r="F25" s="174" t="str">
        <f>IFERROR(SEARCH($G$3,Table912[[#This Row],[Subcategory Name]])+ROW()/100000,"")</f>
        <v/>
      </c>
      <c r="G25" s="171">
        <v>1095</v>
      </c>
      <c r="H25" s="172" t="s">
        <v>186</v>
      </c>
      <c r="I25" s="172" t="s">
        <v>186</v>
      </c>
      <c r="J25" s="172" t="s">
        <v>187</v>
      </c>
      <c r="K25" s="172" t="s">
        <v>186</v>
      </c>
      <c r="L25" s="172" t="s">
        <v>194</v>
      </c>
      <c r="M25" s="172" t="s">
        <v>179</v>
      </c>
    </row>
    <row r="26" spans="2:13" ht="20.100000000000001" customHeight="1" x14ac:dyDescent="0.25">
      <c r="B26" s="169" t="str">
        <f>IFERROR(RANK(Table912[[#This Row],[search id]],Table912[search id],1),"")</f>
        <v/>
      </c>
      <c r="C26" s="170" t="str">
        <f>IF(MIN(Table912[[#This Row],[search supracategory]:[search subcategory]])&lt;&gt;0,MIN(Table912[[#This Row],[search supracategory]:[search subcategory]]),"")</f>
        <v/>
      </c>
      <c r="D26" s="170" t="str">
        <f>IFERROR(SEARCH($G$3,Table912[[#This Row],[Supracategory Name]])+ROW()/100000,"")</f>
        <v/>
      </c>
      <c r="E26" s="170" t="str">
        <f>IFERROR(SEARCH($G$3,Table912[[#This Row],[Category Name]])+ROW()/100000,"")</f>
        <v/>
      </c>
      <c r="F26" s="170" t="str">
        <f>IFERROR(SEARCH($G$3,Table912[[#This Row],[Subcategory Name]])+ROW()/100000,"")</f>
        <v/>
      </c>
      <c r="G26" s="171">
        <v>1447</v>
      </c>
      <c r="H26" s="172" t="s">
        <v>186</v>
      </c>
      <c r="I26" s="172" t="s">
        <v>186</v>
      </c>
      <c r="J26" s="172" t="s">
        <v>187</v>
      </c>
      <c r="K26" s="172" t="s">
        <v>186</v>
      </c>
      <c r="L26" s="172" t="s">
        <v>196</v>
      </c>
      <c r="M26" s="172" t="s">
        <v>179</v>
      </c>
    </row>
    <row r="27" spans="2:13" ht="20.100000000000001" customHeight="1" x14ac:dyDescent="0.25">
      <c r="B27" s="173" t="str">
        <f>IFERROR(RANK(Table912[[#This Row],[search id]],Table912[search id],1),"")</f>
        <v/>
      </c>
      <c r="C27" s="174" t="str">
        <f>IF(MIN(Table912[[#This Row],[search supracategory]:[search subcategory]])&lt;&gt;0,MIN(Table912[[#This Row],[search supracategory]:[search subcategory]]),"")</f>
        <v/>
      </c>
      <c r="D27" s="174" t="str">
        <f>IFERROR(SEARCH($G$3,Table912[[#This Row],[Supracategory Name]])+ROW()/100000,"")</f>
        <v/>
      </c>
      <c r="E27" s="174" t="str">
        <f>IFERROR(SEARCH($G$3,Table912[[#This Row],[Category Name]])+ROW()/100000,"")</f>
        <v/>
      </c>
      <c r="F27" s="174" t="str">
        <f>IFERROR(SEARCH($G$3,Table912[[#This Row],[Subcategory Name]])+ROW()/100000,"")</f>
        <v/>
      </c>
      <c r="G27" s="171">
        <v>1322</v>
      </c>
      <c r="H27" s="172" t="s">
        <v>186</v>
      </c>
      <c r="I27" s="172" t="s">
        <v>186</v>
      </c>
      <c r="J27" s="172" t="s">
        <v>187</v>
      </c>
      <c r="K27" s="172" t="s">
        <v>186</v>
      </c>
      <c r="L27" s="172" t="s">
        <v>197</v>
      </c>
      <c r="M27" s="172" t="s">
        <v>179</v>
      </c>
    </row>
    <row r="28" spans="2:13" ht="20.100000000000001" customHeight="1" x14ac:dyDescent="0.25">
      <c r="B28" s="169" t="str">
        <f>IFERROR(RANK(Table912[[#This Row],[search id]],Table912[search id],1),"")</f>
        <v/>
      </c>
      <c r="C28" s="170" t="str">
        <f>IF(MIN(Table912[[#This Row],[search supracategory]:[search subcategory]])&lt;&gt;0,MIN(Table912[[#This Row],[search supracategory]:[search subcategory]]),"")</f>
        <v/>
      </c>
      <c r="D28" s="170" t="str">
        <f>IFERROR(SEARCH($G$3,Table912[[#This Row],[Supracategory Name]])+ROW()/100000,"")</f>
        <v/>
      </c>
      <c r="E28" s="170" t="str">
        <f>IFERROR(SEARCH($G$3,Table912[[#This Row],[Category Name]])+ROW()/100000,"")</f>
        <v/>
      </c>
      <c r="F28" s="170" t="str">
        <f>IFERROR(SEARCH($G$3,Table912[[#This Row],[Subcategory Name]])+ROW()/100000,"")</f>
        <v/>
      </c>
      <c r="G28" s="171">
        <v>1465</v>
      </c>
      <c r="H28" s="172" t="s">
        <v>186</v>
      </c>
      <c r="I28" s="172" t="s">
        <v>186</v>
      </c>
      <c r="J28" s="172" t="s">
        <v>187</v>
      </c>
      <c r="K28" s="172" t="s">
        <v>199</v>
      </c>
      <c r="L28" s="172" t="s">
        <v>200</v>
      </c>
      <c r="M28" s="172" t="s">
        <v>179</v>
      </c>
    </row>
    <row r="29" spans="2:13" ht="20.100000000000001" customHeight="1" x14ac:dyDescent="0.25">
      <c r="B29" s="173" t="str">
        <f>IFERROR(RANK(Table912[[#This Row],[search id]],Table912[search id],1),"")</f>
        <v/>
      </c>
      <c r="C29" s="174" t="str">
        <f>IF(MIN(Table912[[#This Row],[search supracategory]:[search subcategory]])&lt;&gt;0,MIN(Table912[[#This Row],[search supracategory]:[search subcategory]]),"")</f>
        <v/>
      </c>
      <c r="D29" s="174" t="str">
        <f>IFERROR(SEARCH($G$3,Table912[[#This Row],[Supracategory Name]])+ROW()/100000,"")</f>
        <v/>
      </c>
      <c r="E29" s="174" t="str">
        <f>IFERROR(SEARCH($G$3,Table912[[#This Row],[Category Name]])+ROW()/100000,"")</f>
        <v/>
      </c>
      <c r="F29" s="174" t="str">
        <f>IFERROR(SEARCH($G$3,Table912[[#This Row],[Subcategory Name]])+ROW()/100000,"")</f>
        <v/>
      </c>
      <c r="G29" s="171">
        <v>2536</v>
      </c>
      <c r="H29" s="172" t="s">
        <v>186</v>
      </c>
      <c r="I29" s="172" t="s">
        <v>186</v>
      </c>
      <c r="J29" s="172" t="s">
        <v>187</v>
      </c>
      <c r="K29" s="172" t="s">
        <v>199</v>
      </c>
      <c r="L29" s="172" t="s">
        <v>203</v>
      </c>
      <c r="M29" s="172" t="s">
        <v>179</v>
      </c>
    </row>
    <row r="30" spans="2:13" ht="20.100000000000001" customHeight="1" x14ac:dyDescent="0.25">
      <c r="B30" s="169" t="str">
        <f>IFERROR(RANK(Table912[[#This Row],[search id]],Table912[search id],1),"")</f>
        <v/>
      </c>
      <c r="C30" s="170" t="str">
        <f>IF(MIN(Table912[[#This Row],[search supracategory]:[search subcategory]])&lt;&gt;0,MIN(Table912[[#This Row],[search supracategory]:[search subcategory]]),"")</f>
        <v/>
      </c>
      <c r="D30" s="170" t="str">
        <f>IFERROR(SEARCH($G$3,Table912[[#This Row],[Supracategory Name]])+ROW()/100000,"")</f>
        <v/>
      </c>
      <c r="E30" s="170" t="str">
        <f>IFERROR(SEARCH($G$3,Table912[[#This Row],[Category Name]])+ROW()/100000,"")</f>
        <v/>
      </c>
      <c r="F30" s="170" t="str">
        <f>IFERROR(SEARCH($G$3,Table912[[#This Row],[Subcategory Name]])+ROW()/100000,"")</f>
        <v/>
      </c>
      <c r="G30" s="171">
        <v>1461</v>
      </c>
      <c r="H30" s="172" t="s">
        <v>186</v>
      </c>
      <c r="I30" s="172" t="s">
        <v>186</v>
      </c>
      <c r="J30" s="172" t="s">
        <v>187</v>
      </c>
      <c r="K30" s="172" t="s">
        <v>199</v>
      </c>
      <c r="L30" s="172" t="s">
        <v>205</v>
      </c>
      <c r="M30" s="172" t="s">
        <v>179</v>
      </c>
    </row>
    <row r="31" spans="2:13" ht="20.100000000000001" customHeight="1" x14ac:dyDescent="0.25">
      <c r="B31" s="173" t="str">
        <f>IFERROR(RANK(Table912[[#This Row],[search id]],Table912[search id],1),"")</f>
        <v/>
      </c>
      <c r="C31" s="174" t="str">
        <f>IF(MIN(Table912[[#This Row],[search supracategory]:[search subcategory]])&lt;&gt;0,MIN(Table912[[#This Row],[search supracategory]:[search subcategory]]),"")</f>
        <v/>
      </c>
      <c r="D31" s="174" t="str">
        <f>IFERROR(SEARCH($G$3,Table912[[#This Row],[Supracategory Name]])+ROW()/100000,"")</f>
        <v/>
      </c>
      <c r="E31" s="174" t="str">
        <f>IFERROR(SEARCH($G$3,Table912[[#This Row],[Category Name]])+ROW()/100000,"")</f>
        <v/>
      </c>
      <c r="F31" s="174" t="str">
        <f>IFERROR(SEARCH($G$3,Table912[[#This Row],[Subcategory Name]])+ROW()/100000,"")</f>
        <v/>
      </c>
      <c r="G31" s="171">
        <v>1081</v>
      </c>
      <c r="H31" s="172" t="s">
        <v>186</v>
      </c>
      <c r="I31" s="172" t="s">
        <v>186</v>
      </c>
      <c r="J31" s="172" t="s">
        <v>187</v>
      </c>
      <c r="K31" s="172" t="s">
        <v>199</v>
      </c>
      <c r="L31" s="172" t="s">
        <v>207</v>
      </c>
      <c r="M31" s="172" t="s">
        <v>179</v>
      </c>
    </row>
    <row r="32" spans="2:13" ht="20.100000000000001" customHeight="1" x14ac:dyDescent="0.25">
      <c r="B32" s="169" t="str">
        <f>IFERROR(RANK(Table912[[#This Row],[search id]],Table912[search id],1),"")</f>
        <v/>
      </c>
      <c r="C32" s="170" t="str">
        <f>IF(MIN(Table912[[#This Row],[search supracategory]:[search subcategory]])&lt;&gt;0,MIN(Table912[[#This Row],[search supracategory]:[search subcategory]]),"")</f>
        <v/>
      </c>
      <c r="D32" s="170" t="str">
        <f>IFERROR(SEARCH($G$3,Table912[[#This Row],[Supracategory Name]])+ROW()/100000,"")</f>
        <v/>
      </c>
      <c r="E32" s="170" t="str">
        <f>IFERROR(SEARCH($G$3,Table912[[#This Row],[Category Name]])+ROW()/100000,"")</f>
        <v/>
      </c>
      <c r="F32" s="170" t="str">
        <f>IFERROR(SEARCH($G$3,Table912[[#This Row],[Subcategory Name]])+ROW()/100000,"")</f>
        <v/>
      </c>
      <c r="G32" s="171">
        <v>1471</v>
      </c>
      <c r="H32" s="172" t="s">
        <v>186</v>
      </c>
      <c r="I32" s="172" t="s">
        <v>186</v>
      </c>
      <c r="J32" s="172" t="s">
        <v>187</v>
      </c>
      <c r="K32" s="172" t="s">
        <v>208</v>
      </c>
      <c r="L32" s="172" t="s">
        <v>209</v>
      </c>
      <c r="M32" s="172" t="s">
        <v>179</v>
      </c>
    </row>
    <row r="33" spans="2:13" ht="20.100000000000001" customHeight="1" x14ac:dyDescent="0.25">
      <c r="B33" s="173" t="str">
        <f>IFERROR(RANK(Table912[[#This Row],[search id]],Table912[search id],1),"")</f>
        <v/>
      </c>
      <c r="C33" s="174" t="str">
        <f>IF(MIN(Table912[[#This Row],[search supracategory]:[search subcategory]])&lt;&gt;0,MIN(Table912[[#This Row],[search supracategory]:[search subcategory]]),"")</f>
        <v/>
      </c>
      <c r="D33" s="174" t="str">
        <f>IFERROR(SEARCH($G$3,Table912[[#This Row],[Supracategory Name]])+ROW()/100000,"")</f>
        <v/>
      </c>
      <c r="E33" s="174" t="str">
        <f>IFERROR(SEARCH($G$3,Table912[[#This Row],[Category Name]])+ROW()/100000,"")</f>
        <v/>
      </c>
      <c r="F33" s="174" t="str">
        <f>IFERROR(SEARCH($G$3,Table912[[#This Row],[Subcategory Name]])+ROW()/100000,"")</f>
        <v/>
      </c>
      <c r="G33" s="171">
        <v>1472</v>
      </c>
      <c r="H33" s="172" t="s">
        <v>186</v>
      </c>
      <c r="I33" s="172" t="s">
        <v>186</v>
      </c>
      <c r="J33" s="172" t="s">
        <v>187</v>
      </c>
      <c r="K33" s="172" t="s">
        <v>208</v>
      </c>
      <c r="L33" s="172" t="s">
        <v>212</v>
      </c>
      <c r="M33" s="172" t="s">
        <v>179</v>
      </c>
    </row>
    <row r="34" spans="2:13" ht="20.100000000000001" customHeight="1" x14ac:dyDescent="0.25">
      <c r="B34" s="169" t="str">
        <f>IFERROR(RANK(Table912[[#This Row],[search id]],Table912[search id],1),"")</f>
        <v/>
      </c>
      <c r="C34" s="170" t="str">
        <f>IF(MIN(Table912[[#This Row],[search supracategory]:[search subcategory]])&lt;&gt;0,MIN(Table912[[#This Row],[search supracategory]:[search subcategory]]),"")</f>
        <v/>
      </c>
      <c r="D34" s="170" t="str">
        <f>IFERROR(SEARCH($G$3,Table912[[#This Row],[Supracategory Name]])+ROW()/100000,"")</f>
        <v/>
      </c>
      <c r="E34" s="170" t="str">
        <f>IFERROR(SEARCH($G$3,Table912[[#This Row],[Category Name]])+ROW()/100000,"")</f>
        <v/>
      </c>
      <c r="F34" s="170" t="str">
        <f>IFERROR(SEARCH($G$3,Table912[[#This Row],[Subcategory Name]])+ROW()/100000,"")</f>
        <v/>
      </c>
      <c r="G34" s="171">
        <v>1473</v>
      </c>
      <c r="H34" s="172" t="s">
        <v>186</v>
      </c>
      <c r="I34" s="172" t="s">
        <v>186</v>
      </c>
      <c r="J34" s="172" t="s">
        <v>187</v>
      </c>
      <c r="K34" s="172" t="s">
        <v>208</v>
      </c>
      <c r="L34" s="172" t="s">
        <v>214</v>
      </c>
      <c r="M34" s="172" t="s">
        <v>179</v>
      </c>
    </row>
    <row r="35" spans="2:13" ht="20.100000000000001" customHeight="1" x14ac:dyDescent="0.25">
      <c r="B35" s="173" t="str">
        <f>IFERROR(RANK(Table912[[#This Row],[search id]],Table912[search id],1),"")</f>
        <v/>
      </c>
      <c r="C35" s="174" t="str">
        <f>IF(MIN(Table912[[#This Row],[search supracategory]:[search subcategory]])&lt;&gt;0,MIN(Table912[[#This Row],[search supracategory]:[search subcategory]]),"")</f>
        <v/>
      </c>
      <c r="D35" s="174" t="str">
        <f>IFERROR(SEARCH($G$3,Table912[[#This Row],[Supracategory Name]])+ROW()/100000,"")</f>
        <v/>
      </c>
      <c r="E35" s="174" t="str">
        <f>IFERROR(SEARCH($G$3,Table912[[#This Row],[Category Name]])+ROW()/100000,"")</f>
        <v/>
      </c>
      <c r="F35" s="174" t="str">
        <f>IFERROR(SEARCH($G$3,Table912[[#This Row],[Subcategory Name]])+ROW()/100000,"")</f>
        <v/>
      </c>
      <c r="G35" s="171">
        <v>1474</v>
      </c>
      <c r="H35" s="172" t="s">
        <v>186</v>
      </c>
      <c r="I35" s="172" t="s">
        <v>186</v>
      </c>
      <c r="J35" s="172" t="s">
        <v>187</v>
      </c>
      <c r="K35" s="172" t="s">
        <v>208</v>
      </c>
      <c r="L35" s="172" t="s">
        <v>216</v>
      </c>
      <c r="M35" s="172" t="s">
        <v>179</v>
      </c>
    </row>
    <row r="36" spans="2:13" ht="20.100000000000001" customHeight="1" x14ac:dyDescent="0.25">
      <c r="B36" s="169" t="str">
        <f>IFERROR(RANK(Table912[[#This Row],[search id]],Table912[search id],1),"")</f>
        <v/>
      </c>
      <c r="C36" s="170" t="str">
        <f>IF(MIN(Table912[[#This Row],[search supracategory]:[search subcategory]])&lt;&gt;0,MIN(Table912[[#This Row],[search supracategory]:[search subcategory]]),"")</f>
        <v/>
      </c>
      <c r="D36" s="170" t="str">
        <f>IFERROR(SEARCH($G$3,Table912[[#This Row],[Supracategory Name]])+ROW()/100000,"")</f>
        <v/>
      </c>
      <c r="E36" s="170" t="str">
        <f>IFERROR(SEARCH($G$3,Table912[[#This Row],[Category Name]])+ROW()/100000,"")</f>
        <v/>
      </c>
      <c r="F36" s="170" t="str">
        <f>IFERROR(SEARCH($G$3,Table912[[#This Row],[Subcategory Name]])+ROW()/100000,"")</f>
        <v/>
      </c>
      <c r="G36" s="171">
        <v>1475</v>
      </c>
      <c r="H36" s="172" t="s">
        <v>186</v>
      </c>
      <c r="I36" s="172" t="s">
        <v>186</v>
      </c>
      <c r="J36" s="172" t="s">
        <v>187</v>
      </c>
      <c r="K36" s="172" t="s">
        <v>208</v>
      </c>
      <c r="L36" s="172" t="s">
        <v>218</v>
      </c>
      <c r="M36" s="172" t="s">
        <v>179</v>
      </c>
    </row>
    <row r="37" spans="2:13" ht="20.100000000000001" customHeight="1" x14ac:dyDescent="0.25">
      <c r="B37" s="173" t="str">
        <f>IFERROR(RANK(Table912[[#This Row],[search id]],Table912[search id],1),"")</f>
        <v/>
      </c>
      <c r="C37" s="174" t="str">
        <f>IF(MIN(Table912[[#This Row],[search supracategory]:[search subcategory]])&lt;&gt;0,MIN(Table912[[#This Row],[search supracategory]:[search subcategory]]),"")</f>
        <v/>
      </c>
      <c r="D37" s="174" t="str">
        <f>IFERROR(SEARCH($G$3,Table912[[#This Row],[Supracategory Name]])+ROW()/100000,"")</f>
        <v/>
      </c>
      <c r="E37" s="174" t="str">
        <f>IFERROR(SEARCH($G$3,Table912[[#This Row],[Category Name]])+ROW()/100000,"")</f>
        <v/>
      </c>
      <c r="F37" s="174" t="str">
        <f>IFERROR(SEARCH($G$3,Table912[[#This Row],[Subcategory Name]])+ROW()/100000,"")</f>
        <v/>
      </c>
      <c r="G37" s="171">
        <v>1476</v>
      </c>
      <c r="H37" s="172" t="s">
        <v>186</v>
      </c>
      <c r="I37" s="172" t="s">
        <v>186</v>
      </c>
      <c r="J37" s="172" t="s">
        <v>187</v>
      </c>
      <c r="K37" s="172" t="s">
        <v>208</v>
      </c>
      <c r="L37" s="172" t="s">
        <v>220</v>
      </c>
      <c r="M37" s="172" t="s">
        <v>179</v>
      </c>
    </row>
    <row r="38" spans="2:13" ht="20.100000000000001" customHeight="1" x14ac:dyDescent="0.25">
      <c r="B38" s="169" t="str">
        <f>IFERROR(RANK(Table912[[#This Row],[search id]],Table912[search id],1),"")</f>
        <v/>
      </c>
      <c r="C38" s="170" t="str">
        <f>IF(MIN(Table912[[#This Row],[search supracategory]:[search subcategory]])&lt;&gt;0,MIN(Table912[[#This Row],[search supracategory]:[search subcategory]]),"")</f>
        <v/>
      </c>
      <c r="D38" s="170" t="str">
        <f>IFERROR(SEARCH($G$3,Table912[[#This Row],[Supracategory Name]])+ROW()/100000,"")</f>
        <v/>
      </c>
      <c r="E38" s="170" t="str">
        <f>IFERROR(SEARCH($G$3,Table912[[#This Row],[Category Name]])+ROW()/100000,"")</f>
        <v/>
      </c>
      <c r="F38" s="170" t="str">
        <f>IFERROR(SEARCH($G$3,Table912[[#This Row],[Subcategory Name]])+ROW()/100000,"")</f>
        <v/>
      </c>
      <c r="G38" s="171">
        <v>1477</v>
      </c>
      <c r="H38" s="172" t="s">
        <v>186</v>
      </c>
      <c r="I38" s="172" t="s">
        <v>186</v>
      </c>
      <c r="J38" s="172" t="s">
        <v>187</v>
      </c>
      <c r="K38" s="172" t="s">
        <v>208</v>
      </c>
      <c r="L38" s="172" t="s">
        <v>222</v>
      </c>
      <c r="M38" s="172" t="s">
        <v>179</v>
      </c>
    </row>
    <row r="39" spans="2:13" ht="20.100000000000001" customHeight="1" x14ac:dyDescent="0.25">
      <c r="B39" s="173" t="str">
        <f>IFERROR(RANK(Table912[[#This Row],[search id]],Table912[search id],1),"")</f>
        <v/>
      </c>
      <c r="C39" s="174" t="str">
        <f>IF(MIN(Table912[[#This Row],[search supracategory]:[search subcategory]])&lt;&gt;0,MIN(Table912[[#This Row],[search supracategory]:[search subcategory]]),"")</f>
        <v/>
      </c>
      <c r="D39" s="174" t="str">
        <f>IFERROR(SEARCH($G$3,Table912[[#This Row],[Supracategory Name]])+ROW()/100000,"")</f>
        <v/>
      </c>
      <c r="E39" s="174" t="str">
        <f>IFERROR(SEARCH($G$3,Table912[[#This Row],[Category Name]])+ROW()/100000,"")</f>
        <v/>
      </c>
      <c r="F39" s="174" t="str">
        <f>IFERROR(SEARCH($G$3,Table912[[#This Row],[Subcategory Name]])+ROW()/100000,"")</f>
        <v/>
      </c>
      <c r="G39" s="171">
        <v>1479</v>
      </c>
      <c r="H39" s="172" t="s">
        <v>186</v>
      </c>
      <c r="I39" s="172" t="s">
        <v>186</v>
      </c>
      <c r="J39" s="172" t="s">
        <v>187</v>
      </c>
      <c r="K39" s="172" t="s">
        <v>224</v>
      </c>
      <c r="L39" s="172" t="s">
        <v>225</v>
      </c>
      <c r="M39" s="172" t="s">
        <v>179</v>
      </c>
    </row>
    <row r="40" spans="2:13" ht="20.100000000000001" customHeight="1" x14ac:dyDescent="0.25">
      <c r="B40" s="169" t="str">
        <f>IFERROR(RANK(Table912[[#This Row],[search id]],Table912[search id],1),"")</f>
        <v/>
      </c>
      <c r="C40" s="170" t="str">
        <f>IF(MIN(Table912[[#This Row],[search supracategory]:[search subcategory]])&lt;&gt;0,MIN(Table912[[#This Row],[search supracategory]:[search subcategory]]),"")</f>
        <v/>
      </c>
      <c r="D40" s="170" t="str">
        <f>IFERROR(SEARCH($G$3,Table912[[#This Row],[Supracategory Name]])+ROW()/100000,"")</f>
        <v/>
      </c>
      <c r="E40" s="170" t="str">
        <f>IFERROR(SEARCH($G$3,Table912[[#This Row],[Category Name]])+ROW()/100000,"")</f>
        <v/>
      </c>
      <c r="F40" s="170" t="str">
        <f>IFERROR(SEARCH($G$3,Table912[[#This Row],[Subcategory Name]])+ROW()/100000,"")</f>
        <v/>
      </c>
      <c r="G40" s="171">
        <v>1480</v>
      </c>
      <c r="H40" s="172" t="s">
        <v>186</v>
      </c>
      <c r="I40" s="172" t="s">
        <v>186</v>
      </c>
      <c r="J40" s="172" t="s">
        <v>187</v>
      </c>
      <c r="K40" s="172" t="s">
        <v>224</v>
      </c>
      <c r="L40" s="172" t="s">
        <v>228</v>
      </c>
      <c r="M40" s="172" t="s">
        <v>179</v>
      </c>
    </row>
    <row r="41" spans="2:13" ht="20.100000000000001" customHeight="1" x14ac:dyDescent="0.25">
      <c r="B41" s="173" t="str">
        <f>IFERROR(RANK(Table912[[#This Row],[search id]],Table912[search id],1),"")</f>
        <v/>
      </c>
      <c r="C41" s="174" t="str">
        <f>IF(MIN(Table912[[#This Row],[search supracategory]:[search subcategory]])&lt;&gt;0,MIN(Table912[[#This Row],[search supracategory]:[search subcategory]]),"")</f>
        <v/>
      </c>
      <c r="D41" s="174" t="str">
        <f>IFERROR(SEARCH($G$3,Table912[[#This Row],[Supracategory Name]])+ROW()/100000,"")</f>
        <v/>
      </c>
      <c r="E41" s="174" t="str">
        <f>IFERROR(SEARCH($G$3,Table912[[#This Row],[Category Name]])+ROW()/100000,"")</f>
        <v/>
      </c>
      <c r="F41" s="174" t="str">
        <f>IFERROR(SEARCH($G$3,Table912[[#This Row],[Subcategory Name]])+ROW()/100000,"")</f>
        <v/>
      </c>
      <c r="G41" s="171">
        <v>1481</v>
      </c>
      <c r="H41" s="172" t="s">
        <v>186</v>
      </c>
      <c r="I41" s="172" t="s">
        <v>186</v>
      </c>
      <c r="J41" s="172" t="s">
        <v>187</v>
      </c>
      <c r="K41" s="172" t="s">
        <v>224</v>
      </c>
      <c r="L41" s="172" t="s">
        <v>230</v>
      </c>
      <c r="M41" s="172" t="s">
        <v>179</v>
      </c>
    </row>
    <row r="42" spans="2:13" ht="20.100000000000001" customHeight="1" x14ac:dyDescent="0.25">
      <c r="B42" s="169" t="str">
        <f>IFERROR(RANK(Table912[[#This Row],[search id]],Table912[search id],1),"")</f>
        <v/>
      </c>
      <c r="C42" s="170" t="str">
        <f>IF(MIN(Table912[[#This Row],[search supracategory]:[search subcategory]])&lt;&gt;0,MIN(Table912[[#This Row],[search supracategory]:[search subcategory]]),"")</f>
        <v/>
      </c>
      <c r="D42" s="170" t="str">
        <f>IFERROR(SEARCH($G$3,Table912[[#This Row],[Supracategory Name]])+ROW()/100000,"")</f>
        <v/>
      </c>
      <c r="E42" s="170" t="str">
        <f>IFERROR(SEARCH($G$3,Table912[[#This Row],[Category Name]])+ROW()/100000,"")</f>
        <v/>
      </c>
      <c r="F42" s="170" t="str">
        <f>IFERROR(SEARCH($G$3,Table912[[#This Row],[Subcategory Name]])+ROW()/100000,"")</f>
        <v/>
      </c>
      <c r="G42" s="171">
        <v>1482</v>
      </c>
      <c r="H42" s="172" t="s">
        <v>186</v>
      </c>
      <c r="I42" s="172" t="s">
        <v>186</v>
      </c>
      <c r="J42" s="172" t="s">
        <v>187</v>
      </c>
      <c r="K42" s="172" t="s">
        <v>224</v>
      </c>
      <c r="L42" s="172" t="s">
        <v>232</v>
      </c>
      <c r="M42" s="172" t="s">
        <v>179</v>
      </c>
    </row>
    <row r="43" spans="2:13" ht="20.100000000000001" customHeight="1" x14ac:dyDescent="0.25">
      <c r="B43" s="173" t="str">
        <f>IFERROR(RANK(Table912[[#This Row],[search id]],Table912[search id],1),"")</f>
        <v/>
      </c>
      <c r="C43" s="174" t="str">
        <f>IF(MIN(Table912[[#This Row],[search supracategory]:[search subcategory]])&lt;&gt;0,MIN(Table912[[#This Row],[search supracategory]:[search subcategory]]),"")</f>
        <v/>
      </c>
      <c r="D43" s="174" t="str">
        <f>IFERROR(SEARCH($G$3,Table912[[#This Row],[Supracategory Name]])+ROW()/100000,"")</f>
        <v/>
      </c>
      <c r="E43" s="174" t="str">
        <f>IFERROR(SEARCH($G$3,Table912[[#This Row],[Category Name]])+ROW()/100000,"")</f>
        <v/>
      </c>
      <c r="F43" s="174" t="str">
        <f>IFERROR(SEARCH($G$3,Table912[[#This Row],[Subcategory Name]])+ROW()/100000,"")</f>
        <v/>
      </c>
      <c r="G43" s="171">
        <v>1485</v>
      </c>
      <c r="H43" s="172" t="s">
        <v>186</v>
      </c>
      <c r="I43" s="172" t="s">
        <v>186</v>
      </c>
      <c r="J43" s="172" t="s">
        <v>187</v>
      </c>
      <c r="K43" s="172" t="s">
        <v>224</v>
      </c>
      <c r="L43" s="172" t="s">
        <v>233</v>
      </c>
      <c r="M43" s="172" t="s">
        <v>179</v>
      </c>
    </row>
    <row r="44" spans="2:13" ht="20.100000000000001" customHeight="1" x14ac:dyDescent="0.25">
      <c r="B44" s="169" t="str">
        <f>IFERROR(RANK(Table912[[#This Row],[search id]],Table912[search id],1),"")</f>
        <v/>
      </c>
      <c r="C44" s="170" t="str">
        <f>IF(MIN(Table912[[#This Row],[search supracategory]:[search subcategory]])&lt;&gt;0,MIN(Table912[[#This Row],[search supracategory]:[search subcategory]]),"")</f>
        <v/>
      </c>
      <c r="D44" s="170" t="str">
        <f>IFERROR(SEARCH($G$3,Table912[[#This Row],[Supracategory Name]])+ROW()/100000,"")</f>
        <v/>
      </c>
      <c r="E44" s="170" t="str">
        <f>IFERROR(SEARCH($G$3,Table912[[#This Row],[Category Name]])+ROW()/100000,"")</f>
        <v/>
      </c>
      <c r="F44" s="170" t="str">
        <f>IFERROR(SEARCH($G$3,Table912[[#This Row],[Subcategory Name]])+ROW()/100000,"")</f>
        <v/>
      </c>
      <c r="G44" s="171">
        <v>1486</v>
      </c>
      <c r="H44" s="172" t="s">
        <v>186</v>
      </c>
      <c r="I44" s="172" t="s">
        <v>186</v>
      </c>
      <c r="J44" s="172" t="s">
        <v>187</v>
      </c>
      <c r="K44" s="172" t="s">
        <v>224</v>
      </c>
      <c r="L44" s="172" t="s">
        <v>234</v>
      </c>
      <c r="M44" s="172" t="s">
        <v>179</v>
      </c>
    </row>
    <row r="45" spans="2:13" ht="20.100000000000001" customHeight="1" x14ac:dyDescent="0.25">
      <c r="B45" s="173" t="str">
        <f>IFERROR(RANK(Table912[[#This Row],[search id]],Table912[search id],1),"")</f>
        <v/>
      </c>
      <c r="C45" s="174" t="str">
        <f>IF(MIN(Table912[[#This Row],[search supracategory]:[search subcategory]])&lt;&gt;0,MIN(Table912[[#This Row],[search supracategory]:[search subcategory]]),"")</f>
        <v/>
      </c>
      <c r="D45" s="174" t="str">
        <f>IFERROR(SEARCH($G$3,Table912[[#This Row],[Supracategory Name]])+ROW()/100000,"")</f>
        <v/>
      </c>
      <c r="E45" s="174" t="str">
        <f>IFERROR(SEARCH($G$3,Table912[[#This Row],[Category Name]])+ROW()/100000,"")</f>
        <v/>
      </c>
      <c r="F45" s="174" t="str">
        <f>IFERROR(SEARCH($G$3,Table912[[#This Row],[Subcategory Name]])+ROW()/100000,"")</f>
        <v/>
      </c>
      <c r="G45" s="171">
        <v>1487</v>
      </c>
      <c r="H45" s="172" t="s">
        <v>186</v>
      </c>
      <c r="I45" s="172" t="s">
        <v>186</v>
      </c>
      <c r="J45" s="172" t="s">
        <v>187</v>
      </c>
      <c r="K45" s="172" t="s">
        <v>224</v>
      </c>
      <c r="L45" s="172" t="s">
        <v>236</v>
      </c>
      <c r="M45" s="172" t="s">
        <v>179</v>
      </c>
    </row>
    <row r="46" spans="2:13" ht="20.100000000000001" customHeight="1" x14ac:dyDescent="0.25">
      <c r="B46" s="169" t="str">
        <f>IFERROR(RANK(Table912[[#This Row],[search id]],Table912[search id],1),"")</f>
        <v/>
      </c>
      <c r="C46" s="170" t="str">
        <f>IF(MIN(Table912[[#This Row],[search supracategory]:[search subcategory]])&lt;&gt;0,MIN(Table912[[#This Row],[search supracategory]:[search subcategory]]),"")</f>
        <v/>
      </c>
      <c r="D46" s="170" t="str">
        <f>IFERROR(SEARCH($G$3,Table912[[#This Row],[Supracategory Name]])+ROW()/100000,"")</f>
        <v/>
      </c>
      <c r="E46" s="170" t="str">
        <f>IFERROR(SEARCH($G$3,Table912[[#This Row],[Category Name]])+ROW()/100000,"")</f>
        <v/>
      </c>
      <c r="F46" s="170" t="str">
        <f>IFERROR(SEARCH($G$3,Table912[[#This Row],[Subcategory Name]])+ROW()/100000,"")</f>
        <v/>
      </c>
      <c r="G46" s="171">
        <v>2262</v>
      </c>
      <c r="H46" s="172" t="s">
        <v>186</v>
      </c>
      <c r="I46" s="172" t="s">
        <v>186</v>
      </c>
      <c r="J46" s="172" t="s">
        <v>187</v>
      </c>
      <c r="K46" s="172" t="s">
        <v>238</v>
      </c>
      <c r="L46" s="172" t="s">
        <v>239</v>
      </c>
      <c r="M46" s="172" t="s">
        <v>179</v>
      </c>
    </row>
    <row r="47" spans="2:13" ht="20.100000000000001" customHeight="1" x14ac:dyDescent="0.25">
      <c r="B47" s="173" t="str">
        <f>IFERROR(RANK(Table912[[#This Row],[search id]],Table912[search id],1),"")</f>
        <v/>
      </c>
      <c r="C47" s="174" t="str">
        <f>IF(MIN(Table912[[#This Row],[search supracategory]:[search subcategory]])&lt;&gt;0,MIN(Table912[[#This Row],[search supracategory]:[search subcategory]]),"")</f>
        <v/>
      </c>
      <c r="D47" s="174" t="str">
        <f>IFERROR(SEARCH($G$3,Table912[[#This Row],[Supracategory Name]])+ROW()/100000,"")</f>
        <v/>
      </c>
      <c r="E47" s="174" t="str">
        <f>IFERROR(SEARCH($G$3,Table912[[#This Row],[Category Name]])+ROW()/100000,"")</f>
        <v/>
      </c>
      <c r="F47" s="174" t="str">
        <f>IFERROR(SEARCH($G$3,Table912[[#This Row],[Subcategory Name]])+ROW()/100000,"")</f>
        <v/>
      </c>
      <c r="G47" s="171">
        <v>2263</v>
      </c>
      <c r="H47" s="172" t="s">
        <v>186</v>
      </c>
      <c r="I47" s="172" t="s">
        <v>186</v>
      </c>
      <c r="J47" s="172" t="s">
        <v>187</v>
      </c>
      <c r="K47" s="172" t="s">
        <v>238</v>
      </c>
      <c r="L47" s="172" t="s">
        <v>242</v>
      </c>
      <c r="M47" s="172" t="s">
        <v>179</v>
      </c>
    </row>
    <row r="48" spans="2:13" ht="20.100000000000001" customHeight="1" x14ac:dyDescent="0.25">
      <c r="B48" s="169" t="str">
        <f>IFERROR(RANK(Table912[[#This Row],[search id]],Table912[search id],1),"")</f>
        <v/>
      </c>
      <c r="C48" s="170" t="str">
        <f>IF(MIN(Table912[[#This Row],[search supracategory]:[search subcategory]])&lt;&gt;0,MIN(Table912[[#This Row],[search supracategory]:[search subcategory]]),"")</f>
        <v/>
      </c>
      <c r="D48" s="170" t="str">
        <f>IFERROR(SEARCH($G$3,Table912[[#This Row],[Supracategory Name]])+ROW()/100000,"")</f>
        <v/>
      </c>
      <c r="E48" s="170" t="str">
        <f>IFERROR(SEARCH($G$3,Table912[[#This Row],[Category Name]])+ROW()/100000,"")</f>
        <v/>
      </c>
      <c r="F48" s="170" t="str">
        <f>IFERROR(SEARCH($G$3,Table912[[#This Row],[Subcategory Name]])+ROW()/100000,"")</f>
        <v/>
      </c>
      <c r="G48" s="171">
        <v>2264</v>
      </c>
      <c r="H48" s="172" t="s">
        <v>186</v>
      </c>
      <c r="I48" s="172" t="s">
        <v>186</v>
      </c>
      <c r="J48" s="172" t="s">
        <v>187</v>
      </c>
      <c r="K48" s="172" t="s">
        <v>238</v>
      </c>
      <c r="L48" s="172" t="s">
        <v>244</v>
      </c>
      <c r="M48" s="172" t="s">
        <v>179</v>
      </c>
    </row>
    <row r="49" spans="2:13" ht="20.100000000000001" customHeight="1" x14ac:dyDescent="0.25">
      <c r="B49" s="173" t="str">
        <f>IFERROR(RANK(Table912[[#This Row],[search id]],Table912[search id],1),"")</f>
        <v/>
      </c>
      <c r="C49" s="174" t="str">
        <f>IF(MIN(Table912[[#This Row],[search supracategory]:[search subcategory]])&lt;&gt;0,MIN(Table912[[#This Row],[search supracategory]:[search subcategory]]),"")</f>
        <v/>
      </c>
      <c r="D49" s="174" t="str">
        <f>IFERROR(SEARCH($G$3,Table912[[#This Row],[Supracategory Name]])+ROW()/100000,"")</f>
        <v/>
      </c>
      <c r="E49" s="174" t="str">
        <f>IFERROR(SEARCH($G$3,Table912[[#This Row],[Category Name]])+ROW()/100000,"")</f>
        <v/>
      </c>
      <c r="F49" s="174" t="str">
        <f>IFERROR(SEARCH($G$3,Table912[[#This Row],[Subcategory Name]])+ROW()/100000,"")</f>
        <v/>
      </c>
      <c r="G49" s="171">
        <v>2265</v>
      </c>
      <c r="H49" s="172" t="s">
        <v>186</v>
      </c>
      <c r="I49" s="172" t="s">
        <v>186</v>
      </c>
      <c r="J49" s="172" t="s">
        <v>187</v>
      </c>
      <c r="K49" s="172" t="s">
        <v>238</v>
      </c>
      <c r="L49" s="172" t="s">
        <v>246</v>
      </c>
      <c r="M49" s="172" t="s">
        <v>179</v>
      </c>
    </row>
    <row r="50" spans="2:13" ht="20.100000000000001" customHeight="1" x14ac:dyDescent="0.25">
      <c r="B50" s="169" t="str">
        <f>IFERROR(RANK(Table912[[#This Row],[search id]],Table912[search id],1),"")</f>
        <v/>
      </c>
      <c r="C50" s="170" t="str">
        <f>IF(MIN(Table912[[#This Row],[search supracategory]:[search subcategory]])&lt;&gt;0,MIN(Table912[[#This Row],[search supracategory]:[search subcategory]]),"")</f>
        <v/>
      </c>
      <c r="D50" s="170" t="str">
        <f>IFERROR(SEARCH($G$3,Table912[[#This Row],[Supracategory Name]])+ROW()/100000,"")</f>
        <v/>
      </c>
      <c r="E50" s="170" t="str">
        <f>IFERROR(SEARCH($G$3,Table912[[#This Row],[Category Name]])+ROW()/100000,"")</f>
        <v/>
      </c>
      <c r="F50" s="170" t="str">
        <f>IFERROR(SEARCH($G$3,Table912[[#This Row],[Subcategory Name]])+ROW()/100000,"")</f>
        <v/>
      </c>
      <c r="G50" s="171">
        <v>2266</v>
      </c>
      <c r="H50" s="172" t="s">
        <v>186</v>
      </c>
      <c r="I50" s="172" t="s">
        <v>186</v>
      </c>
      <c r="J50" s="172" t="s">
        <v>187</v>
      </c>
      <c r="K50" s="172" t="s">
        <v>238</v>
      </c>
      <c r="L50" s="172" t="s">
        <v>248</v>
      </c>
      <c r="M50" s="172" t="s">
        <v>179</v>
      </c>
    </row>
    <row r="51" spans="2:13" ht="20.100000000000001" customHeight="1" x14ac:dyDescent="0.25">
      <c r="B51" s="173" t="str">
        <f>IFERROR(RANK(Table912[[#This Row],[search id]],Table912[search id],1),"")</f>
        <v/>
      </c>
      <c r="C51" s="174" t="str">
        <f>IF(MIN(Table912[[#This Row],[search supracategory]:[search subcategory]])&lt;&gt;0,MIN(Table912[[#This Row],[search supracategory]:[search subcategory]]),"")</f>
        <v/>
      </c>
      <c r="D51" s="174" t="str">
        <f>IFERROR(SEARCH($G$3,Table912[[#This Row],[Supracategory Name]])+ROW()/100000,"")</f>
        <v/>
      </c>
      <c r="E51" s="174" t="str">
        <f>IFERROR(SEARCH($G$3,Table912[[#This Row],[Category Name]])+ROW()/100000,"")</f>
        <v/>
      </c>
      <c r="F51" s="174" t="str">
        <f>IFERROR(SEARCH($G$3,Table912[[#This Row],[Subcategory Name]])+ROW()/100000,"")</f>
        <v/>
      </c>
      <c r="G51" s="171">
        <v>3516</v>
      </c>
      <c r="H51" s="172" t="s">
        <v>186</v>
      </c>
      <c r="I51" s="172" t="s">
        <v>186</v>
      </c>
      <c r="J51" s="172" t="s">
        <v>187</v>
      </c>
      <c r="K51" s="172" t="s">
        <v>250</v>
      </c>
      <c r="L51" s="172" t="s">
        <v>179</v>
      </c>
      <c r="M51" s="172" t="s">
        <v>179</v>
      </c>
    </row>
    <row r="52" spans="2:13" ht="20.100000000000001" customHeight="1" x14ac:dyDescent="0.25">
      <c r="B52" s="169" t="str">
        <f>IFERROR(RANK(Table912[[#This Row],[search id]],Table912[search id],1),"")</f>
        <v/>
      </c>
      <c r="C52" s="170" t="str">
        <f>IF(MIN(Table912[[#This Row],[search supracategory]:[search subcategory]])&lt;&gt;0,MIN(Table912[[#This Row],[search supracategory]:[search subcategory]]),"")</f>
        <v/>
      </c>
      <c r="D52" s="170" t="str">
        <f>IFERROR(SEARCH($G$3,Table912[[#This Row],[Supracategory Name]])+ROW()/100000,"")</f>
        <v/>
      </c>
      <c r="E52" s="170" t="str">
        <f>IFERROR(SEARCH($G$3,Table912[[#This Row],[Category Name]])+ROW()/100000,"")</f>
        <v/>
      </c>
      <c r="F52" s="170" t="str">
        <f>IFERROR(SEARCH($G$3,Table912[[#This Row],[Subcategory Name]])+ROW()/100000,"")</f>
        <v/>
      </c>
      <c r="G52" s="171">
        <v>3522</v>
      </c>
      <c r="H52" s="172" t="s">
        <v>186</v>
      </c>
      <c r="I52" s="172" t="s">
        <v>186</v>
      </c>
      <c r="J52" s="172" t="s">
        <v>187</v>
      </c>
      <c r="K52" s="172" t="s">
        <v>252</v>
      </c>
      <c r="L52" s="172" t="s">
        <v>179</v>
      </c>
      <c r="M52" s="172" t="s">
        <v>179</v>
      </c>
    </row>
    <row r="53" spans="2:13" ht="20.100000000000001" customHeight="1" x14ac:dyDescent="0.25">
      <c r="B53" s="173" t="str">
        <f>IFERROR(RANK(Table912[[#This Row],[search id]],Table912[search id],1),"")</f>
        <v/>
      </c>
      <c r="C53" s="174" t="str">
        <f>IF(MIN(Table912[[#This Row],[search supracategory]:[search subcategory]])&lt;&gt;0,MIN(Table912[[#This Row],[search supracategory]:[search subcategory]]),"")</f>
        <v/>
      </c>
      <c r="D53" s="174" t="str">
        <f>IFERROR(SEARCH($G$3,Table912[[#This Row],[Supracategory Name]])+ROW()/100000,"")</f>
        <v/>
      </c>
      <c r="E53" s="174" t="str">
        <f>IFERROR(SEARCH($G$3,Table912[[#This Row],[Category Name]])+ROW()/100000,"")</f>
        <v/>
      </c>
      <c r="F53" s="174" t="str">
        <f>IFERROR(SEARCH($G$3,Table912[[#This Row],[Subcategory Name]])+ROW()/100000,"")</f>
        <v/>
      </c>
      <c r="G53" s="171">
        <v>1490</v>
      </c>
      <c r="H53" s="172" t="s">
        <v>186</v>
      </c>
      <c r="I53" s="172" t="s">
        <v>186</v>
      </c>
      <c r="J53" s="172" t="s">
        <v>187</v>
      </c>
      <c r="K53" s="172" t="s">
        <v>254</v>
      </c>
      <c r="L53" s="172" t="s">
        <v>255</v>
      </c>
      <c r="M53" s="172" t="s">
        <v>179</v>
      </c>
    </row>
    <row r="54" spans="2:13" ht="20.100000000000001" customHeight="1" x14ac:dyDescent="0.25">
      <c r="B54" s="169" t="str">
        <f>IFERROR(RANK(Table912[[#This Row],[search id]],Table912[search id],1),"")</f>
        <v/>
      </c>
      <c r="C54" s="170" t="str">
        <f>IF(MIN(Table912[[#This Row],[search supracategory]:[search subcategory]])&lt;&gt;0,MIN(Table912[[#This Row],[search supracategory]:[search subcategory]]),"")</f>
        <v/>
      </c>
      <c r="D54" s="170" t="str">
        <f>IFERROR(SEARCH($G$3,Table912[[#This Row],[Supracategory Name]])+ROW()/100000,"")</f>
        <v/>
      </c>
      <c r="E54" s="170" t="str">
        <f>IFERROR(SEARCH($G$3,Table912[[#This Row],[Category Name]])+ROW()/100000,"")</f>
        <v/>
      </c>
      <c r="F54" s="170" t="str">
        <f>IFERROR(SEARCH($G$3,Table912[[#This Row],[Subcategory Name]])+ROW()/100000,"")</f>
        <v/>
      </c>
      <c r="G54" s="171">
        <v>1491</v>
      </c>
      <c r="H54" s="172" t="s">
        <v>186</v>
      </c>
      <c r="I54" s="172" t="s">
        <v>186</v>
      </c>
      <c r="J54" s="172" t="s">
        <v>187</v>
      </c>
      <c r="K54" s="172" t="s">
        <v>254</v>
      </c>
      <c r="L54" s="172" t="s">
        <v>258</v>
      </c>
      <c r="M54" s="172" t="s">
        <v>179</v>
      </c>
    </row>
    <row r="55" spans="2:13" ht="20.100000000000001" customHeight="1" x14ac:dyDescent="0.25">
      <c r="B55" s="173" t="str">
        <f>IFERROR(RANK(Table912[[#This Row],[search id]],Table912[search id],1),"")</f>
        <v/>
      </c>
      <c r="C55" s="174" t="str">
        <f>IF(MIN(Table912[[#This Row],[search supracategory]:[search subcategory]])&lt;&gt;0,MIN(Table912[[#This Row],[search supracategory]:[search subcategory]]),"")</f>
        <v/>
      </c>
      <c r="D55" s="174" t="str">
        <f>IFERROR(SEARCH($G$3,Table912[[#This Row],[Supracategory Name]])+ROW()/100000,"")</f>
        <v/>
      </c>
      <c r="E55" s="174" t="str">
        <f>IFERROR(SEARCH($G$3,Table912[[#This Row],[Category Name]])+ROW()/100000,"")</f>
        <v/>
      </c>
      <c r="F55" s="174" t="str">
        <f>IFERROR(SEARCH($G$3,Table912[[#This Row],[Subcategory Name]])+ROW()/100000,"")</f>
        <v/>
      </c>
      <c r="G55" s="171">
        <v>1128</v>
      </c>
      <c r="H55" s="172" t="s">
        <v>186</v>
      </c>
      <c r="I55" s="172" t="s">
        <v>186</v>
      </c>
      <c r="J55" s="172" t="s">
        <v>187</v>
      </c>
      <c r="K55" s="172" t="s">
        <v>254</v>
      </c>
      <c r="L55" s="172" t="s">
        <v>260</v>
      </c>
      <c r="M55" s="172" t="s">
        <v>179</v>
      </c>
    </row>
    <row r="56" spans="2:13" ht="20.100000000000001" customHeight="1" x14ac:dyDescent="0.25">
      <c r="B56" s="169" t="str">
        <f>IFERROR(RANK(Table912[[#This Row],[search id]],Table912[search id],1),"")</f>
        <v/>
      </c>
      <c r="C56" s="170" t="str">
        <f>IF(MIN(Table912[[#This Row],[search supracategory]:[search subcategory]])&lt;&gt;0,MIN(Table912[[#This Row],[search supracategory]:[search subcategory]]),"")</f>
        <v/>
      </c>
      <c r="D56" s="170" t="str">
        <f>IFERROR(SEARCH($G$3,Table912[[#This Row],[Supracategory Name]])+ROW()/100000,"")</f>
        <v/>
      </c>
      <c r="E56" s="170" t="str">
        <f>IFERROR(SEARCH($G$3,Table912[[#This Row],[Category Name]])+ROW()/100000,"")</f>
        <v/>
      </c>
      <c r="F56" s="170" t="str">
        <f>IFERROR(SEARCH($G$3,Table912[[#This Row],[Subcategory Name]])+ROW()/100000,"")</f>
        <v/>
      </c>
      <c r="G56" s="171">
        <v>1170</v>
      </c>
      <c r="H56" s="172" t="s">
        <v>186</v>
      </c>
      <c r="I56" s="172" t="s">
        <v>186</v>
      </c>
      <c r="J56" s="172" t="s">
        <v>187</v>
      </c>
      <c r="K56" s="172" t="s">
        <v>254</v>
      </c>
      <c r="L56" s="172" t="s">
        <v>262</v>
      </c>
      <c r="M56" s="172" t="s">
        <v>179</v>
      </c>
    </row>
    <row r="57" spans="2:13" ht="20.100000000000001" customHeight="1" x14ac:dyDescent="0.25">
      <c r="B57" s="173" t="str">
        <f>IFERROR(RANK(Table912[[#This Row],[search id]],Table912[search id],1),"")</f>
        <v/>
      </c>
      <c r="C57" s="174" t="str">
        <f>IF(MIN(Table912[[#This Row],[search supracategory]:[search subcategory]])&lt;&gt;0,MIN(Table912[[#This Row],[search supracategory]:[search subcategory]]),"")</f>
        <v/>
      </c>
      <c r="D57" s="174" t="str">
        <f>IFERROR(SEARCH($G$3,Table912[[#This Row],[Supracategory Name]])+ROW()/100000,"")</f>
        <v/>
      </c>
      <c r="E57" s="174" t="str">
        <f>IFERROR(SEARCH($G$3,Table912[[#This Row],[Category Name]])+ROW()/100000,"")</f>
        <v/>
      </c>
      <c r="F57" s="174" t="str">
        <f>IFERROR(SEARCH($G$3,Table912[[#This Row],[Subcategory Name]])+ROW()/100000,"")</f>
        <v/>
      </c>
      <c r="G57" s="171">
        <v>3368</v>
      </c>
      <c r="H57" s="172" t="s">
        <v>186</v>
      </c>
      <c r="I57" s="172" t="s">
        <v>186</v>
      </c>
      <c r="J57" s="172" t="s">
        <v>187</v>
      </c>
      <c r="K57" s="172" t="s">
        <v>254</v>
      </c>
      <c r="L57" s="172" t="s">
        <v>264</v>
      </c>
      <c r="M57" s="172" t="s">
        <v>179</v>
      </c>
    </row>
    <row r="58" spans="2:13" ht="20.100000000000001" customHeight="1" x14ac:dyDescent="0.25">
      <c r="B58" s="169" t="str">
        <f>IFERROR(RANK(Table912[[#This Row],[search id]],Table912[search id],1),"")</f>
        <v/>
      </c>
      <c r="C58" s="170" t="str">
        <f>IF(MIN(Table912[[#This Row],[search supracategory]:[search subcategory]])&lt;&gt;0,MIN(Table912[[#This Row],[search supracategory]:[search subcategory]]),"")</f>
        <v/>
      </c>
      <c r="D58" s="170" t="str">
        <f>IFERROR(SEARCH($G$3,Table912[[#This Row],[Supracategory Name]])+ROW()/100000,"")</f>
        <v/>
      </c>
      <c r="E58" s="170" t="str">
        <f>IFERROR(SEARCH($G$3,Table912[[#This Row],[Category Name]])+ROW()/100000,"")</f>
        <v/>
      </c>
      <c r="F58" s="170" t="str">
        <f>IFERROR(SEARCH($G$3,Table912[[#This Row],[Subcategory Name]])+ROW()/100000,"")</f>
        <v/>
      </c>
      <c r="G58" s="171">
        <v>3369</v>
      </c>
      <c r="H58" s="172" t="s">
        <v>186</v>
      </c>
      <c r="I58" s="172" t="s">
        <v>186</v>
      </c>
      <c r="J58" s="172" t="s">
        <v>187</v>
      </c>
      <c r="K58" s="172" t="s">
        <v>254</v>
      </c>
      <c r="L58" s="172" t="s">
        <v>266</v>
      </c>
      <c r="M58" s="172" t="s">
        <v>179</v>
      </c>
    </row>
    <row r="59" spans="2:13" ht="20.100000000000001" customHeight="1" x14ac:dyDescent="0.25">
      <c r="B59" s="173" t="str">
        <f>IFERROR(RANK(Table912[[#This Row],[search id]],Table912[search id],1),"")</f>
        <v/>
      </c>
      <c r="C59" s="174" t="str">
        <f>IF(MIN(Table912[[#This Row],[search supracategory]:[search subcategory]])&lt;&gt;0,MIN(Table912[[#This Row],[search supracategory]:[search subcategory]]),"")</f>
        <v/>
      </c>
      <c r="D59" s="174" t="str">
        <f>IFERROR(SEARCH($G$3,Table912[[#This Row],[Supracategory Name]])+ROW()/100000,"")</f>
        <v/>
      </c>
      <c r="E59" s="174" t="str">
        <f>IFERROR(SEARCH($G$3,Table912[[#This Row],[Category Name]])+ROW()/100000,"")</f>
        <v/>
      </c>
      <c r="F59" s="174" t="str">
        <f>IFERROR(SEARCH($G$3,Table912[[#This Row],[Subcategory Name]])+ROW()/100000,"")</f>
        <v/>
      </c>
      <c r="G59" s="171">
        <v>3370</v>
      </c>
      <c r="H59" s="172" t="s">
        <v>186</v>
      </c>
      <c r="I59" s="172" t="s">
        <v>186</v>
      </c>
      <c r="J59" s="172" t="s">
        <v>187</v>
      </c>
      <c r="K59" s="172" t="s">
        <v>254</v>
      </c>
      <c r="L59" s="172" t="s">
        <v>268</v>
      </c>
      <c r="M59" s="172" t="s">
        <v>179</v>
      </c>
    </row>
    <row r="60" spans="2:13" ht="20.100000000000001" customHeight="1" x14ac:dyDescent="0.25">
      <c r="B60" s="169" t="str">
        <f>IFERROR(RANK(Table912[[#This Row],[search id]],Table912[search id],1),"")</f>
        <v/>
      </c>
      <c r="C60" s="170" t="str">
        <f>IF(MIN(Table912[[#This Row],[search supracategory]:[search subcategory]])&lt;&gt;0,MIN(Table912[[#This Row],[search supracategory]:[search subcategory]]),"")</f>
        <v/>
      </c>
      <c r="D60" s="170" t="str">
        <f>IFERROR(SEARCH($G$3,Table912[[#This Row],[Supracategory Name]])+ROW()/100000,"")</f>
        <v/>
      </c>
      <c r="E60" s="170" t="str">
        <f>IFERROR(SEARCH($G$3,Table912[[#This Row],[Category Name]])+ROW()/100000,"")</f>
        <v/>
      </c>
      <c r="F60" s="170" t="str">
        <f>IFERROR(SEARCH($G$3,Table912[[#This Row],[Subcategory Name]])+ROW()/100000,"")</f>
        <v/>
      </c>
      <c r="G60" s="171">
        <v>1493</v>
      </c>
      <c r="H60" s="172" t="s">
        <v>186</v>
      </c>
      <c r="I60" s="172" t="s">
        <v>186</v>
      </c>
      <c r="J60" s="172" t="s">
        <v>187</v>
      </c>
      <c r="K60" s="172" t="s">
        <v>270</v>
      </c>
      <c r="L60" s="172" t="s">
        <v>271</v>
      </c>
      <c r="M60" s="172" t="s">
        <v>179</v>
      </c>
    </row>
    <row r="61" spans="2:13" ht="20.100000000000001" customHeight="1" x14ac:dyDescent="0.25">
      <c r="B61" s="173" t="str">
        <f>IFERROR(RANK(Table912[[#This Row],[search id]],Table912[search id],1),"")</f>
        <v/>
      </c>
      <c r="C61" s="174" t="str">
        <f>IF(MIN(Table912[[#This Row],[search supracategory]:[search subcategory]])&lt;&gt;0,MIN(Table912[[#This Row],[search supracategory]:[search subcategory]]),"")</f>
        <v/>
      </c>
      <c r="D61" s="174" t="str">
        <f>IFERROR(SEARCH($G$3,Table912[[#This Row],[Supracategory Name]])+ROW()/100000,"")</f>
        <v/>
      </c>
      <c r="E61" s="174" t="str">
        <f>IFERROR(SEARCH($G$3,Table912[[#This Row],[Category Name]])+ROW()/100000,"")</f>
        <v/>
      </c>
      <c r="F61" s="174" t="str">
        <f>IFERROR(SEARCH($G$3,Table912[[#This Row],[Subcategory Name]])+ROW()/100000,"")</f>
        <v/>
      </c>
      <c r="G61" s="171">
        <v>1494</v>
      </c>
      <c r="H61" s="172" t="s">
        <v>186</v>
      </c>
      <c r="I61" s="172" t="s">
        <v>186</v>
      </c>
      <c r="J61" s="172" t="s">
        <v>187</v>
      </c>
      <c r="K61" s="172" t="s">
        <v>270</v>
      </c>
      <c r="L61" s="172" t="s">
        <v>274</v>
      </c>
      <c r="M61" s="172" t="s">
        <v>179</v>
      </c>
    </row>
    <row r="62" spans="2:13" ht="20.100000000000001" customHeight="1" x14ac:dyDescent="0.25">
      <c r="B62" s="169" t="str">
        <f>IFERROR(RANK(Table912[[#This Row],[search id]],Table912[search id],1),"")</f>
        <v/>
      </c>
      <c r="C62" s="170" t="str">
        <f>IF(MIN(Table912[[#This Row],[search supracategory]:[search subcategory]])&lt;&gt;0,MIN(Table912[[#This Row],[search supracategory]:[search subcategory]]),"")</f>
        <v/>
      </c>
      <c r="D62" s="170" t="str">
        <f>IFERROR(SEARCH($G$3,Table912[[#This Row],[Supracategory Name]])+ROW()/100000,"")</f>
        <v/>
      </c>
      <c r="E62" s="170" t="str">
        <f>IFERROR(SEARCH($G$3,Table912[[#This Row],[Category Name]])+ROW()/100000,"")</f>
        <v/>
      </c>
      <c r="F62" s="170" t="str">
        <f>IFERROR(SEARCH($G$3,Table912[[#This Row],[Subcategory Name]])+ROW()/100000,"")</f>
        <v/>
      </c>
      <c r="G62" s="171">
        <v>1495</v>
      </c>
      <c r="H62" s="172" t="s">
        <v>186</v>
      </c>
      <c r="I62" s="172" t="s">
        <v>186</v>
      </c>
      <c r="J62" s="172" t="s">
        <v>187</v>
      </c>
      <c r="K62" s="172" t="s">
        <v>270</v>
      </c>
      <c r="L62" s="172" t="s">
        <v>276</v>
      </c>
      <c r="M62" s="172" t="s">
        <v>179</v>
      </c>
    </row>
    <row r="63" spans="2:13" ht="20.100000000000001" customHeight="1" x14ac:dyDescent="0.25">
      <c r="B63" s="173" t="str">
        <f>IFERROR(RANK(Table912[[#This Row],[search id]],Table912[search id],1),"")</f>
        <v/>
      </c>
      <c r="C63" s="174" t="str">
        <f>IF(MIN(Table912[[#This Row],[search supracategory]:[search subcategory]])&lt;&gt;0,MIN(Table912[[#This Row],[search supracategory]:[search subcategory]]),"")</f>
        <v/>
      </c>
      <c r="D63" s="174" t="str">
        <f>IFERROR(SEARCH($G$3,Table912[[#This Row],[Supracategory Name]])+ROW()/100000,"")</f>
        <v/>
      </c>
      <c r="E63" s="174" t="str">
        <f>IFERROR(SEARCH($G$3,Table912[[#This Row],[Category Name]])+ROW()/100000,"")</f>
        <v/>
      </c>
      <c r="F63" s="174" t="str">
        <f>IFERROR(SEARCH($G$3,Table912[[#This Row],[Subcategory Name]])+ROW()/100000,"")</f>
        <v/>
      </c>
      <c r="G63" s="171">
        <v>1497</v>
      </c>
      <c r="H63" s="172" t="s">
        <v>186</v>
      </c>
      <c r="I63" s="172" t="s">
        <v>186</v>
      </c>
      <c r="J63" s="172" t="s">
        <v>187</v>
      </c>
      <c r="K63" s="172" t="s">
        <v>270</v>
      </c>
      <c r="L63" s="172" t="s">
        <v>277</v>
      </c>
      <c r="M63" s="172" t="s">
        <v>179</v>
      </c>
    </row>
    <row r="64" spans="2:13" ht="20.100000000000001" customHeight="1" x14ac:dyDescent="0.25">
      <c r="B64" s="169" t="str">
        <f>IFERROR(RANK(Table912[[#This Row],[search id]],Table912[search id],1),"")</f>
        <v/>
      </c>
      <c r="C64" s="170" t="str">
        <f>IF(MIN(Table912[[#This Row],[search supracategory]:[search subcategory]])&lt;&gt;0,MIN(Table912[[#This Row],[search supracategory]:[search subcategory]]),"")</f>
        <v/>
      </c>
      <c r="D64" s="170" t="str">
        <f>IFERROR(SEARCH($G$3,Table912[[#This Row],[Supracategory Name]])+ROW()/100000,"")</f>
        <v/>
      </c>
      <c r="E64" s="170" t="str">
        <f>IFERROR(SEARCH($G$3,Table912[[#This Row],[Category Name]])+ROW()/100000,"")</f>
        <v/>
      </c>
      <c r="F64" s="170" t="str">
        <f>IFERROR(SEARCH($G$3,Table912[[#This Row],[Subcategory Name]])+ROW()/100000,"")</f>
        <v/>
      </c>
      <c r="G64" s="171">
        <v>1500</v>
      </c>
      <c r="H64" s="172" t="s">
        <v>186</v>
      </c>
      <c r="I64" s="172" t="s">
        <v>186</v>
      </c>
      <c r="J64" s="172" t="s">
        <v>187</v>
      </c>
      <c r="K64" s="172" t="s">
        <v>270</v>
      </c>
      <c r="L64" s="172" t="s">
        <v>279</v>
      </c>
      <c r="M64" s="172" t="s">
        <v>179</v>
      </c>
    </row>
    <row r="65" spans="2:13" ht="20.100000000000001" customHeight="1" x14ac:dyDescent="0.25">
      <c r="B65" s="173" t="str">
        <f>IFERROR(RANK(Table912[[#This Row],[search id]],Table912[search id],1),"")</f>
        <v/>
      </c>
      <c r="C65" s="174" t="str">
        <f>IF(MIN(Table912[[#This Row],[search supracategory]:[search subcategory]])&lt;&gt;0,MIN(Table912[[#This Row],[search supracategory]:[search subcategory]]),"")</f>
        <v/>
      </c>
      <c r="D65" s="174" t="str">
        <f>IFERROR(SEARCH($G$3,Table912[[#This Row],[Supracategory Name]])+ROW()/100000,"")</f>
        <v/>
      </c>
      <c r="E65" s="174" t="str">
        <f>IFERROR(SEARCH($G$3,Table912[[#This Row],[Category Name]])+ROW()/100000,"")</f>
        <v/>
      </c>
      <c r="F65" s="174" t="str">
        <f>IFERROR(SEARCH($G$3,Table912[[#This Row],[Subcategory Name]])+ROW()/100000,"")</f>
        <v/>
      </c>
      <c r="G65" s="171">
        <v>1501</v>
      </c>
      <c r="H65" s="172" t="s">
        <v>186</v>
      </c>
      <c r="I65" s="172" t="s">
        <v>186</v>
      </c>
      <c r="J65" s="172" t="s">
        <v>187</v>
      </c>
      <c r="K65" s="172" t="s">
        <v>270</v>
      </c>
      <c r="L65" s="172" t="s">
        <v>280</v>
      </c>
      <c r="M65" s="172" t="s">
        <v>179</v>
      </c>
    </row>
    <row r="66" spans="2:13" ht="20.100000000000001" customHeight="1" x14ac:dyDescent="0.25">
      <c r="B66" s="169" t="str">
        <f>IFERROR(RANK(Table912[[#This Row],[search id]],Table912[search id],1),"")</f>
        <v/>
      </c>
      <c r="C66" s="170" t="str">
        <f>IF(MIN(Table912[[#This Row],[search supracategory]:[search subcategory]])&lt;&gt;0,MIN(Table912[[#This Row],[search supracategory]:[search subcategory]]),"")</f>
        <v/>
      </c>
      <c r="D66" s="170" t="str">
        <f>IFERROR(SEARCH($G$3,Table912[[#This Row],[Supracategory Name]])+ROW()/100000,"")</f>
        <v/>
      </c>
      <c r="E66" s="170" t="str">
        <f>IFERROR(SEARCH($G$3,Table912[[#This Row],[Category Name]])+ROW()/100000,"")</f>
        <v/>
      </c>
      <c r="F66" s="170" t="str">
        <f>IFERROR(SEARCH($G$3,Table912[[#This Row],[Subcategory Name]])+ROW()/100000,"")</f>
        <v/>
      </c>
      <c r="G66" s="171">
        <v>1502</v>
      </c>
      <c r="H66" s="172" t="s">
        <v>186</v>
      </c>
      <c r="I66" s="172" t="s">
        <v>186</v>
      </c>
      <c r="J66" s="172" t="s">
        <v>187</v>
      </c>
      <c r="K66" s="172" t="s">
        <v>270</v>
      </c>
      <c r="L66" s="172" t="s">
        <v>281</v>
      </c>
      <c r="M66" s="172" t="s">
        <v>179</v>
      </c>
    </row>
    <row r="67" spans="2:13" ht="20.100000000000001" customHeight="1" x14ac:dyDescent="0.25">
      <c r="B67" s="173" t="str">
        <f>IFERROR(RANK(Table912[[#This Row],[search id]],Table912[search id],1),"")</f>
        <v/>
      </c>
      <c r="C67" s="174" t="str">
        <f>IF(MIN(Table912[[#This Row],[search supracategory]:[search subcategory]])&lt;&gt;0,MIN(Table912[[#This Row],[search supracategory]:[search subcategory]]),"")</f>
        <v/>
      </c>
      <c r="D67" s="174" t="str">
        <f>IFERROR(SEARCH($G$3,Table912[[#This Row],[Supracategory Name]])+ROW()/100000,"")</f>
        <v/>
      </c>
      <c r="E67" s="174" t="str">
        <f>IFERROR(SEARCH($G$3,Table912[[#This Row],[Category Name]])+ROW()/100000,"")</f>
        <v/>
      </c>
      <c r="F67" s="174" t="str">
        <f>IFERROR(SEARCH($G$3,Table912[[#This Row],[Subcategory Name]])+ROW()/100000,"")</f>
        <v/>
      </c>
      <c r="G67" s="171">
        <v>1484</v>
      </c>
      <c r="H67" s="172" t="s">
        <v>186</v>
      </c>
      <c r="I67" s="172" t="s">
        <v>186</v>
      </c>
      <c r="J67" s="172" t="s">
        <v>187</v>
      </c>
      <c r="K67" s="172" t="s">
        <v>270</v>
      </c>
      <c r="L67" s="172" t="s">
        <v>282</v>
      </c>
      <c r="M67" s="172" t="s">
        <v>179</v>
      </c>
    </row>
    <row r="68" spans="2:13" ht="20.100000000000001" customHeight="1" x14ac:dyDescent="0.25">
      <c r="B68" s="169" t="str">
        <f>IFERROR(RANK(Table912[[#This Row],[search id]],Table912[search id],1),"")</f>
        <v/>
      </c>
      <c r="C68" s="170" t="str">
        <f>IF(MIN(Table912[[#This Row],[search supracategory]:[search subcategory]])&lt;&gt;0,MIN(Table912[[#This Row],[search supracategory]:[search subcategory]]),"")</f>
        <v/>
      </c>
      <c r="D68" s="170" t="str">
        <f>IFERROR(SEARCH($G$3,Table912[[#This Row],[Supracategory Name]])+ROW()/100000,"")</f>
        <v/>
      </c>
      <c r="E68" s="170" t="str">
        <f>IFERROR(SEARCH($G$3,Table912[[#This Row],[Category Name]])+ROW()/100000,"")</f>
        <v/>
      </c>
      <c r="F68" s="170" t="str">
        <f>IFERROR(SEARCH($G$3,Table912[[#This Row],[Subcategory Name]])+ROW()/100000,"")</f>
        <v/>
      </c>
      <c r="G68" s="171">
        <v>2650</v>
      </c>
      <c r="H68" s="172" t="s">
        <v>186</v>
      </c>
      <c r="I68" s="172" t="s">
        <v>186</v>
      </c>
      <c r="J68" s="172" t="s">
        <v>187</v>
      </c>
      <c r="K68" s="172" t="s">
        <v>270</v>
      </c>
      <c r="L68" s="172" t="s">
        <v>283</v>
      </c>
      <c r="M68" s="172" t="s">
        <v>179</v>
      </c>
    </row>
    <row r="69" spans="2:13" ht="20.100000000000001" customHeight="1" x14ac:dyDescent="0.25">
      <c r="B69" s="173" t="str">
        <f>IFERROR(RANK(Table912[[#This Row],[search id]],Table912[search id],1),"")</f>
        <v/>
      </c>
      <c r="C69" s="174" t="str">
        <f>IF(MIN(Table912[[#This Row],[search supracategory]:[search subcategory]])&lt;&gt;0,MIN(Table912[[#This Row],[search supracategory]:[search subcategory]]),"")</f>
        <v/>
      </c>
      <c r="D69" s="174" t="str">
        <f>IFERROR(SEARCH($G$3,Table912[[#This Row],[Supracategory Name]])+ROW()/100000,"")</f>
        <v/>
      </c>
      <c r="E69" s="174" t="str">
        <f>IFERROR(SEARCH($G$3,Table912[[#This Row],[Category Name]])+ROW()/100000,"")</f>
        <v/>
      </c>
      <c r="F69" s="174" t="str">
        <f>IFERROR(SEARCH($G$3,Table912[[#This Row],[Subcategory Name]])+ROW()/100000,"")</f>
        <v/>
      </c>
      <c r="G69" s="171">
        <v>1467</v>
      </c>
      <c r="H69" s="172" t="s">
        <v>186</v>
      </c>
      <c r="I69" s="172" t="s">
        <v>186</v>
      </c>
      <c r="J69" s="172" t="s">
        <v>285</v>
      </c>
      <c r="K69" s="172" t="s">
        <v>286</v>
      </c>
      <c r="L69" s="172" t="s">
        <v>287</v>
      </c>
      <c r="M69" s="172" t="s">
        <v>179</v>
      </c>
    </row>
    <row r="70" spans="2:13" ht="20.100000000000001" customHeight="1" x14ac:dyDescent="0.25">
      <c r="B70" s="169" t="str">
        <f>IFERROR(RANK(Table912[[#This Row],[search id]],Table912[search id],1),"")</f>
        <v/>
      </c>
      <c r="C70" s="170" t="str">
        <f>IF(MIN(Table912[[#This Row],[search supracategory]:[search subcategory]])&lt;&gt;0,MIN(Table912[[#This Row],[search supracategory]:[search subcategory]]),"")</f>
        <v/>
      </c>
      <c r="D70" s="170" t="str">
        <f>IFERROR(SEARCH($G$3,Table912[[#This Row],[Supracategory Name]])+ROW()/100000,"")</f>
        <v/>
      </c>
      <c r="E70" s="170" t="str">
        <f>IFERROR(SEARCH($G$3,Table912[[#This Row],[Category Name]])+ROW()/100000,"")</f>
        <v/>
      </c>
      <c r="F70" s="170" t="str">
        <f>IFERROR(SEARCH($G$3,Table912[[#This Row],[Subcategory Name]])+ROW()/100000,"")</f>
        <v/>
      </c>
      <c r="G70" s="171">
        <v>1468</v>
      </c>
      <c r="H70" s="172" t="s">
        <v>186</v>
      </c>
      <c r="I70" s="172" t="s">
        <v>186</v>
      </c>
      <c r="J70" s="172" t="s">
        <v>285</v>
      </c>
      <c r="K70" s="172" t="s">
        <v>286</v>
      </c>
      <c r="L70" s="172" t="s">
        <v>290</v>
      </c>
      <c r="M70" s="172" t="s">
        <v>179</v>
      </c>
    </row>
    <row r="71" spans="2:13" ht="20.100000000000001" customHeight="1" x14ac:dyDescent="0.25">
      <c r="B71" s="173" t="str">
        <f>IFERROR(RANK(Table912[[#This Row],[search id]],Table912[search id],1),"")</f>
        <v/>
      </c>
      <c r="C71" s="174" t="str">
        <f>IF(MIN(Table912[[#This Row],[search supracategory]:[search subcategory]])&lt;&gt;0,MIN(Table912[[#This Row],[search supracategory]:[search subcategory]]),"")</f>
        <v/>
      </c>
      <c r="D71" s="174" t="str">
        <f>IFERROR(SEARCH($G$3,Table912[[#This Row],[Supracategory Name]])+ROW()/100000,"")</f>
        <v/>
      </c>
      <c r="E71" s="174" t="str">
        <f>IFERROR(SEARCH($G$3,Table912[[#This Row],[Category Name]])+ROW()/100000,"")</f>
        <v/>
      </c>
      <c r="F71" s="174" t="str">
        <f>IFERROR(SEARCH($G$3,Table912[[#This Row],[Subcategory Name]])+ROW()/100000,"")</f>
        <v/>
      </c>
      <c r="G71" s="171">
        <v>1469</v>
      </c>
      <c r="H71" s="172" t="s">
        <v>186</v>
      </c>
      <c r="I71" s="172" t="s">
        <v>186</v>
      </c>
      <c r="J71" s="172" t="s">
        <v>285</v>
      </c>
      <c r="K71" s="172" t="s">
        <v>286</v>
      </c>
      <c r="L71" s="172" t="s">
        <v>292</v>
      </c>
      <c r="M71" s="172" t="s">
        <v>179</v>
      </c>
    </row>
    <row r="72" spans="2:13" ht="20.100000000000001" customHeight="1" x14ac:dyDescent="0.25">
      <c r="B72" s="169" t="str">
        <f>IFERROR(RANK(Table912[[#This Row],[search id]],Table912[search id],1),"")</f>
        <v/>
      </c>
      <c r="C72" s="170" t="str">
        <f>IF(MIN(Table912[[#This Row],[search supracategory]:[search subcategory]])&lt;&gt;0,MIN(Table912[[#This Row],[search supracategory]:[search subcategory]]),"")</f>
        <v/>
      </c>
      <c r="D72" s="170" t="str">
        <f>IFERROR(SEARCH($G$3,Table912[[#This Row],[Supracategory Name]])+ROW()/100000,"")</f>
        <v/>
      </c>
      <c r="E72" s="170" t="str">
        <f>IFERROR(SEARCH($G$3,Table912[[#This Row],[Category Name]])+ROW()/100000,"")</f>
        <v/>
      </c>
      <c r="F72" s="170" t="str">
        <f>IFERROR(SEARCH($G$3,Table912[[#This Row],[Subcategory Name]])+ROW()/100000,"")</f>
        <v/>
      </c>
      <c r="G72" s="171">
        <v>525</v>
      </c>
      <c r="H72" s="172" t="s">
        <v>186</v>
      </c>
      <c r="I72" s="172" t="s">
        <v>186</v>
      </c>
      <c r="J72" s="172" t="s">
        <v>285</v>
      </c>
      <c r="K72" s="172" t="s">
        <v>294</v>
      </c>
      <c r="L72" s="172" t="s">
        <v>295</v>
      </c>
      <c r="M72" s="172" t="s">
        <v>179</v>
      </c>
    </row>
    <row r="73" spans="2:13" ht="20.100000000000001" customHeight="1" x14ac:dyDescent="0.25">
      <c r="B73" s="173" t="str">
        <f>IFERROR(RANK(Table912[[#This Row],[search id]],Table912[search id],1),"")</f>
        <v/>
      </c>
      <c r="C73" s="174" t="str">
        <f>IF(MIN(Table912[[#This Row],[search supracategory]:[search subcategory]])&lt;&gt;0,MIN(Table912[[#This Row],[search supracategory]:[search subcategory]]),"")</f>
        <v/>
      </c>
      <c r="D73" s="174" t="str">
        <f>IFERROR(SEARCH($G$3,Table912[[#This Row],[Supracategory Name]])+ROW()/100000,"")</f>
        <v/>
      </c>
      <c r="E73" s="174" t="str">
        <f>IFERROR(SEARCH($G$3,Table912[[#This Row],[Category Name]])+ROW()/100000,"")</f>
        <v/>
      </c>
      <c r="F73" s="174" t="str">
        <f>IFERROR(SEARCH($G$3,Table912[[#This Row],[Subcategory Name]])+ROW()/100000,"")</f>
        <v/>
      </c>
      <c r="G73" s="171">
        <v>367</v>
      </c>
      <c r="H73" s="172" t="s">
        <v>186</v>
      </c>
      <c r="I73" s="172" t="s">
        <v>186</v>
      </c>
      <c r="J73" s="172" t="s">
        <v>285</v>
      </c>
      <c r="K73" s="172" t="s">
        <v>294</v>
      </c>
      <c r="L73" s="172" t="s">
        <v>298</v>
      </c>
      <c r="M73" s="172" t="s">
        <v>179</v>
      </c>
    </row>
    <row r="74" spans="2:13" ht="20.100000000000001" customHeight="1" x14ac:dyDescent="0.25">
      <c r="B74" s="169" t="str">
        <f>IFERROR(RANK(Table912[[#This Row],[search id]],Table912[search id],1),"")</f>
        <v/>
      </c>
      <c r="C74" s="170" t="str">
        <f>IF(MIN(Table912[[#This Row],[search supracategory]:[search subcategory]])&lt;&gt;0,MIN(Table912[[#This Row],[search supracategory]:[search subcategory]]),"")</f>
        <v/>
      </c>
      <c r="D74" s="170" t="str">
        <f>IFERROR(SEARCH($G$3,Table912[[#This Row],[Supracategory Name]])+ROW()/100000,"")</f>
        <v/>
      </c>
      <c r="E74" s="170" t="str">
        <f>IFERROR(SEARCH($G$3,Table912[[#This Row],[Category Name]])+ROW()/100000,"")</f>
        <v/>
      </c>
      <c r="F74" s="170" t="str">
        <f>IFERROR(SEARCH($G$3,Table912[[#This Row],[Subcategory Name]])+ROW()/100000,"")</f>
        <v/>
      </c>
      <c r="G74" s="171">
        <v>320</v>
      </c>
      <c r="H74" s="172" t="s">
        <v>186</v>
      </c>
      <c r="I74" s="172" t="s">
        <v>186</v>
      </c>
      <c r="J74" s="172" t="s">
        <v>285</v>
      </c>
      <c r="K74" s="172" t="s">
        <v>294</v>
      </c>
      <c r="L74" s="172" t="s">
        <v>299</v>
      </c>
      <c r="M74" s="172" t="s">
        <v>179</v>
      </c>
    </row>
    <row r="75" spans="2:13" ht="20.100000000000001" customHeight="1" x14ac:dyDescent="0.25">
      <c r="B75" s="173" t="str">
        <f>IFERROR(RANK(Table912[[#This Row],[search id]],Table912[search id],1),"")</f>
        <v/>
      </c>
      <c r="C75" s="174" t="str">
        <f>IF(MIN(Table912[[#This Row],[search supracategory]:[search subcategory]])&lt;&gt;0,MIN(Table912[[#This Row],[search supracategory]:[search subcategory]]),"")</f>
        <v/>
      </c>
      <c r="D75" s="174" t="str">
        <f>IFERROR(SEARCH($G$3,Table912[[#This Row],[Supracategory Name]])+ROW()/100000,"")</f>
        <v/>
      </c>
      <c r="E75" s="174" t="str">
        <f>IFERROR(SEARCH($G$3,Table912[[#This Row],[Category Name]])+ROW()/100000,"")</f>
        <v/>
      </c>
      <c r="F75" s="174" t="str">
        <f>IFERROR(SEARCH($G$3,Table912[[#This Row],[Subcategory Name]])+ROW()/100000,"")</f>
        <v/>
      </c>
      <c r="G75" s="171">
        <v>1346</v>
      </c>
      <c r="H75" s="172" t="s">
        <v>186</v>
      </c>
      <c r="I75" s="172" t="s">
        <v>186</v>
      </c>
      <c r="J75" s="172" t="s">
        <v>285</v>
      </c>
      <c r="K75" s="172" t="s">
        <v>294</v>
      </c>
      <c r="L75" s="172" t="s">
        <v>301</v>
      </c>
      <c r="M75" s="172" t="s">
        <v>179</v>
      </c>
    </row>
    <row r="76" spans="2:13" ht="20.100000000000001" customHeight="1" x14ac:dyDescent="0.25">
      <c r="B76" s="169" t="str">
        <f>IFERROR(RANK(Table912[[#This Row],[search id]],Table912[search id],1),"")</f>
        <v/>
      </c>
      <c r="C76" s="170" t="str">
        <f>IF(MIN(Table912[[#This Row],[search supracategory]:[search subcategory]])&lt;&gt;0,MIN(Table912[[#This Row],[search supracategory]:[search subcategory]]),"")</f>
        <v/>
      </c>
      <c r="D76" s="170" t="str">
        <f>IFERROR(SEARCH($G$3,Table912[[#This Row],[Supracategory Name]])+ROW()/100000,"")</f>
        <v/>
      </c>
      <c r="E76" s="170" t="str">
        <f>IFERROR(SEARCH($G$3,Table912[[#This Row],[Category Name]])+ROW()/100000,"")</f>
        <v/>
      </c>
      <c r="F76" s="170" t="str">
        <f>IFERROR(SEARCH($G$3,Table912[[#This Row],[Subcategory Name]])+ROW()/100000,"")</f>
        <v/>
      </c>
      <c r="G76" s="171">
        <v>1350</v>
      </c>
      <c r="H76" s="172" t="s">
        <v>186</v>
      </c>
      <c r="I76" s="172" t="s">
        <v>186</v>
      </c>
      <c r="J76" s="172" t="s">
        <v>285</v>
      </c>
      <c r="K76" s="172" t="s">
        <v>294</v>
      </c>
      <c r="L76" s="172" t="s">
        <v>303</v>
      </c>
      <c r="M76" s="172" t="s">
        <v>179</v>
      </c>
    </row>
    <row r="77" spans="2:13" ht="20.100000000000001" customHeight="1" x14ac:dyDescent="0.25">
      <c r="B77" s="173" t="str">
        <f>IFERROR(RANK(Table912[[#This Row],[search id]],Table912[search id],1),"")</f>
        <v/>
      </c>
      <c r="C77" s="174" t="str">
        <f>IF(MIN(Table912[[#This Row],[search supracategory]:[search subcategory]])&lt;&gt;0,MIN(Table912[[#This Row],[search supracategory]:[search subcategory]]),"")</f>
        <v/>
      </c>
      <c r="D77" s="174" t="str">
        <f>IFERROR(SEARCH($G$3,Table912[[#This Row],[Supracategory Name]])+ROW()/100000,"")</f>
        <v/>
      </c>
      <c r="E77" s="174" t="str">
        <f>IFERROR(SEARCH($G$3,Table912[[#This Row],[Category Name]])+ROW()/100000,"")</f>
        <v/>
      </c>
      <c r="F77" s="174" t="str">
        <f>IFERROR(SEARCH($G$3,Table912[[#This Row],[Subcategory Name]])+ROW()/100000,"")</f>
        <v/>
      </c>
      <c r="G77" s="171">
        <v>147</v>
      </c>
      <c r="H77" s="172" t="s">
        <v>186</v>
      </c>
      <c r="I77" s="172" t="s">
        <v>186</v>
      </c>
      <c r="J77" s="172" t="s">
        <v>285</v>
      </c>
      <c r="K77" s="172" t="s">
        <v>294</v>
      </c>
      <c r="L77" s="172" t="s">
        <v>305</v>
      </c>
      <c r="M77" s="172" t="s">
        <v>179</v>
      </c>
    </row>
    <row r="78" spans="2:13" ht="20.100000000000001" customHeight="1" x14ac:dyDescent="0.25">
      <c r="B78" s="169" t="str">
        <f>IFERROR(RANK(Table912[[#This Row],[search id]],Table912[search id],1),"")</f>
        <v/>
      </c>
      <c r="C78" s="170" t="str">
        <f>IF(MIN(Table912[[#This Row],[search supracategory]:[search subcategory]])&lt;&gt;0,MIN(Table912[[#This Row],[search supracategory]:[search subcategory]]),"")</f>
        <v/>
      </c>
      <c r="D78" s="170" t="str">
        <f>IFERROR(SEARCH($G$3,Table912[[#This Row],[Supracategory Name]])+ROW()/100000,"")</f>
        <v/>
      </c>
      <c r="E78" s="170" t="str">
        <f>IFERROR(SEARCH($G$3,Table912[[#This Row],[Category Name]])+ROW()/100000,"")</f>
        <v/>
      </c>
      <c r="F78" s="170" t="str">
        <f>IFERROR(SEARCH($G$3,Table912[[#This Row],[Subcategory Name]])+ROW()/100000,"")</f>
        <v/>
      </c>
      <c r="G78" s="171">
        <v>1129</v>
      </c>
      <c r="H78" s="172" t="s">
        <v>186</v>
      </c>
      <c r="I78" s="172" t="s">
        <v>186</v>
      </c>
      <c r="J78" s="172" t="s">
        <v>285</v>
      </c>
      <c r="K78" s="172" t="s">
        <v>294</v>
      </c>
      <c r="L78" s="172" t="s">
        <v>307</v>
      </c>
      <c r="M78" s="172" t="s">
        <v>179</v>
      </c>
    </row>
    <row r="79" spans="2:13" ht="20.100000000000001" customHeight="1" x14ac:dyDescent="0.25">
      <c r="B79" s="173" t="str">
        <f>IFERROR(RANK(Table912[[#This Row],[search id]],Table912[search id],1),"")</f>
        <v/>
      </c>
      <c r="C79" s="174" t="str">
        <f>IF(MIN(Table912[[#This Row],[search supracategory]:[search subcategory]])&lt;&gt;0,MIN(Table912[[#This Row],[search supracategory]:[search subcategory]]),"")</f>
        <v/>
      </c>
      <c r="D79" s="174" t="str">
        <f>IFERROR(SEARCH($G$3,Table912[[#This Row],[Supracategory Name]])+ROW()/100000,"")</f>
        <v/>
      </c>
      <c r="E79" s="174" t="str">
        <f>IFERROR(SEARCH($G$3,Table912[[#This Row],[Category Name]])+ROW()/100000,"")</f>
        <v/>
      </c>
      <c r="F79" s="174" t="str">
        <f>IFERROR(SEARCH($G$3,Table912[[#This Row],[Subcategory Name]])+ROW()/100000,"")</f>
        <v/>
      </c>
      <c r="G79" s="171">
        <v>203</v>
      </c>
      <c r="H79" s="172" t="s">
        <v>186</v>
      </c>
      <c r="I79" s="172" t="s">
        <v>186</v>
      </c>
      <c r="J79" s="172" t="s">
        <v>285</v>
      </c>
      <c r="K79" s="172" t="s">
        <v>294</v>
      </c>
      <c r="L79" s="172" t="s">
        <v>309</v>
      </c>
      <c r="M79" s="172" t="s">
        <v>179</v>
      </c>
    </row>
    <row r="80" spans="2:13" ht="20.100000000000001" customHeight="1" x14ac:dyDescent="0.25">
      <c r="B80" s="169" t="str">
        <f>IFERROR(RANK(Table912[[#This Row],[search id]],Table912[search id],1),"")</f>
        <v/>
      </c>
      <c r="C80" s="170" t="str">
        <f>IF(MIN(Table912[[#This Row],[search supracategory]:[search subcategory]])&lt;&gt;0,MIN(Table912[[#This Row],[search supracategory]:[search subcategory]]),"")</f>
        <v/>
      </c>
      <c r="D80" s="170" t="str">
        <f>IFERROR(SEARCH($G$3,Table912[[#This Row],[Supracategory Name]])+ROW()/100000,"")</f>
        <v/>
      </c>
      <c r="E80" s="170" t="str">
        <f>IFERROR(SEARCH($G$3,Table912[[#This Row],[Category Name]])+ROW()/100000,"")</f>
        <v/>
      </c>
      <c r="F80" s="170" t="str">
        <f>IFERROR(SEARCH($G$3,Table912[[#This Row],[Subcategory Name]])+ROW()/100000,"")</f>
        <v/>
      </c>
      <c r="G80" s="171">
        <v>275</v>
      </c>
      <c r="H80" s="172" t="s">
        <v>186</v>
      </c>
      <c r="I80" s="172" t="s">
        <v>186</v>
      </c>
      <c r="J80" s="172" t="s">
        <v>285</v>
      </c>
      <c r="K80" s="172" t="s">
        <v>294</v>
      </c>
      <c r="L80" s="172" t="s">
        <v>310</v>
      </c>
      <c r="M80" s="172" t="s">
        <v>179</v>
      </c>
    </row>
    <row r="81" spans="2:13" ht="20.100000000000001" customHeight="1" x14ac:dyDescent="0.25">
      <c r="B81" s="173" t="str">
        <f>IFERROR(RANK(Table912[[#This Row],[search id]],Table912[search id],1),"")</f>
        <v/>
      </c>
      <c r="C81" s="174" t="str">
        <f>IF(MIN(Table912[[#This Row],[search supracategory]:[search subcategory]])&lt;&gt;0,MIN(Table912[[#This Row],[search supracategory]:[search subcategory]]),"")</f>
        <v/>
      </c>
      <c r="D81" s="174" t="str">
        <f>IFERROR(SEARCH($G$3,Table912[[#This Row],[Supracategory Name]])+ROW()/100000,"")</f>
        <v/>
      </c>
      <c r="E81" s="174" t="str">
        <f>IFERROR(SEARCH($G$3,Table912[[#This Row],[Category Name]])+ROW()/100000,"")</f>
        <v/>
      </c>
      <c r="F81" s="174" t="str">
        <f>IFERROR(SEARCH($G$3,Table912[[#This Row],[Subcategory Name]])+ROW()/100000,"")</f>
        <v/>
      </c>
      <c r="G81" s="171">
        <v>276</v>
      </c>
      <c r="H81" s="172" t="s">
        <v>186</v>
      </c>
      <c r="I81" s="172" t="s">
        <v>186</v>
      </c>
      <c r="J81" s="172" t="s">
        <v>285</v>
      </c>
      <c r="K81" s="172" t="s">
        <v>294</v>
      </c>
      <c r="L81" s="172" t="s">
        <v>312</v>
      </c>
      <c r="M81" s="172" t="s">
        <v>179</v>
      </c>
    </row>
    <row r="82" spans="2:13" ht="20.100000000000001" customHeight="1" x14ac:dyDescent="0.25">
      <c r="B82" s="169" t="str">
        <f>IFERROR(RANK(Table912[[#This Row],[search id]],Table912[search id],1),"")</f>
        <v/>
      </c>
      <c r="C82" s="170" t="str">
        <f>IF(MIN(Table912[[#This Row],[search supracategory]:[search subcategory]])&lt;&gt;0,MIN(Table912[[#This Row],[search supracategory]:[search subcategory]]),"")</f>
        <v/>
      </c>
      <c r="D82" s="170" t="str">
        <f>IFERROR(SEARCH($G$3,Table912[[#This Row],[Supracategory Name]])+ROW()/100000,"")</f>
        <v/>
      </c>
      <c r="E82" s="170" t="str">
        <f>IFERROR(SEARCH($G$3,Table912[[#This Row],[Category Name]])+ROW()/100000,"")</f>
        <v/>
      </c>
      <c r="F82" s="170" t="str">
        <f>IFERROR(SEARCH($G$3,Table912[[#This Row],[Subcategory Name]])+ROW()/100000,"")</f>
        <v/>
      </c>
      <c r="G82" s="171">
        <v>1460</v>
      </c>
      <c r="H82" s="172" t="s">
        <v>186</v>
      </c>
      <c r="I82" s="172" t="s">
        <v>186</v>
      </c>
      <c r="J82" s="172" t="s">
        <v>313</v>
      </c>
      <c r="K82" s="172" t="s">
        <v>314</v>
      </c>
      <c r="L82" s="172" t="s">
        <v>179</v>
      </c>
      <c r="M82" s="172" t="s">
        <v>179</v>
      </c>
    </row>
    <row r="83" spans="2:13" ht="20.100000000000001" customHeight="1" x14ac:dyDescent="0.25">
      <c r="B83" s="173" t="str">
        <f>IFERROR(RANK(Table912[[#This Row],[search id]],Table912[search id],1),"")</f>
        <v/>
      </c>
      <c r="C83" s="174" t="str">
        <f>IF(MIN(Table912[[#This Row],[search supracategory]:[search subcategory]])&lt;&gt;0,MIN(Table912[[#This Row],[search supracategory]:[search subcategory]]),"")</f>
        <v/>
      </c>
      <c r="D83" s="174" t="str">
        <f>IFERROR(SEARCH($G$3,Table912[[#This Row],[Supracategory Name]])+ROW()/100000,"")</f>
        <v/>
      </c>
      <c r="E83" s="174" t="str">
        <f>IFERROR(SEARCH($G$3,Table912[[#This Row],[Category Name]])+ROW()/100000,"")</f>
        <v/>
      </c>
      <c r="F83" s="174" t="str">
        <f>IFERROR(SEARCH($G$3,Table912[[#This Row],[Subcategory Name]])+ROW()/100000,"")</f>
        <v/>
      </c>
      <c r="G83" s="171">
        <v>3523</v>
      </c>
      <c r="H83" s="172" t="s">
        <v>186</v>
      </c>
      <c r="I83" s="172" t="s">
        <v>186</v>
      </c>
      <c r="J83" s="172" t="s">
        <v>313</v>
      </c>
      <c r="K83" s="172" t="s">
        <v>317</v>
      </c>
      <c r="L83" s="172" t="s">
        <v>179</v>
      </c>
      <c r="M83" s="172" t="s">
        <v>179</v>
      </c>
    </row>
    <row r="84" spans="2:13" ht="20.100000000000001" customHeight="1" x14ac:dyDescent="0.25">
      <c r="B84" s="169" t="str">
        <f>IFERROR(RANK(Table912[[#This Row],[search id]],Table912[search id],1),"")</f>
        <v/>
      </c>
      <c r="C84" s="170" t="str">
        <f>IF(MIN(Table912[[#This Row],[search supracategory]:[search subcategory]])&lt;&gt;0,MIN(Table912[[#This Row],[search supracategory]:[search subcategory]]),"")</f>
        <v/>
      </c>
      <c r="D84" s="170" t="str">
        <f>IFERROR(SEARCH($G$3,Table912[[#This Row],[Supracategory Name]])+ROW()/100000,"")</f>
        <v/>
      </c>
      <c r="E84" s="170" t="str">
        <f>IFERROR(SEARCH($G$3,Table912[[#This Row],[Category Name]])+ROW()/100000,"")</f>
        <v/>
      </c>
      <c r="F84" s="170" t="str">
        <f>IFERROR(SEARCH($G$3,Table912[[#This Row],[Subcategory Name]])+ROW()/100000,"")</f>
        <v/>
      </c>
      <c r="G84" s="171">
        <v>1443</v>
      </c>
      <c r="H84" s="172" t="s">
        <v>186</v>
      </c>
      <c r="I84" s="172" t="s">
        <v>186</v>
      </c>
      <c r="J84" s="172" t="s">
        <v>313</v>
      </c>
      <c r="K84" s="172" t="s">
        <v>319</v>
      </c>
      <c r="L84" s="172" t="s">
        <v>179</v>
      </c>
      <c r="M84" s="172" t="s">
        <v>179</v>
      </c>
    </row>
    <row r="85" spans="2:13" ht="20.100000000000001" customHeight="1" x14ac:dyDescent="0.25">
      <c r="B85" s="173" t="str">
        <f>IFERROR(RANK(Table912[[#This Row],[search id]],Table912[search id],1),"")</f>
        <v/>
      </c>
      <c r="C85" s="174" t="str">
        <f>IF(MIN(Table912[[#This Row],[search supracategory]:[search subcategory]])&lt;&gt;0,MIN(Table912[[#This Row],[search supracategory]:[search subcategory]]),"")</f>
        <v/>
      </c>
      <c r="D85" s="174" t="str">
        <f>IFERROR(SEARCH($G$3,Table912[[#This Row],[Supracategory Name]])+ROW()/100000,"")</f>
        <v/>
      </c>
      <c r="E85" s="174" t="str">
        <f>IFERROR(SEARCH($G$3,Table912[[#This Row],[Category Name]])+ROW()/100000,"")</f>
        <v/>
      </c>
      <c r="F85" s="174" t="str">
        <f>IFERROR(SEARCH($G$3,Table912[[#This Row],[Subcategory Name]])+ROW()/100000,"")</f>
        <v/>
      </c>
      <c r="G85" s="171">
        <v>1459</v>
      </c>
      <c r="H85" s="172" t="s">
        <v>186</v>
      </c>
      <c r="I85" s="172" t="s">
        <v>186</v>
      </c>
      <c r="J85" s="172" t="s">
        <v>313</v>
      </c>
      <c r="K85" s="172" t="s">
        <v>321</v>
      </c>
      <c r="L85" s="172" t="s">
        <v>179</v>
      </c>
      <c r="M85" s="172" t="s">
        <v>179</v>
      </c>
    </row>
    <row r="86" spans="2:13" ht="20.100000000000001" customHeight="1" x14ac:dyDescent="0.25">
      <c r="B86" s="169" t="str">
        <f>IFERROR(RANK(Table912[[#This Row],[search id]],Table912[search id],1),"")</f>
        <v/>
      </c>
      <c r="C86" s="170" t="str">
        <f>IF(MIN(Table912[[#This Row],[search supracategory]:[search subcategory]])&lt;&gt;0,MIN(Table912[[#This Row],[search supracategory]:[search subcategory]]),"")</f>
        <v/>
      </c>
      <c r="D86" s="170" t="str">
        <f>IFERROR(SEARCH($G$3,Table912[[#This Row],[Supracategory Name]])+ROW()/100000,"")</f>
        <v/>
      </c>
      <c r="E86" s="170" t="str">
        <f>IFERROR(SEARCH($G$3,Table912[[#This Row],[Category Name]])+ROW()/100000,"")</f>
        <v/>
      </c>
      <c r="F86" s="170" t="str">
        <f>IFERROR(SEARCH($G$3,Table912[[#This Row],[Subcategory Name]])+ROW()/100000,"")</f>
        <v/>
      </c>
      <c r="G86" s="171">
        <v>1463</v>
      </c>
      <c r="H86" s="172" t="s">
        <v>186</v>
      </c>
      <c r="I86" s="172" t="s">
        <v>186</v>
      </c>
      <c r="J86" s="172" t="s">
        <v>313</v>
      </c>
      <c r="K86" s="172" t="s">
        <v>323</v>
      </c>
      <c r="L86" s="172" t="s">
        <v>179</v>
      </c>
      <c r="M86" s="172" t="s">
        <v>179</v>
      </c>
    </row>
    <row r="87" spans="2:13" ht="20.100000000000001" customHeight="1" x14ac:dyDescent="0.25">
      <c r="B87" s="173" t="str">
        <f>IFERROR(RANK(Table912[[#This Row],[search id]],Table912[search id],1),"")</f>
        <v/>
      </c>
      <c r="C87" s="174" t="str">
        <f>IF(MIN(Table912[[#This Row],[search supracategory]:[search subcategory]])&lt;&gt;0,MIN(Table912[[#This Row],[search supracategory]:[search subcategory]]),"")</f>
        <v/>
      </c>
      <c r="D87" s="174" t="str">
        <f>IFERROR(SEARCH($G$3,Table912[[#This Row],[Supracategory Name]])+ROW()/100000,"")</f>
        <v/>
      </c>
      <c r="E87" s="174" t="str">
        <f>IFERROR(SEARCH($G$3,Table912[[#This Row],[Category Name]])+ROW()/100000,"")</f>
        <v/>
      </c>
      <c r="F87" s="174" t="str">
        <f>IFERROR(SEARCH($G$3,Table912[[#This Row],[Subcategory Name]])+ROW()/100000,"")</f>
        <v/>
      </c>
      <c r="G87" s="171">
        <v>1464</v>
      </c>
      <c r="H87" s="172" t="s">
        <v>186</v>
      </c>
      <c r="I87" s="172" t="s">
        <v>186</v>
      </c>
      <c r="J87" s="172" t="s">
        <v>313</v>
      </c>
      <c r="K87" s="172" t="s">
        <v>325</v>
      </c>
      <c r="L87" s="172" t="s">
        <v>179</v>
      </c>
      <c r="M87" s="172" t="s">
        <v>179</v>
      </c>
    </row>
    <row r="88" spans="2:13" ht="20.100000000000001" customHeight="1" x14ac:dyDescent="0.25">
      <c r="B88" s="169" t="str">
        <f>IFERROR(RANK(Table912[[#This Row],[search id]],Table912[search id],1),"")</f>
        <v/>
      </c>
      <c r="C88" s="170" t="str">
        <f>IF(MIN(Table912[[#This Row],[search supracategory]:[search subcategory]])&lt;&gt;0,MIN(Table912[[#This Row],[search supracategory]:[search subcategory]]),"")</f>
        <v/>
      </c>
      <c r="D88" s="170" t="str">
        <f>IFERROR(SEARCH($G$3,Table912[[#This Row],[Supracategory Name]])+ROW()/100000,"")</f>
        <v/>
      </c>
      <c r="E88" s="170" t="str">
        <f>IFERROR(SEARCH($G$3,Table912[[#This Row],[Category Name]])+ROW()/100000,"")</f>
        <v/>
      </c>
      <c r="F88" s="170" t="str">
        <f>IFERROR(SEARCH($G$3,Table912[[#This Row],[Subcategory Name]])+ROW()/100000,"")</f>
        <v/>
      </c>
      <c r="G88" s="171">
        <v>3504</v>
      </c>
      <c r="H88" s="172" t="s">
        <v>186</v>
      </c>
      <c r="I88" s="172" t="s">
        <v>186</v>
      </c>
      <c r="J88" s="172" t="s">
        <v>313</v>
      </c>
      <c r="K88" s="172" t="s">
        <v>327</v>
      </c>
      <c r="L88" s="172" t="s">
        <v>179</v>
      </c>
      <c r="M88" s="172" t="s">
        <v>179</v>
      </c>
    </row>
    <row r="89" spans="2:13" ht="20.100000000000001" customHeight="1" x14ac:dyDescent="0.25">
      <c r="B89" s="173" t="str">
        <f>IFERROR(RANK(Table912[[#This Row],[search id]],Table912[search id],1),"")</f>
        <v/>
      </c>
      <c r="C89" s="174" t="str">
        <f>IF(MIN(Table912[[#This Row],[search supracategory]:[search subcategory]])&lt;&gt;0,MIN(Table912[[#This Row],[search supracategory]:[search subcategory]]),"")</f>
        <v/>
      </c>
      <c r="D89" s="174" t="str">
        <f>IFERROR(SEARCH($G$3,Table912[[#This Row],[Supracategory Name]])+ROW()/100000,"")</f>
        <v/>
      </c>
      <c r="E89" s="174" t="str">
        <f>IFERROR(SEARCH($G$3,Table912[[#This Row],[Category Name]])+ROW()/100000,"")</f>
        <v/>
      </c>
      <c r="F89" s="174" t="str">
        <f>IFERROR(SEARCH($G$3,Table912[[#This Row],[Subcategory Name]])+ROW()/100000,"")</f>
        <v/>
      </c>
      <c r="G89" s="171">
        <v>3505</v>
      </c>
      <c r="H89" s="172" t="s">
        <v>186</v>
      </c>
      <c r="I89" s="172" t="s">
        <v>186</v>
      </c>
      <c r="J89" s="172" t="s">
        <v>313</v>
      </c>
      <c r="K89" s="172" t="s">
        <v>329</v>
      </c>
      <c r="L89" s="172" t="s">
        <v>179</v>
      </c>
      <c r="M89" s="172" t="s">
        <v>179</v>
      </c>
    </row>
    <row r="90" spans="2:13" ht="20.100000000000001" customHeight="1" x14ac:dyDescent="0.25">
      <c r="B90" s="169" t="str">
        <f>IFERROR(RANK(Table912[[#This Row],[search id]],Table912[search id],1),"")</f>
        <v/>
      </c>
      <c r="C90" s="170" t="str">
        <f>IF(MIN(Table912[[#This Row],[search supracategory]:[search subcategory]])&lt;&gt;0,MIN(Table912[[#This Row],[search supracategory]:[search subcategory]]),"")</f>
        <v/>
      </c>
      <c r="D90" s="170" t="str">
        <f>IFERROR(SEARCH($G$3,Table912[[#This Row],[Supracategory Name]])+ROW()/100000,"")</f>
        <v/>
      </c>
      <c r="E90" s="170" t="str">
        <f>IFERROR(SEARCH($G$3,Table912[[#This Row],[Category Name]])+ROW()/100000,"")</f>
        <v/>
      </c>
      <c r="F90" s="170" t="str">
        <f>IFERROR(SEARCH($G$3,Table912[[#This Row],[Subcategory Name]])+ROW()/100000,"")</f>
        <v/>
      </c>
      <c r="G90" s="171">
        <v>3502</v>
      </c>
      <c r="H90" s="172" t="s">
        <v>186</v>
      </c>
      <c r="I90" s="172" t="s">
        <v>186</v>
      </c>
      <c r="J90" s="172" t="s">
        <v>313</v>
      </c>
      <c r="K90" s="172" t="s">
        <v>331</v>
      </c>
      <c r="L90" s="172" t="s">
        <v>179</v>
      </c>
      <c r="M90" s="172" t="s">
        <v>179</v>
      </c>
    </row>
    <row r="91" spans="2:13" ht="20.100000000000001" customHeight="1" x14ac:dyDescent="0.25">
      <c r="B91" s="173" t="str">
        <f>IFERROR(RANK(Table912[[#This Row],[search id]],Table912[search id],1),"")</f>
        <v/>
      </c>
      <c r="C91" s="174" t="str">
        <f>IF(MIN(Table912[[#This Row],[search supracategory]:[search subcategory]])&lt;&gt;0,MIN(Table912[[#This Row],[search supracategory]:[search subcategory]]),"")</f>
        <v/>
      </c>
      <c r="D91" s="174" t="str">
        <f>IFERROR(SEARCH($G$3,Table912[[#This Row],[Supracategory Name]])+ROW()/100000,"")</f>
        <v/>
      </c>
      <c r="E91" s="174" t="str">
        <f>IFERROR(SEARCH($G$3,Table912[[#This Row],[Category Name]])+ROW()/100000,"")</f>
        <v/>
      </c>
      <c r="F91" s="174" t="str">
        <f>IFERROR(SEARCH($G$3,Table912[[#This Row],[Subcategory Name]])+ROW()/100000,"")</f>
        <v/>
      </c>
      <c r="G91" s="171">
        <v>3503</v>
      </c>
      <c r="H91" s="172" t="s">
        <v>186</v>
      </c>
      <c r="I91" s="172" t="s">
        <v>186</v>
      </c>
      <c r="J91" s="172" t="s">
        <v>313</v>
      </c>
      <c r="K91" s="172" t="s">
        <v>333</v>
      </c>
      <c r="L91" s="172" t="s">
        <v>179</v>
      </c>
      <c r="M91" s="172" t="s">
        <v>179</v>
      </c>
    </row>
    <row r="92" spans="2:13" ht="20.100000000000001" customHeight="1" x14ac:dyDescent="0.25">
      <c r="B92" s="169" t="str">
        <f>IFERROR(RANK(Table912[[#This Row],[search id]],Table912[search id],1),"")</f>
        <v/>
      </c>
      <c r="C92" s="170" t="str">
        <f>IF(MIN(Table912[[#This Row],[search supracategory]:[search subcategory]])&lt;&gt;0,MIN(Table912[[#This Row],[search supracategory]:[search subcategory]]),"")</f>
        <v/>
      </c>
      <c r="D92" s="170" t="str">
        <f>IFERROR(SEARCH($G$3,Table912[[#This Row],[Supracategory Name]])+ROW()/100000,"")</f>
        <v/>
      </c>
      <c r="E92" s="170" t="str">
        <f>IFERROR(SEARCH($G$3,Table912[[#This Row],[Category Name]])+ROW()/100000,"")</f>
        <v/>
      </c>
      <c r="F92" s="170" t="str">
        <f>IFERROR(SEARCH($G$3,Table912[[#This Row],[Subcategory Name]])+ROW()/100000,"")</f>
        <v/>
      </c>
      <c r="G92" s="171">
        <v>1462</v>
      </c>
      <c r="H92" s="172" t="s">
        <v>186</v>
      </c>
      <c r="I92" s="172" t="s">
        <v>186</v>
      </c>
      <c r="J92" s="172" t="s">
        <v>313</v>
      </c>
      <c r="K92" s="172" t="s">
        <v>335</v>
      </c>
      <c r="L92" s="172" t="s">
        <v>179</v>
      </c>
      <c r="M92" s="172" t="s">
        <v>179</v>
      </c>
    </row>
    <row r="93" spans="2:13" ht="20.100000000000001" customHeight="1" x14ac:dyDescent="0.25">
      <c r="B93" s="173" t="str">
        <f>IFERROR(RANK(Table912[[#This Row],[search id]],Table912[search id],1),"")</f>
        <v/>
      </c>
      <c r="C93" s="174" t="str">
        <f>IF(MIN(Table912[[#This Row],[search supracategory]:[search subcategory]])&lt;&gt;0,MIN(Table912[[#This Row],[search supracategory]:[search subcategory]]),"")</f>
        <v/>
      </c>
      <c r="D93" s="174" t="str">
        <f>IFERROR(SEARCH($G$3,Table912[[#This Row],[Supracategory Name]])+ROW()/100000,"")</f>
        <v/>
      </c>
      <c r="E93" s="174" t="str">
        <f>IFERROR(SEARCH($G$3,Table912[[#This Row],[Category Name]])+ROW()/100000,"")</f>
        <v/>
      </c>
      <c r="F93" s="174" t="str">
        <f>IFERROR(SEARCH($G$3,Table912[[#This Row],[Subcategory Name]])+ROW()/100000,"")</f>
        <v/>
      </c>
      <c r="G93" s="171">
        <v>3526</v>
      </c>
      <c r="H93" s="172" t="s">
        <v>186</v>
      </c>
      <c r="I93" s="172" t="s">
        <v>186</v>
      </c>
      <c r="J93" s="172" t="s">
        <v>313</v>
      </c>
      <c r="K93" s="172" t="s">
        <v>337</v>
      </c>
      <c r="L93" s="172" t="s">
        <v>179</v>
      </c>
      <c r="M93" s="172" t="s">
        <v>179</v>
      </c>
    </row>
    <row r="94" spans="2:13" ht="20.100000000000001" customHeight="1" x14ac:dyDescent="0.25">
      <c r="B94" s="169" t="str">
        <f>IFERROR(RANK(Table912[[#This Row],[search id]],Table912[search id],1),"")</f>
        <v/>
      </c>
      <c r="C94" s="170" t="str">
        <f>IF(MIN(Table912[[#This Row],[search supracategory]:[search subcategory]])&lt;&gt;0,MIN(Table912[[#This Row],[search supracategory]:[search subcategory]]),"")</f>
        <v/>
      </c>
      <c r="D94" s="170" t="str">
        <f>IFERROR(SEARCH($G$3,Table912[[#This Row],[Supracategory Name]])+ROW()/100000,"")</f>
        <v/>
      </c>
      <c r="E94" s="170" t="str">
        <f>IFERROR(SEARCH($G$3,Table912[[#This Row],[Category Name]])+ROW()/100000,"")</f>
        <v/>
      </c>
      <c r="F94" s="170" t="str">
        <f>IFERROR(SEARCH($G$3,Table912[[#This Row],[Subcategory Name]])+ROW()/100000,"")</f>
        <v/>
      </c>
      <c r="G94" s="171">
        <v>1798</v>
      </c>
      <c r="H94" s="172" t="s">
        <v>186</v>
      </c>
      <c r="I94" s="172" t="s">
        <v>186</v>
      </c>
      <c r="J94" s="172" t="s">
        <v>313</v>
      </c>
      <c r="K94" s="172" t="s">
        <v>339</v>
      </c>
      <c r="L94" s="172" t="s">
        <v>179</v>
      </c>
      <c r="M94" s="172" t="s">
        <v>179</v>
      </c>
    </row>
    <row r="95" spans="2:13" ht="20.100000000000001" customHeight="1" x14ac:dyDescent="0.25">
      <c r="B95" s="173" t="str">
        <f>IFERROR(RANK(Table912[[#This Row],[search id]],Table912[search id],1),"")</f>
        <v/>
      </c>
      <c r="C95" s="174" t="str">
        <f>IF(MIN(Table912[[#This Row],[search supracategory]:[search subcategory]])&lt;&gt;0,MIN(Table912[[#This Row],[search supracategory]:[search subcategory]]),"")</f>
        <v/>
      </c>
      <c r="D95" s="174" t="str">
        <f>IFERROR(SEARCH($G$3,Table912[[#This Row],[Supracategory Name]])+ROW()/100000,"")</f>
        <v/>
      </c>
      <c r="E95" s="174" t="str">
        <f>IFERROR(SEARCH($G$3,Table912[[#This Row],[Category Name]])+ROW()/100000,"")</f>
        <v/>
      </c>
      <c r="F95" s="174" t="str">
        <f>IFERROR(SEARCH($G$3,Table912[[#This Row],[Subcategory Name]])+ROW()/100000,"")</f>
        <v/>
      </c>
      <c r="G95" s="171">
        <v>1458</v>
      </c>
      <c r="H95" s="172" t="s">
        <v>186</v>
      </c>
      <c r="I95" s="172" t="s">
        <v>186</v>
      </c>
      <c r="J95" s="172" t="s">
        <v>313</v>
      </c>
      <c r="K95" s="172" t="s">
        <v>341</v>
      </c>
      <c r="L95" s="172" t="s">
        <v>179</v>
      </c>
      <c r="M95" s="172" t="s">
        <v>179</v>
      </c>
    </row>
    <row r="96" spans="2:13" ht="20.100000000000001" customHeight="1" x14ac:dyDescent="0.25">
      <c r="B96" s="169" t="str">
        <f>IFERROR(RANK(Table912[[#This Row],[search id]],Table912[search id],1),"")</f>
        <v/>
      </c>
      <c r="C96" s="170" t="str">
        <f>IF(MIN(Table912[[#This Row],[search supracategory]:[search subcategory]])&lt;&gt;0,MIN(Table912[[#This Row],[search supracategory]:[search subcategory]]),"")</f>
        <v/>
      </c>
      <c r="D96" s="170" t="str">
        <f>IFERROR(SEARCH($G$3,Table912[[#This Row],[Supracategory Name]])+ROW()/100000,"")</f>
        <v/>
      </c>
      <c r="E96" s="170" t="str">
        <f>IFERROR(SEARCH($G$3,Table912[[#This Row],[Category Name]])+ROW()/100000,"")</f>
        <v/>
      </c>
      <c r="F96" s="170" t="str">
        <f>IFERROR(SEARCH($G$3,Table912[[#This Row],[Subcategory Name]])+ROW()/100000,"")</f>
        <v/>
      </c>
      <c r="G96" s="171">
        <v>2528</v>
      </c>
      <c r="H96" s="172" t="s">
        <v>186</v>
      </c>
      <c r="I96" s="172" t="s">
        <v>186</v>
      </c>
      <c r="J96" s="172" t="s">
        <v>313</v>
      </c>
      <c r="K96" s="172" t="s">
        <v>343</v>
      </c>
      <c r="L96" s="172" t="s">
        <v>344</v>
      </c>
      <c r="M96" s="172" t="s">
        <v>179</v>
      </c>
    </row>
    <row r="97" spans="2:13" ht="20.100000000000001" customHeight="1" x14ac:dyDescent="0.25">
      <c r="B97" s="173" t="str">
        <f>IFERROR(RANK(Table912[[#This Row],[search id]],Table912[search id],1),"")</f>
        <v/>
      </c>
      <c r="C97" s="174" t="str">
        <f>IF(MIN(Table912[[#This Row],[search supracategory]:[search subcategory]])&lt;&gt;0,MIN(Table912[[#This Row],[search supracategory]:[search subcategory]]),"")</f>
        <v/>
      </c>
      <c r="D97" s="174" t="str">
        <f>IFERROR(SEARCH($G$3,Table912[[#This Row],[Supracategory Name]])+ROW()/100000,"")</f>
        <v/>
      </c>
      <c r="E97" s="174" t="str">
        <f>IFERROR(SEARCH($G$3,Table912[[#This Row],[Category Name]])+ROW()/100000,"")</f>
        <v/>
      </c>
      <c r="F97" s="174" t="str">
        <f>IFERROR(SEARCH($G$3,Table912[[#This Row],[Subcategory Name]])+ROW()/100000,"")</f>
        <v/>
      </c>
      <c r="G97" s="171">
        <v>2529</v>
      </c>
      <c r="H97" s="172" t="s">
        <v>186</v>
      </c>
      <c r="I97" s="172" t="s">
        <v>186</v>
      </c>
      <c r="J97" s="172" t="s">
        <v>313</v>
      </c>
      <c r="K97" s="172" t="s">
        <v>343</v>
      </c>
      <c r="L97" s="172" t="s">
        <v>347</v>
      </c>
      <c r="M97" s="172" t="s">
        <v>179</v>
      </c>
    </row>
    <row r="98" spans="2:13" ht="20.100000000000001" customHeight="1" x14ac:dyDescent="0.25">
      <c r="B98" s="169" t="str">
        <f>IFERROR(RANK(Table912[[#This Row],[search id]],Table912[search id],1),"")</f>
        <v/>
      </c>
      <c r="C98" s="170" t="str">
        <f>IF(MIN(Table912[[#This Row],[search supracategory]:[search subcategory]])&lt;&gt;0,MIN(Table912[[#This Row],[search supracategory]:[search subcategory]]),"")</f>
        <v/>
      </c>
      <c r="D98" s="170" t="str">
        <f>IFERROR(SEARCH($G$3,Table912[[#This Row],[Supracategory Name]])+ROW()/100000,"")</f>
        <v/>
      </c>
      <c r="E98" s="170" t="str">
        <f>IFERROR(SEARCH($G$3,Table912[[#This Row],[Category Name]])+ROW()/100000,"")</f>
        <v/>
      </c>
      <c r="F98" s="170" t="str">
        <f>IFERROR(SEARCH($G$3,Table912[[#This Row],[Subcategory Name]])+ROW()/100000,"")</f>
        <v/>
      </c>
      <c r="G98" s="171">
        <v>2530</v>
      </c>
      <c r="H98" s="172" t="s">
        <v>186</v>
      </c>
      <c r="I98" s="172" t="s">
        <v>186</v>
      </c>
      <c r="J98" s="172" t="s">
        <v>313</v>
      </c>
      <c r="K98" s="172" t="s">
        <v>343</v>
      </c>
      <c r="L98" s="172" t="s">
        <v>349</v>
      </c>
      <c r="M98" s="172" t="s">
        <v>179</v>
      </c>
    </row>
    <row r="99" spans="2:13" ht="20.100000000000001" customHeight="1" x14ac:dyDescent="0.25">
      <c r="B99" s="173" t="str">
        <f>IFERROR(RANK(Table912[[#This Row],[search id]],Table912[search id],1),"")</f>
        <v/>
      </c>
      <c r="C99" s="174" t="str">
        <f>IF(MIN(Table912[[#This Row],[search supracategory]:[search subcategory]])&lt;&gt;0,MIN(Table912[[#This Row],[search supracategory]:[search subcategory]]),"")</f>
        <v/>
      </c>
      <c r="D99" s="174" t="str">
        <f>IFERROR(SEARCH($G$3,Table912[[#This Row],[Supracategory Name]])+ROW()/100000,"")</f>
        <v/>
      </c>
      <c r="E99" s="174" t="str">
        <f>IFERROR(SEARCH($G$3,Table912[[#This Row],[Category Name]])+ROW()/100000,"")</f>
        <v/>
      </c>
      <c r="F99" s="174" t="str">
        <f>IFERROR(SEARCH($G$3,Table912[[#This Row],[Subcategory Name]])+ROW()/100000,"")</f>
        <v/>
      </c>
      <c r="G99" s="171">
        <v>2531</v>
      </c>
      <c r="H99" s="172" t="s">
        <v>186</v>
      </c>
      <c r="I99" s="172" t="s">
        <v>186</v>
      </c>
      <c r="J99" s="172" t="s">
        <v>313</v>
      </c>
      <c r="K99" s="172" t="s">
        <v>343</v>
      </c>
      <c r="L99" s="172" t="s">
        <v>350</v>
      </c>
      <c r="M99" s="172" t="s">
        <v>179</v>
      </c>
    </row>
    <row r="100" spans="2:13" ht="20.100000000000001" customHeight="1" x14ac:dyDescent="0.25">
      <c r="B100" s="169" t="str">
        <f>IFERROR(RANK(Table912[[#This Row],[search id]],Table912[search id],1),"")</f>
        <v/>
      </c>
      <c r="C100" s="170" t="str">
        <f>IF(MIN(Table912[[#This Row],[search supracategory]:[search subcategory]])&lt;&gt;0,MIN(Table912[[#This Row],[search supracategory]:[search subcategory]]),"")</f>
        <v/>
      </c>
      <c r="D100" s="170" t="str">
        <f>IFERROR(SEARCH($G$3,Table912[[#This Row],[Supracategory Name]])+ROW()/100000,"")</f>
        <v/>
      </c>
      <c r="E100" s="170" t="str">
        <f>IFERROR(SEARCH($G$3,Table912[[#This Row],[Category Name]])+ROW()/100000,"")</f>
        <v/>
      </c>
      <c r="F100" s="170" t="str">
        <f>IFERROR(SEARCH($G$3,Table912[[#This Row],[Subcategory Name]])+ROW()/100000,"")</f>
        <v/>
      </c>
      <c r="G100" s="171">
        <v>2532</v>
      </c>
      <c r="H100" s="172" t="s">
        <v>186</v>
      </c>
      <c r="I100" s="172" t="s">
        <v>186</v>
      </c>
      <c r="J100" s="172" t="s">
        <v>313</v>
      </c>
      <c r="K100" s="172" t="s">
        <v>343</v>
      </c>
      <c r="L100" s="172" t="s">
        <v>352</v>
      </c>
      <c r="M100" s="172" t="s">
        <v>179</v>
      </c>
    </row>
    <row r="101" spans="2:13" ht="20.100000000000001" customHeight="1" x14ac:dyDescent="0.25">
      <c r="B101" s="173" t="str">
        <f>IFERROR(RANK(Table912[[#This Row],[search id]],Table912[search id],1),"")</f>
        <v/>
      </c>
      <c r="C101" s="174" t="str">
        <f>IF(MIN(Table912[[#This Row],[search supracategory]:[search subcategory]])&lt;&gt;0,MIN(Table912[[#This Row],[search supracategory]:[search subcategory]]),"")</f>
        <v/>
      </c>
      <c r="D101" s="174" t="str">
        <f>IFERROR(SEARCH($G$3,Table912[[#This Row],[Supracategory Name]])+ROW()/100000,"")</f>
        <v/>
      </c>
      <c r="E101" s="174" t="str">
        <f>IFERROR(SEARCH($G$3,Table912[[#This Row],[Category Name]])+ROW()/100000,"")</f>
        <v/>
      </c>
      <c r="F101" s="174" t="str">
        <f>IFERROR(SEARCH($G$3,Table912[[#This Row],[Subcategory Name]])+ROW()/100000,"")</f>
        <v/>
      </c>
      <c r="G101" s="171">
        <v>2613</v>
      </c>
      <c r="H101" s="172" t="s">
        <v>186</v>
      </c>
      <c r="I101" s="172" t="s">
        <v>186</v>
      </c>
      <c r="J101" s="172" t="s">
        <v>313</v>
      </c>
      <c r="K101" s="172" t="s">
        <v>343</v>
      </c>
      <c r="L101" s="172" t="s">
        <v>354</v>
      </c>
      <c r="M101" s="172" t="s">
        <v>355</v>
      </c>
    </row>
    <row r="102" spans="2:13" ht="20.100000000000001" customHeight="1" x14ac:dyDescent="0.25">
      <c r="B102" s="169" t="str">
        <f>IFERROR(RANK(Table912[[#This Row],[search id]],Table912[search id],1),"")</f>
        <v/>
      </c>
      <c r="C102" s="170" t="str">
        <f>IF(MIN(Table912[[#This Row],[search supracategory]:[search subcategory]])&lt;&gt;0,MIN(Table912[[#This Row],[search supracategory]:[search subcategory]]),"")</f>
        <v/>
      </c>
      <c r="D102" s="170" t="str">
        <f>IFERROR(SEARCH($G$3,Table912[[#This Row],[Supracategory Name]])+ROW()/100000,"")</f>
        <v/>
      </c>
      <c r="E102" s="170" t="str">
        <f>IFERROR(SEARCH($G$3,Table912[[#This Row],[Category Name]])+ROW()/100000,"")</f>
        <v/>
      </c>
      <c r="F102" s="170" t="str">
        <f>IFERROR(SEARCH($G$3,Table912[[#This Row],[Subcategory Name]])+ROW()/100000,"")</f>
        <v/>
      </c>
      <c r="G102" s="171">
        <v>2614</v>
      </c>
      <c r="H102" s="172" t="s">
        <v>186</v>
      </c>
      <c r="I102" s="172" t="s">
        <v>186</v>
      </c>
      <c r="J102" s="172" t="s">
        <v>313</v>
      </c>
      <c r="K102" s="172" t="s">
        <v>343</v>
      </c>
      <c r="L102" s="172" t="s">
        <v>354</v>
      </c>
      <c r="M102" s="172" t="s">
        <v>358</v>
      </c>
    </row>
    <row r="103" spans="2:13" ht="20.100000000000001" customHeight="1" x14ac:dyDescent="0.25">
      <c r="B103" s="173" t="str">
        <f>IFERROR(RANK(Table912[[#This Row],[search id]],Table912[search id],1),"")</f>
        <v/>
      </c>
      <c r="C103" s="174" t="str">
        <f>IF(MIN(Table912[[#This Row],[search supracategory]:[search subcategory]])&lt;&gt;0,MIN(Table912[[#This Row],[search supracategory]:[search subcategory]]),"")</f>
        <v/>
      </c>
      <c r="D103" s="174" t="str">
        <f>IFERROR(SEARCH($G$3,Table912[[#This Row],[Supracategory Name]])+ROW()/100000,"")</f>
        <v/>
      </c>
      <c r="E103" s="174" t="str">
        <f>IFERROR(SEARCH($G$3,Table912[[#This Row],[Category Name]])+ROW()/100000,"")</f>
        <v/>
      </c>
      <c r="F103" s="174" t="str">
        <f>IFERROR(SEARCH($G$3,Table912[[#This Row],[Subcategory Name]])+ROW()/100000,"")</f>
        <v/>
      </c>
      <c r="G103" s="171">
        <v>2615</v>
      </c>
      <c r="H103" s="172" t="s">
        <v>186</v>
      </c>
      <c r="I103" s="172" t="s">
        <v>186</v>
      </c>
      <c r="J103" s="172" t="s">
        <v>313</v>
      </c>
      <c r="K103" s="172" t="s">
        <v>343</v>
      </c>
      <c r="L103" s="172" t="s">
        <v>354</v>
      </c>
      <c r="M103" s="172" t="s">
        <v>360</v>
      </c>
    </row>
    <row r="104" spans="2:13" ht="20.100000000000001" customHeight="1" x14ac:dyDescent="0.25">
      <c r="B104" s="169" t="str">
        <f>IFERROR(RANK(Table912[[#This Row],[search id]],Table912[search id],1),"")</f>
        <v/>
      </c>
      <c r="C104" s="170" t="str">
        <f>IF(MIN(Table912[[#This Row],[search supracategory]:[search subcategory]])&lt;&gt;0,MIN(Table912[[#This Row],[search supracategory]:[search subcategory]]),"")</f>
        <v/>
      </c>
      <c r="D104" s="170" t="str">
        <f>IFERROR(SEARCH($G$3,Table912[[#This Row],[Supracategory Name]])+ROW()/100000,"")</f>
        <v/>
      </c>
      <c r="E104" s="170" t="str">
        <f>IFERROR(SEARCH($G$3,Table912[[#This Row],[Category Name]])+ROW()/100000,"")</f>
        <v/>
      </c>
      <c r="F104" s="170" t="str">
        <f>IFERROR(SEARCH($G$3,Table912[[#This Row],[Subcategory Name]])+ROW()/100000,"")</f>
        <v/>
      </c>
      <c r="G104" s="171">
        <v>2707</v>
      </c>
      <c r="H104" s="172" t="s">
        <v>186</v>
      </c>
      <c r="I104" s="172" t="s">
        <v>186</v>
      </c>
      <c r="J104" s="172" t="s">
        <v>313</v>
      </c>
      <c r="K104" s="172" t="s">
        <v>343</v>
      </c>
      <c r="L104" s="172" t="s">
        <v>361</v>
      </c>
      <c r="M104" s="172" t="s">
        <v>179</v>
      </c>
    </row>
    <row r="105" spans="2:13" ht="20.100000000000001" customHeight="1" x14ac:dyDescent="0.25">
      <c r="B105" s="173" t="str">
        <f>IFERROR(RANK(Table912[[#This Row],[search id]],Table912[search id],1),"")</f>
        <v/>
      </c>
      <c r="C105" s="174" t="str">
        <f>IF(MIN(Table912[[#This Row],[search supracategory]:[search subcategory]])&lt;&gt;0,MIN(Table912[[#This Row],[search supracategory]:[search subcategory]]),"")</f>
        <v/>
      </c>
      <c r="D105" s="174" t="str">
        <f>IFERROR(SEARCH($G$3,Table912[[#This Row],[Supracategory Name]])+ROW()/100000,"")</f>
        <v/>
      </c>
      <c r="E105" s="174" t="str">
        <f>IFERROR(SEARCH($G$3,Table912[[#This Row],[Category Name]])+ROW()/100000,"")</f>
        <v/>
      </c>
      <c r="F105" s="174" t="str">
        <f>IFERROR(SEARCH($G$3,Table912[[#This Row],[Subcategory Name]])+ROW()/100000,"")</f>
        <v/>
      </c>
      <c r="G105" s="171">
        <v>2135</v>
      </c>
      <c r="H105" s="172" t="s">
        <v>186</v>
      </c>
      <c r="I105" s="172" t="s">
        <v>186</v>
      </c>
      <c r="J105" s="172" t="s">
        <v>313</v>
      </c>
      <c r="K105" s="172" t="s">
        <v>343</v>
      </c>
      <c r="L105" s="172" t="s">
        <v>362</v>
      </c>
      <c r="M105" s="172" t="s">
        <v>179</v>
      </c>
    </row>
    <row r="106" spans="2:13" ht="20.100000000000001" customHeight="1" x14ac:dyDescent="0.25">
      <c r="B106" s="169" t="str">
        <f>IFERROR(RANK(Table912[[#This Row],[search id]],Table912[search id],1),"")</f>
        <v/>
      </c>
      <c r="C106" s="170" t="str">
        <f>IF(MIN(Table912[[#This Row],[search supracategory]:[search subcategory]])&lt;&gt;0,MIN(Table912[[#This Row],[search supracategory]:[search subcategory]]),"")</f>
        <v/>
      </c>
      <c r="D106" s="170" t="str">
        <f>IFERROR(SEARCH($G$3,Table912[[#This Row],[Supracategory Name]])+ROW()/100000,"")</f>
        <v/>
      </c>
      <c r="E106" s="170" t="str">
        <f>IFERROR(SEARCH($G$3,Table912[[#This Row],[Category Name]])+ROW()/100000,"")</f>
        <v/>
      </c>
      <c r="F106" s="170" t="str">
        <f>IFERROR(SEARCH($G$3,Table912[[#This Row],[Subcategory Name]])+ROW()/100000,"")</f>
        <v/>
      </c>
      <c r="G106" s="171">
        <v>3443</v>
      </c>
      <c r="H106" s="172" t="s">
        <v>186</v>
      </c>
      <c r="I106" s="172" t="s">
        <v>186</v>
      </c>
      <c r="J106" s="172" t="s">
        <v>313</v>
      </c>
      <c r="K106" s="172" t="s">
        <v>364</v>
      </c>
      <c r="L106" s="172" t="s">
        <v>179</v>
      </c>
      <c r="M106" s="172" t="s">
        <v>179</v>
      </c>
    </row>
    <row r="107" spans="2:13" ht="20.100000000000001" customHeight="1" x14ac:dyDescent="0.25">
      <c r="B107" s="173" t="str">
        <f>IFERROR(RANK(Table912[[#This Row],[search id]],Table912[search id],1),"")</f>
        <v/>
      </c>
      <c r="C107" s="174" t="str">
        <f>IF(MIN(Table912[[#This Row],[search supracategory]:[search subcategory]])&lt;&gt;0,MIN(Table912[[#This Row],[search supracategory]:[search subcategory]]),"")</f>
        <v/>
      </c>
      <c r="D107" s="174" t="str">
        <f>IFERROR(SEARCH($G$3,Table912[[#This Row],[Supracategory Name]])+ROW()/100000,"")</f>
        <v/>
      </c>
      <c r="E107" s="174" t="str">
        <f>IFERROR(SEARCH($G$3,Table912[[#This Row],[Category Name]])+ROW()/100000,"")</f>
        <v/>
      </c>
      <c r="F107" s="174" t="str">
        <f>IFERROR(SEARCH($G$3,Table912[[#This Row],[Subcategory Name]])+ROW()/100000,"")</f>
        <v/>
      </c>
      <c r="G107" s="171">
        <v>2678</v>
      </c>
      <c r="H107" s="172" t="s">
        <v>186</v>
      </c>
      <c r="I107" s="172" t="s">
        <v>186</v>
      </c>
      <c r="J107" s="172" t="s">
        <v>313</v>
      </c>
      <c r="K107" s="172" t="s">
        <v>366</v>
      </c>
      <c r="L107" s="172" t="s">
        <v>179</v>
      </c>
      <c r="M107" s="172" t="s">
        <v>179</v>
      </c>
    </row>
    <row r="108" spans="2:13" ht="20.100000000000001" customHeight="1" x14ac:dyDescent="0.25">
      <c r="B108" s="169" t="str">
        <f>IFERROR(RANK(Table912[[#This Row],[search id]],Table912[search id],1),"")</f>
        <v/>
      </c>
      <c r="C108" s="170" t="str">
        <f>IF(MIN(Table912[[#This Row],[search supracategory]:[search subcategory]])&lt;&gt;0,MIN(Table912[[#This Row],[search supracategory]:[search subcategory]]),"")</f>
        <v/>
      </c>
      <c r="D108" s="170" t="str">
        <f>IFERROR(SEARCH($G$3,Table912[[#This Row],[Supracategory Name]])+ROW()/100000,"")</f>
        <v/>
      </c>
      <c r="E108" s="170" t="str">
        <f>IFERROR(SEARCH($G$3,Table912[[#This Row],[Category Name]])+ROW()/100000,"")</f>
        <v/>
      </c>
      <c r="F108" s="170" t="str">
        <f>IFERROR(SEARCH($G$3,Table912[[#This Row],[Subcategory Name]])+ROW()/100000,"")</f>
        <v/>
      </c>
      <c r="G108" s="171">
        <v>1456</v>
      </c>
      <c r="H108" s="172" t="s">
        <v>186</v>
      </c>
      <c r="I108" s="172" t="s">
        <v>186</v>
      </c>
      <c r="J108" s="172" t="s">
        <v>368</v>
      </c>
      <c r="K108" s="172" t="s">
        <v>369</v>
      </c>
      <c r="L108" s="172" t="s">
        <v>179</v>
      </c>
      <c r="M108" s="172" t="s">
        <v>179</v>
      </c>
    </row>
    <row r="109" spans="2:13" ht="20.100000000000001" customHeight="1" x14ac:dyDescent="0.25">
      <c r="B109" s="173" t="str">
        <f>IFERROR(RANK(Table912[[#This Row],[search id]],Table912[search id],1),"")</f>
        <v/>
      </c>
      <c r="C109" s="174" t="str">
        <f>IF(MIN(Table912[[#This Row],[search supracategory]:[search subcategory]])&lt;&gt;0,MIN(Table912[[#This Row],[search supracategory]:[search subcategory]]),"")</f>
        <v/>
      </c>
      <c r="D109" s="174" t="str">
        <f>IFERROR(SEARCH($G$3,Table912[[#This Row],[Supracategory Name]])+ROW()/100000,"")</f>
        <v/>
      </c>
      <c r="E109" s="174" t="str">
        <f>IFERROR(SEARCH($G$3,Table912[[#This Row],[Category Name]])+ROW()/100000,"")</f>
        <v/>
      </c>
      <c r="F109" s="174" t="str">
        <f>IFERROR(SEARCH($G$3,Table912[[#This Row],[Subcategory Name]])+ROW()/100000,"")</f>
        <v/>
      </c>
      <c r="G109" s="171">
        <v>3455</v>
      </c>
      <c r="H109" s="172" t="s">
        <v>186</v>
      </c>
      <c r="I109" s="172" t="s">
        <v>186</v>
      </c>
      <c r="J109" s="172" t="s">
        <v>368</v>
      </c>
      <c r="K109" s="172" t="s">
        <v>372</v>
      </c>
      <c r="L109" s="172" t="s">
        <v>179</v>
      </c>
      <c r="M109" s="172" t="s">
        <v>179</v>
      </c>
    </row>
    <row r="110" spans="2:13" ht="20.100000000000001" customHeight="1" x14ac:dyDescent="0.25">
      <c r="B110" s="169" t="str">
        <f>IFERROR(RANK(Table912[[#This Row],[search id]],Table912[search id],1),"")</f>
        <v/>
      </c>
      <c r="C110" s="170" t="str">
        <f>IF(MIN(Table912[[#This Row],[search supracategory]:[search subcategory]])&lt;&gt;0,MIN(Table912[[#This Row],[search supracategory]:[search subcategory]]),"")</f>
        <v/>
      </c>
      <c r="D110" s="170" t="str">
        <f>IFERROR(SEARCH($G$3,Table912[[#This Row],[Supracategory Name]])+ROW()/100000,"")</f>
        <v/>
      </c>
      <c r="E110" s="170" t="str">
        <f>IFERROR(SEARCH($G$3,Table912[[#This Row],[Category Name]])+ROW()/100000,"")</f>
        <v/>
      </c>
      <c r="F110" s="170" t="str">
        <f>IFERROR(SEARCH($G$3,Table912[[#This Row],[Subcategory Name]])+ROW()/100000,"")</f>
        <v/>
      </c>
      <c r="G110" s="171">
        <v>3347</v>
      </c>
      <c r="H110" s="172" t="s">
        <v>186</v>
      </c>
      <c r="I110" s="172" t="s">
        <v>186</v>
      </c>
      <c r="J110" s="172" t="s">
        <v>368</v>
      </c>
      <c r="K110" s="172" t="s">
        <v>374</v>
      </c>
      <c r="L110" s="172" t="s">
        <v>179</v>
      </c>
      <c r="M110" s="172" t="s">
        <v>179</v>
      </c>
    </row>
    <row r="111" spans="2:13" ht="20.100000000000001" customHeight="1" x14ac:dyDescent="0.25">
      <c r="B111" s="173" t="str">
        <f>IFERROR(RANK(Table912[[#This Row],[search id]],Table912[search id],1),"")</f>
        <v/>
      </c>
      <c r="C111" s="174" t="str">
        <f>IF(MIN(Table912[[#This Row],[search supracategory]:[search subcategory]])&lt;&gt;0,MIN(Table912[[#This Row],[search supracategory]:[search subcategory]]),"")</f>
        <v/>
      </c>
      <c r="D111" s="174" t="str">
        <f>IFERROR(SEARCH($G$3,Table912[[#This Row],[Supracategory Name]])+ROW()/100000,"")</f>
        <v/>
      </c>
      <c r="E111" s="174" t="str">
        <f>IFERROR(SEARCH($G$3,Table912[[#This Row],[Category Name]])+ROW()/100000,"")</f>
        <v/>
      </c>
      <c r="F111" s="174" t="str">
        <f>IFERROR(SEARCH($G$3,Table912[[#This Row],[Subcategory Name]])+ROW()/100000,"")</f>
        <v/>
      </c>
      <c r="G111" s="171">
        <v>3346</v>
      </c>
      <c r="H111" s="172" t="s">
        <v>186</v>
      </c>
      <c r="I111" s="172" t="s">
        <v>186</v>
      </c>
      <c r="J111" s="172" t="s">
        <v>368</v>
      </c>
      <c r="K111" s="172" t="s">
        <v>376</v>
      </c>
      <c r="L111" s="172" t="s">
        <v>179</v>
      </c>
      <c r="M111" s="172" t="s">
        <v>179</v>
      </c>
    </row>
    <row r="112" spans="2:13" ht="20.100000000000001" customHeight="1" x14ac:dyDescent="0.25">
      <c r="B112" s="169" t="str">
        <f>IFERROR(RANK(Table912[[#This Row],[search id]],Table912[search id],1),"")</f>
        <v/>
      </c>
      <c r="C112" s="170" t="str">
        <f>IF(MIN(Table912[[#This Row],[search supracategory]:[search subcategory]])&lt;&gt;0,MIN(Table912[[#This Row],[search supracategory]:[search subcategory]]),"")</f>
        <v/>
      </c>
      <c r="D112" s="170" t="str">
        <f>IFERROR(SEARCH($G$3,Table912[[#This Row],[Supracategory Name]])+ROW()/100000,"")</f>
        <v/>
      </c>
      <c r="E112" s="170" t="str">
        <f>IFERROR(SEARCH($G$3,Table912[[#This Row],[Category Name]])+ROW()/100000,"")</f>
        <v/>
      </c>
      <c r="F112" s="170" t="str">
        <f>IFERROR(SEARCH($G$3,Table912[[#This Row],[Subcategory Name]])+ROW()/100000,"")</f>
        <v/>
      </c>
      <c r="G112" s="171">
        <v>3263</v>
      </c>
      <c r="H112" s="172" t="s">
        <v>186</v>
      </c>
      <c r="I112" s="172" t="s">
        <v>186</v>
      </c>
      <c r="J112" s="172" t="s">
        <v>368</v>
      </c>
      <c r="K112" s="172" t="s">
        <v>378</v>
      </c>
      <c r="L112" s="172" t="s">
        <v>179</v>
      </c>
      <c r="M112" s="172" t="s">
        <v>179</v>
      </c>
    </row>
    <row r="113" spans="2:13" ht="20.100000000000001" customHeight="1" x14ac:dyDescent="0.25">
      <c r="B113" s="173" t="str">
        <f>IFERROR(RANK(Table912[[#This Row],[search id]],Table912[search id],1),"")</f>
        <v/>
      </c>
      <c r="C113" s="174" t="str">
        <f>IF(MIN(Table912[[#This Row],[search supracategory]:[search subcategory]])&lt;&gt;0,MIN(Table912[[#This Row],[search supracategory]:[search subcategory]]),"")</f>
        <v/>
      </c>
      <c r="D113" s="174" t="str">
        <f>IFERROR(SEARCH($G$3,Table912[[#This Row],[Supracategory Name]])+ROW()/100000,"")</f>
        <v/>
      </c>
      <c r="E113" s="174" t="str">
        <f>IFERROR(SEARCH($G$3,Table912[[#This Row],[Category Name]])+ROW()/100000,"")</f>
        <v/>
      </c>
      <c r="F113" s="174" t="str">
        <f>IFERROR(SEARCH($G$3,Table912[[#This Row],[Subcategory Name]])+ROW()/100000,"")</f>
        <v/>
      </c>
      <c r="G113" s="171">
        <v>3453</v>
      </c>
      <c r="H113" s="172" t="s">
        <v>186</v>
      </c>
      <c r="I113" s="172" t="s">
        <v>186</v>
      </c>
      <c r="J113" s="172" t="s">
        <v>368</v>
      </c>
      <c r="K113" s="172" t="s">
        <v>380</v>
      </c>
      <c r="L113" s="172" t="s">
        <v>179</v>
      </c>
      <c r="M113" s="172" t="s">
        <v>179</v>
      </c>
    </row>
    <row r="114" spans="2:13" ht="20.100000000000001" customHeight="1" x14ac:dyDescent="0.25">
      <c r="B114" s="169" t="str">
        <f>IFERROR(RANK(Table912[[#This Row],[search id]],Table912[search id],1),"")</f>
        <v/>
      </c>
      <c r="C114" s="170" t="str">
        <f>IF(MIN(Table912[[#This Row],[search supracategory]:[search subcategory]])&lt;&gt;0,MIN(Table912[[#This Row],[search supracategory]:[search subcategory]]),"")</f>
        <v/>
      </c>
      <c r="D114" s="170" t="str">
        <f>IFERROR(SEARCH($G$3,Table912[[#This Row],[Supracategory Name]])+ROW()/100000,"")</f>
        <v/>
      </c>
      <c r="E114" s="170" t="str">
        <f>IFERROR(SEARCH($G$3,Table912[[#This Row],[Category Name]])+ROW()/100000,"")</f>
        <v/>
      </c>
      <c r="F114" s="170" t="str">
        <f>IFERROR(SEARCH($G$3,Table912[[#This Row],[Subcategory Name]])+ROW()/100000,"")</f>
        <v/>
      </c>
      <c r="G114" s="171">
        <v>2653</v>
      </c>
      <c r="H114" s="172" t="s">
        <v>186</v>
      </c>
      <c r="I114" s="172" t="s">
        <v>186</v>
      </c>
      <c r="J114" s="172" t="s">
        <v>368</v>
      </c>
      <c r="K114" s="172" t="s">
        <v>381</v>
      </c>
      <c r="L114" s="172" t="s">
        <v>179</v>
      </c>
      <c r="M114" s="172" t="s">
        <v>179</v>
      </c>
    </row>
    <row r="115" spans="2:13" ht="20.100000000000001" customHeight="1" x14ac:dyDescent="0.25">
      <c r="B115" s="173" t="str">
        <f>IFERROR(RANK(Table912[[#This Row],[search id]],Table912[search id],1),"")</f>
        <v/>
      </c>
      <c r="C115" s="174" t="str">
        <f>IF(MIN(Table912[[#This Row],[search supracategory]:[search subcategory]])&lt;&gt;0,MIN(Table912[[#This Row],[search supracategory]:[search subcategory]]),"")</f>
        <v/>
      </c>
      <c r="D115" s="174" t="str">
        <f>IFERROR(SEARCH($G$3,Table912[[#This Row],[Supracategory Name]])+ROW()/100000,"")</f>
        <v/>
      </c>
      <c r="E115" s="174" t="str">
        <f>IFERROR(SEARCH($G$3,Table912[[#This Row],[Category Name]])+ROW()/100000,"")</f>
        <v/>
      </c>
      <c r="F115" s="174" t="str">
        <f>IFERROR(SEARCH($G$3,Table912[[#This Row],[Subcategory Name]])+ROW()/100000,"")</f>
        <v/>
      </c>
      <c r="G115" s="171">
        <v>3454</v>
      </c>
      <c r="H115" s="172" t="s">
        <v>186</v>
      </c>
      <c r="I115" s="172" t="s">
        <v>186</v>
      </c>
      <c r="J115" s="172" t="s">
        <v>368</v>
      </c>
      <c r="K115" s="172" t="s">
        <v>383</v>
      </c>
      <c r="L115" s="172" t="s">
        <v>179</v>
      </c>
      <c r="M115" s="172" t="s">
        <v>179</v>
      </c>
    </row>
    <row r="116" spans="2:13" ht="20.100000000000001" customHeight="1" x14ac:dyDescent="0.25">
      <c r="B116" s="169" t="str">
        <f>IFERROR(RANK(Table912[[#This Row],[search id]],Table912[search id],1),"")</f>
        <v/>
      </c>
      <c r="C116" s="170" t="str">
        <f>IF(MIN(Table912[[#This Row],[search supracategory]:[search subcategory]])&lt;&gt;0,MIN(Table912[[#This Row],[search supracategory]:[search subcategory]]),"")</f>
        <v/>
      </c>
      <c r="D116" s="170" t="str">
        <f>IFERROR(SEARCH($G$3,Table912[[#This Row],[Supracategory Name]])+ROW()/100000,"")</f>
        <v/>
      </c>
      <c r="E116" s="170" t="str">
        <f>IFERROR(SEARCH($G$3,Table912[[#This Row],[Category Name]])+ROW()/100000,"")</f>
        <v/>
      </c>
      <c r="F116" s="170" t="str">
        <f>IFERROR(SEARCH($G$3,Table912[[#This Row],[Subcategory Name]])+ROW()/100000,"")</f>
        <v/>
      </c>
      <c r="G116" s="171">
        <v>1455</v>
      </c>
      <c r="H116" s="172" t="s">
        <v>186</v>
      </c>
      <c r="I116" s="172" t="s">
        <v>186</v>
      </c>
      <c r="J116" s="172" t="s">
        <v>368</v>
      </c>
      <c r="K116" s="172" t="s">
        <v>384</v>
      </c>
      <c r="L116" s="172" t="s">
        <v>179</v>
      </c>
      <c r="M116" s="172" t="s">
        <v>179</v>
      </c>
    </row>
    <row r="117" spans="2:13" ht="20.100000000000001" customHeight="1" x14ac:dyDescent="0.25">
      <c r="B117" s="173" t="str">
        <f>IFERROR(RANK(Table912[[#This Row],[search id]],Table912[search id],1),"")</f>
        <v/>
      </c>
      <c r="C117" s="174" t="str">
        <f>IF(MIN(Table912[[#This Row],[search supracategory]:[search subcategory]])&lt;&gt;0,MIN(Table912[[#This Row],[search supracategory]:[search subcategory]]),"")</f>
        <v/>
      </c>
      <c r="D117" s="174" t="str">
        <f>IFERROR(SEARCH($G$3,Table912[[#This Row],[Supracategory Name]])+ROW()/100000,"")</f>
        <v/>
      </c>
      <c r="E117" s="174" t="str">
        <f>IFERROR(SEARCH($G$3,Table912[[#This Row],[Category Name]])+ROW()/100000,"")</f>
        <v/>
      </c>
      <c r="F117" s="174" t="str">
        <f>IFERROR(SEARCH($G$3,Table912[[#This Row],[Subcategory Name]])+ROW()/100000,"")</f>
        <v/>
      </c>
      <c r="G117" s="171">
        <v>3304</v>
      </c>
      <c r="H117" s="172" t="s">
        <v>186</v>
      </c>
      <c r="I117" s="172" t="s">
        <v>186</v>
      </c>
      <c r="J117" s="172" t="s">
        <v>368</v>
      </c>
      <c r="K117" s="172" t="s">
        <v>386</v>
      </c>
      <c r="L117" s="172" t="s">
        <v>179</v>
      </c>
      <c r="M117" s="172" t="s">
        <v>179</v>
      </c>
    </row>
    <row r="118" spans="2:13" ht="20.100000000000001" customHeight="1" x14ac:dyDescent="0.25">
      <c r="B118" s="169" t="str">
        <f>IFERROR(RANK(Table912[[#This Row],[search id]],Table912[search id],1),"")</f>
        <v/>
      </c>
      <c r="C118" s="170" t="str">
        <f>IF(MIN(Table912[[#This Row],[search supracategory]:[search subcategory]])&lt;&gt;0,MIN(Table912[[#This Row],[search supracategory]:[search subcategory]]),"")</f>
        <v/>
      </c>
      <c r="D118" s="170" t="str">
        <f>IFERROR(SEARCH($G$3,Table912[[#This Row],[Supracategory Name]])+ROW()/100000,"")</f>
        <v/>
      </c>
      <c r="E118" s="170" t="str">
        <f>IFERROR(SEARCH($G$3,Table912[[#This Row],[Category Name]])+ROW()/100000,"")</f>
        <v/>
      </c>
      <c r="F118" s="170" t="str">
        <f>IFERROR(SEARCH($G$3,Table912[[#This Row],[Subcategory Name]])+ROW()/100000,"")</f>
        <v/>
      </c>
      <c r="G118" s="171">
        <v>3498</v>
      </c>
      <c r="H118" s="172" t="s">
        <v>186</v>
      </c>
      <c r="I118" s="172" t="s">
        <v>186</v>
      </c>
      <c r="J118" s="172" t="s">
        <v>388</v>
      </c>
      <c r="K118" s="172" t="s">
        <v>389</v>
      </c>
      <c r="L118" s="172" t="s">
        <v>390</v>
      </c>
      <c r="M118" s="172" t="s">
        <v>179</v>
      </c>
    </row>
    <row r="119" spans="2:13" ht="20.100000000000001" customHeight="1" x14ac:dyDescent="0.25">
      <c r="B119" s="173" t="str">
        <f>IFERROR(RANK(Table912[[#This Row],[search id]],Table912[search id],1),"")</f>
        <v/>
      </c>
      <c r="C119" s="174" t="str">
        <f>IF(MIN(Table912[[#This Row],[search supracategory]:[search subcategory]])&lt;&gt;0,MIN(Table912[[#This Row],[search supracategory]:[search subcategory]]),"")</f>
        <v/>
      </c>
      <c r="D119" s="174" t="str">
        <f>IFERROR(SEARCH($G$3,Table912[[#This Row],[Supracategory Name]])+ROW()/100000,"")</f>
        <v/>
      </c>
      <c r="E119" s="174" t="str">
        <f>IFERROR(SEARCH($G$3,Table912[[#This Row],[Category Name]])+ROW()/100000,"")</f>
        <v/>
      </c>
      <c r="F119" s="174" t="str">
        <f>IFERROR(SEARCH($G$3,Table912[[#This Row],[Subcategory Name]])+ROW()/100000,"")</f>
        <v/>
      </c>
      <c r="G119" s="171">
        <v>3499</v>
      </c>
      <c r="H119" s="172" t="s">
        <v>186</v>
      </c>
      <c r="I119" s="172" t="s">
        <v>186</v>
      </c>
      <c r="J119" s="172" t="s">
        <v>388</v>
      </c>
      <c r="K119" s="172" t="s">
        <v>389</v>
      </c>
      <c r="L119" s="172" t="s">
        <v>394</v>
      </c>
      <c r="M119" s="172" t="s">
        <v>179</v>
      </c>
    </row>
    <row r="120" spans="2:13" ht="20.100000000000001" customHeight="1" x14ac:dyDescent="0.25">
      <c r="B120" s="169" t="str">
        <f>IFERROR(RANK(Table912[[#This Row],[search id]],Table912[search id],1),"")</f>
        <v/>
      </c>
      <c r="C120" s="170" t="str">
        <f>IF(MIN(Table912[[#This Row],[search supracategory]:[search subcategory]])&lt;&gt;0,MIN(Table912[[#This Row],[search supracategory]:[search subcategory]]),"")</f>
        <v/>
      </c>
      <c r="D120" s="170" t="str">
        <f>IFERROR(SEARCH($G$3,Table912[[#This Row],[Supracategory Name]])+ROW()/100000,"")</f>
        <v/>
      </c>
      <c r="E120" s="170" t="str">
        <f>IFERROR(SEARCH($G$3,Table912[[#This Row],[Category Name]])+ROW()/100000,"")</f>
        <v/>
      </c>
      <c r="F120" s="170" t="str">
        <f>IFERROR(SEARCH($G$3,Table912[[#This Row],[Subcategory Name]])+ROW()/100000,"")</f>
        <v/>
      </c>
      <c r="G120" s="171">
        <v>833</v>
      </c>
      <c r="H120" s="172" t="s">
        <v>186</v>
      </c>
      <c r="I120" s="172" t="s">
        <v>186</v>
      </c>
      <c r="J120" s="172" t="s">
        <v>388</v>
      </c>
      <c r="K120" s="172" t="s">
        <v>389</v>
      </c>
      <c r="L120" s="172" t="s">
        <v>396</v>
      </c>
      <c r="M120" s="172" t="s">
        <v>179</v>
      </c>
    </row>
    <row r="121" spans="2:13" ht="20.100000000000001" customHeight="1" x14ac:dyDescent="0.25">
      <c r="B121" s="173" t="str">
        <f>IFERROR(RANK(Table912[[#This Row],[search id]],Table912[search id],1),"")</f>
        <v/>
      </c>
      <c r="C121" s="174" t="str">
        <f>IF(MIN(Table912[[#This Row],[search supracategory]:[search subcategory]])&lt;&gt;0,MIN(Table912[[#This Row],[search supracategory]:[search subcategory]]),"")</f>
        <v/>
      </c>
      <c r="D121" s="174" t="str">
        <f>IFERROR(SEARCH($G$3,Table912[[#This Row],[Supracategory Name]])+ROW()/100000,"")</f>
        <v/>
      </c>
      <c r="E121" s="174" t="str">
        <f>IFERROR(SEARCH($G$3,Table912[[#This Row],[Category Name]])+ROW()/100000,"")</f>
        <v/>
      </c>
      <c r="F121" s="174" t="str">
        <f>IFERROR(SEARCH($G$3,Table912[[#This Row],[Subcategory Name]])+ROW()/100000,"")</f>
        <v/>
      </c>
      <c r="G121" s="171">
        <v>490</v>
      </c>
      <c r="H121" s="172" t="s">
        <v>174</v>
      </c>
      <c r="I121" s="172" t="s">
        <v>397</v>
      </c>
      <c r="J121" s="172" t="s">
        <v>398</v>
      </c>
      <c r="K121" s="172" t="s">
        <v>399</v>
      </c>
      <c r="L121" s="172" t="s">
        <v>179</v>
      </c>
      <c r="M121" s="172" t="s">
        <v>179</v>
      </c>
    </row>
    <row r="122" spans="2:13" ht="20.100000000000001" customHeight="1" x14ac:dyDescent="0.25">
      <c r="B122" s="169" t="str">
        <f>IFERROR(RANK(Table912[[#This Row],[search id]],Table912[search id],1),"")</f>
        <v/>
      </c>
      <c r="C122" s="170" t="str">
        <f>IF(MIN(Table912[[#This Row],[search supracategory]:[search subcategory]])&lt;&gt;0,MIN(Table912[[#This Row],[search supracategory]:[search subcategory]]),"")</f>
        <v/>
      </c>
      <c r="D122" s="170" t="str">
        <f>IFERROR(SEARCH($G$3,Table912[[#This Row],[Supracategory Name]])+ROW()/100000,"")</f>
        <v/>
      </c>
      <c r="E122" s="170" t="str">
        <f>IFERROR(SEARCH($G$3,Table912[[#This Row],[Category Name]])+ROW()/100000,"")</f>
        <v/>
      </c>
      <c r="F122" s="170" t="str">
        <f>IFERROR(SEARCH($G$3,Table912[[#This Row],[Subcategory Name]])+ROW()/100000,"")</f>
        <v/>
      </c>
      <c r="G122" s="171">
        <v>2506</v>
      </c>
      <c r="H122" s="172" t="s">
        <v>174</v>
      </c>
      <c r="I122" s="172" t="s">
        <v>397</v>
      </c>
      <c r="J122" s="172" t="s">
        <v>398</v>
      </c>
      <c r="K122" s="172" t="s">
        <v>401</v>
      </c>
      <c r="L122" s="172" t="s">
        <v>402</v>
      </c>
      <c r="M122" s="172" t="s">
        <v>179</v>
      </c>
    </row>
    <row r="123" spans="2:13" ht="20.100000000000001" customHeight="1" x14ac:dyDescent="0.25">
      <c r="B123" s="173" t="str">
        <f>IFERROR(RANK(Table912[[#This Row],[search id]],Table912[search id],1),"")</f>
        <v/>
      </c>
      <c r="C123" s="174" t="str">
        <f>IF(MIN(Table912[[#This Row],[search supracategory]:[search subcategory]])&lt;&gt;0,MIN(Table912[[#This Row],[search supracategory]:[search subcategory]]),"")</f>
        <v/>
      </c>
      <c r="D123" s="174" t="str">
        <f>IFERROR(SEARCH($G$3,Table912[[#This Row],[Supracategory Name]])+ROW()/100000,"")</f>
        <v/>
      </c>
      <c r="E123" s="174" t="str">
        <f>IFERROR(SEARCH($G$3,Table912[[#This Row],[Category Name]])+ROW()/100000,"")</f>
        <v/>
      </c>
      <c r="F123" s="174" t="str">
        <f>IFERROR(SEARCH($G$3,Table912[[#This Row],[Subcategory Name]])+ROW()/100000,"")</f>
        <v/>
      </c>
      <c r="G123" s="171">
        <v>1518</v>
      </c>
      <c r="H123" s="172" t="s">
        <v>174</v>
      </c>
      <c r="I123" s="172" t="s">
        <v>397</v>
      </c>
      <c r="J123" s="172" t="s">
        <v>398</v>
      </c>
      <c r="K123" s="172" t="s">
        <v>401</v>
      </c>
      <c r="L123" s="172" t="s">
        <v>405</v>
      </c>
      <c r="M123" s="172" t="s">
        <v>179</v>
      </c>
    </row>
    <row r="124" spans="2:13" ht="20.100000000000001" customHeight="1" x14ac:dyDescent="0.25">
      <c r="B124" s="169" t="str">
        <f>IFERROR(RANK(Table912[[#This Row],[search id]],Table912[search id],1),"")</f>
        <v/>
      </c>
      <c r="C124" s="170" t="str">
        <f>IF(MIN(Table912[[#This Row],[search supracategory]:[search subcategory]])&lt;&gt;0,MIN(Table912[[#This Row],[search supracategory]:[search subcategory]]),"")</f>
        <v/>
      </c>
      <c r="D124" s="170" t="str">
        <f>IFERROR(SEARCH($G$3,Table912[[#This Row],[Supracategory Name]])+ROW()/100000,"")</f>
        <v/>
      </c>
      <c r="E124" s="170" t="str">
        <f>IFERROR(SEARCH($G$3,Table912[[#This Row],[Category Name]])+ROW()/100000,"")</f>
        <v/>
      </c>
      <c r="F124" s="170" t="str">
        <f>IFERROR(SEARCH($G$3,Table912[[#This Row],[Subcategory Name]])+ROW()/100000,"")</f>
        <v/>
      </c>
      <c r="G124" s="171">
        <v>1433</v>
      </c>
      <c r="H124" s="172" t="s">
        <v>174</v>
      </c>
      <c r="I124" s="172" t="s">
        <v>397</v>
      </c>
      <c r="J124" s="172" t="s">
        <v>398</v>
      </c>
      <c r="K124" s="172" t="s">
        <v>401</v>
      </c>
      <c r="L124" s="172" t="s">
        <v>407</v>
      </c>
      <c r="M124" s="172" t="s">
        <v>179</v>
      </c>
    </row>
    <row r="125" spans="2:13" ht="20.100000000000001" customHeight="1" x14ac:dyDescent="0.25">
      <c r="B125" s="173" t="str">
        <f>IFERROR(RANK(Table912[[#This Row],[search id]],Table912[search id],1),"")</f>
        <v/>
      </c>
      <c r="C125" s="174" t="str">
        <f>IF(MIN(Table912[[#This Row],[search supracategory]:[search subcategory]])&lt;&gt;0,MIN(Table912[[#This Row],[search supracategory]:[search subcategory]]),"")</f>
        <v/>
      </c>
      <c r="D125" s="174" t="str">
        <f>IFERROR(SEARCH($G$3,Table912[[#This Row],[Supracategory Name]])+ROW()/100000,"")</f>
        <v/>
      </c>
      <c r="E125" s="174" t="str">
        <f>IFERROR(SEARCH($G$3,Table912[[#This Row],[Category Name]])+ROW()/100000,"")</f>
        <v/>
      </c>
      <c r="F125" s="174" t="str">
        <f>IFERROR(SEARCH($G$3,Table912[[#This Row],[Subcategory Name]])+ROW()/100000,"")</f>
        <v/>
      </c>
      <c r="G125" s="171">
        <v>1378</v>
      </c>
      <c r="H125" s="172" t="s">
        <v>174</v>
      </c>
      <c r="I125" s="172" t="s">
        <v>397</v>
      </c>
      <c r="J125" s="172" t="s">
        <v>398</v>
      </c>
      <c r="K125" s="172" t="s">
        <v>401</v>
      </c>
      <c r="L125" s="172" t="s">
        <v>409</v>
      </c>
      <c r="M125" s="172" t="s">
        <v>179</v>
      </c>
    </row>
    <row r="126" spans="2:13" ht="20.100000000000001" customHeight="1" x14ac:dyDescent="0.25">
      <c r="B126" s="169" t="str">
        <f>IFERROR(RANK(Table912[[#This Row],[search id]],Table912[search id],1),"")</f>
        <v/>
      </c>
      <c r="C126" s="170" t="str">
        <f>IF(MIN(Table912[[#This Row],[search supracategory]:[search subcategory]])&lt;&gt;0,MIN(Table912[[#This Row],[search supracategory]:[search subcategory]]),"")</f>
        <v/>
      </c>
      <c r="D126" s="170" t="str">
        <f>IFERROR(SEARCH($G$3,Table912[[#This Row],[Supracategory Name]])+ROW()/100000,"")</f>
        <v/>
      </c>
      <c r="E126" s="170" t="str">
        <f>IFERROR(SEARCH($G$3,Table912[[#This Row],[Category Name]])+ROW()/100000,"")</f>
        <v/>
      </c>
      <c r="F126" s="170" t="str">
        <f>IFERROR(SEARCH($G$3,Table912[[#This Row],[Subcategory Name]])+ROW()/100000,"")</f>
        <v/>
      </c>
      <c r="G126" s="171">
        <v>1379</v>
      </c>
      <c r="H126" s="172" t="s">
        <v>174</v>
      </c>
      <c r="I126" s="172" t="s">
        <v>397</v>
      </c>
      <c r="J126" s="172" t="s">
        <v>398</v>
      </c>
      <c r="K126" s="172" t="s">
        <v>401</v>
      </c>
      <c r="L126" s="172" t="s">
        <v>411</v>
      </c>
      <c r="M126" s="172" t="s">
        <v>179</v>
      </c>
    </row>
    <row r="127" spans="2:13" ht="20.100000000000001" customHeight="1" x14ac:dyDescent="0.25">
      <c r="B127" s="173" t="str">
        <f>IFERROR(RANK(Table912[[#This Row],[search id]],Table912[search id],1),"")</f>
        <v/>
      </c>
      <c r="C127" s="174" t="str">
        <f>IF(MIN(Table912[[#This Row],[search supracategory]:[search subcategory]])&lt;&gt;0,MIN(Table912[[#This Row],[search supracategory]:[search subcategory]]),"")</f>
        <v/>
      </c>
      <c r="D127" s="174" t="str">
        <f>IFERROR(SEARCH($G$3,Table912[[#This Row],[Supracategory Name]])+ROW()/100000,"")</f>
        <v/>
      </c>
      <c r="E127" s="174" t="str">
        <f>IFERROR(SEARCH($G$3,Table912[[#This Row],[Category Name]])+ROW()/100000,"")</f>
        <v/>
      </c>
      <c r="F127" s="174" t="str">
        <f>IFERROR(SEARCH($G$3,Table912[[#This Row],[Subcategory Name]])+ROW()/100000,"")</f>
        <v/>
      </c>
      <c r="G127" s="171">
        <v>1380</v>
      </c>
      <c r="H127" s="172" t="s">
        <v>174</v>
      </c>
      <c r="I127" s="172" t="s">
        <v>397</v>
      </c>
      <c r="J127" s="172" t="s">
        <v>398</v>
      </c>
      <c r="K127" s="172" t="s">
        <v>401</v>
      </c>
      <c r="L127" s="172" t="s">
        <v>413</v>
      </c>
      <c r="M127" s="172" t="s">
        <v>179</v>
      </c>
    </row>
    <row r="128" spans="2:13" ht="20.100000000000001" customHeight="1" x14ac:dyDescent="0.25">
      <c r="B128" s="169" t="str">
        <f>IFERROR(RANK(Table912[[#This Row],[search id]],Table912[search id],1),"")</f>
        <v/>
      </c>
      <c r="C128" s="170" t="str">
        <f>IF(MIN(Table912[[#This Row],[search supracategory]:[search subcategory]])&lt;&gt;0,MIN(Table912[[#This Row],[search supracategory]:[search subcategory]]),"")</f>
        <v/>
      </c>
      <c r="D128" s="170" t="str">
        <f>IFERROR(SEARCH($G$3,Table912[[#This Row],[Supracategory Name]])+ROW()/100000,"")</f>
        <v/>
      </c>
      <c r="E128" s="170" t="str">
        <f>IFERROR(SEARCH($G$3,Table912[[#This Row],[Category Name]])+ROW()/100000,"")</f>
        <v/>
      </c>
      <c r="F128" s="170" t="str">
        <f>IFERROR(SEARCH($G$3,Table912[[#This Row],[Subcategory Name]])+ROW()/100000,"")</f>
        <v/>
      </c>
      <c r="G128" s="171">
        <v>1381</v>
      </c>
      <c r="H128" s="172" t="s">
        <v>174</v>
      </c>
      <c r="I128" s="172" t="s">
        <v>397</v>
      </c>
      <c r="J128" s="172" t="s">
        <v>398</v>
      </c>
      <c r="K128" s="172" t="s">
        <v>401</v>
      </c>
      <c r="L128" s="172" t="s">
        <v>415</v>
      </c>
      <c r="M128" s="172" t="s">
        <v>179</v>
      </c>
    </row>
    <row r="129" spans="2:13" ht="20.100000000000001" customHeight="1" x14ac:dyDescent="0.25">
      <c r="B129" s="173" t="str">
        <f>IFERROR(RANK(Table912[[#This Row],[search id]],Table912[search id],1),"")</f>
        <v/>
      </c>
      <c r="C129" s="174" t="str">
        <f>IF(MIN(Table912[[#This Row],[search supracategory]:[search subcategory]])&lt;&gt;0,MIN(Table912[[#This Row],[search supracategory]:[search subcategory]]),"")</f>
        <v/>
      </c>
      <c r="D129" s="174" t="str">
        <f>IFERROR(SEARCH($G$3,Table912[[#This Row],[Supracategory Name]])+ROW()/100000,"")</f>
        <v/>
      </c>
      <c r="E129" s="174" t="str">
        <f>IFERROR(SEARCH($G$3,Table912[[#This Row],[Category Name]])+ROW()/100000,"")</f>
        <v/>
      </c>
      <c r="F129" s="174" t="str">
        <f>IFERROR(SEARCH($G$3,Table912[[#This Row],[Subcategory Name]])+ROW()/100000,"")</f>
        <v/>
      </c>
      <c r="G129" s="171">
        <v>1382</v>
      </c>
      <c r="H129" s="172" t="s">
        <v>174</v>
      </c>
      <c r="I129" s="172" t="s">
        <v>397</v>
      </c>
      <c r="J129" s="172" t="s">
        <v>398</v>
      </c>
      <c r="K129" s="172" t="s">
        <v>401</v>
      </c>
      <c r="L129" s="172" t="s">
        <v>417</v>
      </c>
      <c r="M129" s="172" t="s">
        <v>179</v>
      </c>
    </row>
    <row r="130" spans="2:13" ht="20.100000000000001" customHeight="1" x14ac:dyDescent="0.25">
      <c r="B130" s="169" t="str">
        <f>IFERROR(RANK(Table912[[#This Row],[search id]],Table912[search id],1),"")</f>
        <v/>
      </c>
      <c r="C130" s="170" t="str">
        <f>IF(MIN(Table912[[#This Row],[search supracategory]:[search subcategory]])&lt;&gt;0,MIN(Table912[[#This Row],[search supracategory]:[search subcategory]]),"")</f>
        <v/>
      </c>
      <c r="D130" s="170" t="str">
        <f>IFERROR(SEARCH($G$3,Table912[[#This Row],[Supracategory Name]])+ROW()/100000,"")</f>
        <v/>
      </c>
      <c r="E130" s="170" t="str">
        <f>IFERROR(SEARCH($G$3,Table912[[#This Row],[Category Name]])+ROW()/100000,"")</f>
        <v/>
      </c>
      <c r="F130" s="170" t="str">
        <f>IFERROR(SEARCH($G$3,Table912[[#This Row],[Subcategory Name]])+ROW()/100000,"")</f>
        <v/>
      </c>
      <c r="G130" s="171">
        <v>1116</v>
      </c>
      <c r="H130" s="172" t="s">
        <v>174</v>
      </c>
      <c r="I130" s="172" t="s">
        <v>397</v>
      </c>
      <c r="J130" s="172" t="s">
        <v>398</v>
      </c>
      <c r="K130" s="172" t="s">
        <v>401</v>
      </c>
      <c r="L130" s="172" t="s">
        <v>419</v>
      </c>
      <c r="M130" s="172" t="s">
        <v>179</v>
      </c>
    </row>
    <row r="131" spans="2:13" ht="20.100000000000001" customHeight="1" x14ac:dyDescent="0.25">
      <c r="B131" s="173" t="str">
        <f>IFERROR(RANK(Table912[[#This Row],[search id]],Table912[search id],1),"")</f>
        <v/>
      </c>
      <c r="C131" s="174" t="str">
        <f>IF(MIN(Table912[[#This Row],[search supracategory]:[search subcategory]])&lt;&gt;0,MIN(Table912[[#This Row],[search supracategory]:[search subcategory]]),"")</f>
        <v/>
      </c>
      <c r="D131" s="174" t="str">
        <f>IFERROR(SEARCH($G$3,Table912[[#This Row],[Supracategory Name]])+ROW()/100000,"")</f>
        <v/>
      </c>
      <c r="E131" s="174" t="str">
        <f>IFERROR(SEARCH($G$3,Table912[[#This Row],[Category Name]])+ROW()/100000,"")</f>
        <v/>
      </c>
      <c r="F131" s="174" t="str">
        <f>IFERROR(SEARCH($G$3,Table912[[#This Row],[Subcategory Name]])+ROW()/100000,"")</f>
        <v/>
      </c>
      <c r="G131" s="171">
        <v>3420</v>
      </c>
      <c r="H131" s="172" t="s">
        <v>174</v>
      </c>
      <c r="I131" s="172" t="s">
        <v>397</v>
      </c>
      <c r="J131" s="172" t="s">
        <v>398</v>
      </c>
      <c r="K131" s="172" t="s">
        <v>401</v>
      </c>
      <c r="L131" s="172" t="s">
        <v>421</v>
      </c>
      <c r="M131" s="172" t="s">
        <v>179</v>
      </c>
    </row>
    <row r="132" spans="2:13" ht="20.100000000000001" customHeight="1" x14ac:dyDescent="0.25">
      <c r="B132" s="169" t="str">
        <f>IFERROR(RANK(Table912[[#This Row],[search id]],Table912[search id],1),"")</f>
        <v/>
      </c>
      <c r="C132" s="170" t="str">
        <f>IF(MIN(Table912[[#This Row],[search supracategory]:[search subcategory]])&lt;&gt;0,MIN(Table912[[#This Row],[search supracategory]:[search subcategory]]),"")</f>
        <v/>
      </c>
      <c r="D132" s="170" t="str">
        <f>IFERROR(SEARCH($G$3,Table912[[#This Row],[Supracategory Name]])+ROW()/100000,"")</f>
        <v/>
      </c>
      <c r="E132" s="170" t="str">
        <f>IFERROR(SEARCH($G$3,Table912[[#This Row],[Category Name]])+ROW()/100000,"")</f>
        <v/>
      </c>
      <c r="F132" s="170" t="str">
        <f>IFERROR(SEARCH($G$3,Table912[[#This Row],[Subcategory Name]])+ROW()/100000,"")</f>
        <v/>
      </c>
      <c r="G132" s="171">
        <v>3432</v>
      </c>
      <c r="H132" s="172" t="s">
        <v>174</v>
      </c>
      <c r="I132" s="172" t="s">
        <v>397</v>
      </c>
      <c r="J132" s="172" t="s">
        <v>398</v>
      </c>
      <c r="K132" s="172" t="s">
        <v>423</v>
      </c>
      <c r="L132" s="172" t="s">
        <v>424</v>
      </c>
      <c r="M132" s="172" t="s">
        <v>179</v>
      </c>
    </row>
    <row r="133" spans="2:13" ht="20.100000000000001" customHeight="1" x14ac:dyDescent="0.25">
      <c r="B133" s="173" t="str">
        <f>IFERROR(RANK(Table912[[#This Row],[search id]],Table912[search id],1),"")</f>
        <v/>
      </c>
      <c r="C133" s="174" t="str">
        <f>IF(MIN(Table912[[#This Row],[search supracategory]:[search subcategory]])&lt;&gt;0,MIN(Table912[[#This Row],[search supracategory]:[search subcategory]]),"")</f>
        <v/>
      </c>
      <c r="D133" s="174" t="str">
        <f>IFERROR(SEARCH($G$3,Table912[[#This Row],[Supracategory Name]])+ROW()/100000,"")</f>
        <v/>
      </c>
      <c r="E133" s="174" t="str">
        <f>IFERROR(SEARCH($G$3,Table912[[#This Row],[Category Name]])+ROW()/100000,"")</f>
        <v/>
      </c>
      <c r="F133" s="174" t="str">
        <f>IFERROR(SEARCH($G$3,Table912[[#This Row],[Subcategory Name]])+ROW()/100000,"")</f>
        <v/>
      </c>
      <c r="G133" s="171">
        <v>3276</v>
      </c>
      <c r="H133" s="172" t="s">
        <v>174</v>
      </c>
      <c r="I133" s="172" t="s">
        <v>397</v>
      </c>
      <c r="J133" s="172" t="s">
        <v>398</v>
      </c>
      <c r="K133" s="172" t="s">
        <v>423</v>
      </c>
      <c r="L133" s="172" t="s">
        <v>427</v>
      </c>
      <c r="M133" s="172" t="s">
        <v>179</v>
      </c>
    </row>
    <row r="134" spans="2:13" ht="20.100000000000001" customHeight="1" x14ac:dyDescent="0.25">
      <c r="B134" s="169" t="str">
        <f>IFERROR(RANK(Table912[[#This Row],[search id]],Table912[search id],1),"")</f>
        <v/>
      </c>
      <c r="C134" s="170" t="str">
        <f>IF(MIN(Table912[[#This Row],[search supracategory]:[search subcategory]])&lt;&gt;0,MIN(Table912[[#This Row],[search supracategory]:[search subcategory]]),"")</f>
        <v/>
      </c>
      <c r="D134" s="170" t="str">
        <f>IFERROR(SEARCH($G$3,Table912[[#This Row],[Supracategory Name]])+ROW()/100000,"")</f>
        <v/>
      </c>
      <c r="E134" s="170" t="str">
        <f>IFERROR(SEARCH($G$3,Table912[[#This Row],[Category Name]])+ROW()/100000,"")</f>
        <v/>
      </c>
      <c r="F134" s="170" t="str">
        <f>IFERROR(SEARCH($G$3,Table912[[#This Row],[Subcategory Name]])+ROW()/100000,"")</f>
        <v/>
      </c>
      <c r="G134" s="171">
        <v>128</v>
      </c>
      <c r="H134" s="172" t="s">
        <v>174</v>
      </c>
      <c r="I134" s="172" t="s">
        <v>397</v>
      </c>
      <c r="J134" s="172" t="s">
        <v>398</v>
      </c>
      <c r="K134" s="172" t="s">
        <v>423</v>
      </c>
      <c r="L134" s="172" t="s">
        <v>429</v>
      </c>
      <c r="M134" s="172" t="s">
        <v>179</v>
      </c>
    </row>
    <row r="135" spans="2:13" ht="20.100000000000001" customHeight="1" x14ac:dyDescent="0.25">
      <c r="B135" s="173" t="str">
        <f>IFERROR(RANK(Table912[[#This Row],[search id]],Table912[search id],1),"")</f>
        <v/>
      </c>
      <c r="C135" s="174" t="str">
        <f>IF(MIN(Table912[[#This Row],[search supracategory]:[search subcategory]])&lt;&gt;0,MIN(Table912[[#This Row],[search supracategory]:[search subcategory]]),"")</f>
        <v/>
      </c>
      <c r="D135" s="174" t="str">
        <f>IFERROR(SEARCH($G$3,Table912[[#This Row],[Supracategory Name]])+ROW()/100000,"")</f>
        <v/>
      </c>
      <c r="E135" s="174" t="str">
        <f>IFERROR(SEARCH($G$3,Table912[[#This Row],[Category Name]])+ROW()/100000,"")</f>
        <v/>
      </c>
      <c r="F135" s="174" t="str">
        <f>IFERROR(SEARCH($G$3,Table912[[#This Row],[Subcategory Name]])+ROW()/100000,"")</f>
        <v/>
      </c>
      <c r="G135" s="171">
        <v>129</v>
      </c>
      <c r="H135" s="172" t="s">
        <v>174</v>
      </c>
      <c r="I135" s="172" t="s">
        <v>397</v>
      </c>
      <c r="J135" s="172" t="s">
        <v>398</v>
      </c>
      <c r="K135" s="172" t="s">
        <v>423</v>
      </c>
      <c r="L135" s="172" t="s">
        <v>431</v>
      </c>
      <c r="M135" s="172" t="s">
        <v>179</v>
      </c>
    </row>
    <row r="136" spans="2:13" ht="20.100000000000001" customHeight="1" x14ac:dyDescent="0.25">
      <c r="B136" s="169" t="str">
        <f>IFERROR(RANK(Table912[[#This Row],[search id]],Table912[search id],1),"")</f>
        <v/>
      </c>
      <c r="C136" s="170" t="str">
        <f>IF(MIN(Table912[[#This Row],[search supracategory]:[search subcategory]])&lt;&gt;0,MIN(Table912[[#This Row],[search supracategory]:[search subcategory]]),"")</f>
        <v/>
      </c>
      <c r="D136" s="170" t="str">
        <f>IFERROR(SEARCH($G$3,Table912[[#This Row],[Supracategory Name]])+ROW()/100000,"")</f>
        <v/>
      </c>
      <c r="E136" s="170" t="str">
        <f>IFERROR(SEARCH($G$3,Table912[[#This Row],[Category Name]])+ROW()/100000,"")</f>
        <v/>
      </c>
      <c r="F136" s="170" t="str">
        <f>IFERROR(SEARCH($G$3,Table912[[#This Row],[Subcategory Name]])+ROW()/100000,"")</f>
        <v/>
      </c>
      <c r="G136" s="171">
        <v>1359</v>
      </c>
      <c r="H136" s="172" t="s">
        <v>174</v>
      </c>
      <c r="I136" s="172" t="s">
        <v>397</v>
      </c>
      <c r="J136" s="172" t="s">
        <v>398</v>
      </c>
      <c r="K136" s="172" t="s">
        <v>423</v>
      </c>
      <c r="L136" s="172" t="s">
        <v>433</v>
      </c>
      <c r="M136" s="172" t="s">
        <v>179</v>
      </c>
    </row>
    <row r="137" spans="2:13" ht="20.100000000000001" customHeight="1" x14ac:dyDescent="0.25">
      <c r="B137" s="173" t="str">
        <f>IFERROR(RANK(Table912[[#This Row],[search id]],Table912[search id],1),"")</f>
        <v/>
      </c>
      <c r="C137" s="174" t="str">
        <f>IF(MIN(Table912[[#This Row],[search supracategory]:[search subcategory]])&lt;&gt;0,MIN(Table912[[#This Row],[search supracategory]:[search subcategory]]),"")</f>
        <v/>
      </c>
      <c r="D137" s="174" t="str">
        <f>IFERROR(SEARCH($G$3,Table912[[#This Row],[Supracategory Name]])+ROW()/100000,"")</f>
        <v/>
      </c>
      <c r="E137" s="174" t="str">
        <f>IFERROR(SEARCH($G$3,Table912[[#This Row],[Category Name]])+ROW()/100000,"")</f>
        <v/>
      </c>
      <c r="F137" s="174" t="str">
        <f>IFERROR(SEARCH($G$3,Table912[[#This Row],[Subcategory Name]])+ROW()/100000,"")</f>
        <v/>
      </c>
      <c r="G137" s="171">
        <v>1360</v>
      </c>
      <c r="H137" s="172" t="s">
        <v>174</v>
      </c>
      <c r="I137" s="172" t="s">
        <v>397</v>
      </c>
      <c r="J137" s="172" t="s">
        <v>398</v>
      </c>
      <c r="K137" s="172" t="s">
        <v>423</v>
      </c>
      <c r="L137" s="172" t="s">
        <v>435</v>
      </c>
      <c r="M137" s="172" t="s">
        <v>179</v>
      </c>
    </row>
    <row r="138" spans="2:13" ht="20.100000000000001" customHeight="1" x14ac:dyDescent="0.25">
      <c r="B138" s="169" t="str">
        <f>IFERROR(RANK(Table912[[#This Row],[search id]],Table912[search id],1),"")</f>
        <v/>
      </c>
      <c r="C138" s="170" t="str">
        <f>IF(MIN(Table912[[#This Row],[search supracategory]:[search subcategory]])&lt;&gt;0,MIN(Table912[[#This Row],[search supracategory]:[search subcategory]]),"")</f>
        <v/>
      </c>
      <c r="D138" s="170" t="str">
        <f>IFERROR(SEARCH($G$3,Table912[[#This Row],[Supracategory Name]])+ROW()/100000,"")</f>
        <v/>
      </c>
      <c r="E138" s="170" t="str">
        <f>IFERROR(SEARCH($G$3,Table912[[#This Row],[Category Name]])+ROW()/100000,"")</f>
        <v/>
      </c>
      <c r="F138" s="170" t="str">
        <f>IFERROR(SEARCH($G$3,Table912[[#This Row],[Subcategory Name]])+ROW()/100000,"")</f>
        <v/>
      </c>
      <c r="G138" s="171">
        <v>1366</v>
      </c>
      <c r="H138" s="172" t="s">
        <v>174</v>
      </c>
      <c r="I138" s="172" t="s">
        <v>397</v>
      </c>
      <c r="J138" s="172" t="s">
        <v>398</v>
      </c>
      <c r="K138" s="172" t="s">
        <v>423</v>
      </c>
      <c r="L138" s="172" t="s">
        <v>437</v>
      </c>
      <c r="M138" s="172" t="s">
        <v>179</v>
      </c>
    </row>
    <row r="139" spans="2:13" ht="20.100000000000001" customHeight="1" x14ac:dyDescent="0.25">
      <c r="B139" s="173" t="str">
        <f>IFERROR(RANK(Table912[[#This Row],[search id]],Table912[search id],1),"")</f>
        <v/>
      </c>
      <c r="C139" s="174" t="str">
        <f>IF(MIN(Table912[[#This Row],[search supracategory]:[search subcategory]])&lt;&gt;0,MIN(Table912[[#This Row],[search supracategory]:[search subcategory]]),"")</f>
        <v/>
      </c>
      <c r="D139" s="174" t="str">
        <f>IFERROR(SEARCH($G$3,Table912[[#This Row],[Supracategory Name]])+ROW()/100000,"")</f>
        <v/>
      </c>
      <c r="E139" s="174" t="str">
        <f>IFERROR(SEARCH($G$3,Table912[[#This Row],[Category Name]])+ROW()/100000,"")</f>
        <v/>
      </c>
      <c r="F139" s="174" t="str">
        <f>IFERROR(SEARCH($G$3,Table912[[#This Row],[Subcategory Name]])+ROW()/100000,"")</f>
        <v/>
      </c>
      <c r="G139" s="171">
        <v>1355</v>
      </c>
      <c r="H139" s="172" t="s">
        <v>174</v>
      </c>
      <c r="I139" s="172" t="s">
        <v>397</v>
      </c>
      <c r="J139" s="172" t="s">
        <v>398</v>
      </c>
      <c r="K139" s="172" t="s">
        <v>423</v>
      </c>
      <c r="L139" s="172" t="s">
        <v>439</v>
      </c>
      <c r="M139" s="172" t="s">
        <v>179</v>
      </c>
    </row>
    <row r="140" spans="2:13" ht="20.100000000000001" customHeight="1" x14ac:dyDescent="0.25">
      <c r="B140" s="169" t="str">
        <f>IFERROR(RANK(Table912[[#This Row],[search id]],Table912[search id],1),"")</f>
        <v/>
      </c>
      <c r="C140" s="170" t="str">
        <f>IF(MIN(Table912[[#This Row],[search supracategory]:[search subcategory]])&lt;&gt;0,MIN(Table912[[#This Row],[search supracategory]:[search subcategory]]),"")</f>
        <v/>
      </c>
      <c r="D140" s="170" t="str">
        <f>IFERROR(SEARCH($G$3,Table912[[#This Row],[Supracategory Name]])+ROW()/100000,"")</f>
        <v/>
      </c>
      <c r="E140" s="170" t="str">
        <f>IFERROR(SEARCH($G$3,Table912[[#This Row],[Category Name]])+ROW()/100000,"")</f>
        <v/>
      </c>
      <c r="F140" s="170" t="str">
        <f>IFERROR(SEARCH($G$3,Table912[[#This Row],[Subcategory Name]])+ROW()/100000,"")</f>
        <v/>
      </c>
      <c r="G140" s="171">
        <v>1356</v>
      </c>
      <c r="H140" s="172" t="s">
        <v>174</v>
      </c>
      <c r="I140" s="172" t="s">
        <v>397</v>
      </c>
      <c r="J140" s="172" t="s">
        <v>398</v>
      </c>
      <c r="K140" s="172" t="s">
        <v>423</v>
      </c>
      <c r="L140" s="172" t="s">
        <v>440</v>
      </c>
      <c r="M140" s="172" t="s">
        <v>179</v>
      </c>
    </row>
    <row r="141" spans="2:13" ht="20.100000000000001" customHeight="1" x14ac:dyDescent="0.25">
      <c r="B141" s="173" t="str">
        <f>IFERROR(RANK(Table912[[#This Row],[search id]],Table912[search id],1),"")</f>
        <v/>
      </c>
      <c r="C141" s="174" t="str">
        <f>IF(MIN(Table912[[#This Row],[search supracategory]:[search subcategory]])&lt;&gt;0,MIN(Table912[[#This Row],[search supracategory]:[search subcategory]]),"")</f>
        <v/>
      </c>
      <c r="D141" s="174" t="str">
        <f>IFERROR(SEARCH($G$3,Table912[[#This Row],[Supracategory Name]])+ROW()/100000,"")</f>
        <v/>
      </c>
      <c r="E141" s="174" t="str">
        <f>IFERROR(SEARCH($G$3,Table912[[#This Row],[Category Name]])+ROW()/100000,"")</f>
        <v/>
      </c>
      <c r="F141" s="174" t="str">
        <f>IFERROR(SEARCH($G$3,Table912[[#This Row],[Subcategory Name]])+ROW()/100000,"")</f>
        <v/>
      </c>
      <c r="G141" s="171">
        <v>1357</v>
      </c>
      <c r="H141" s="172" t="s">
        <v>174</v>
      </c>
      <c r="I141" s="172" t="s">
        <v>397</v>
      </c>
      <c r="J141" s="172" t="s">
        <v>398</v>
      </c>
      <c r="K141" s="172" t="s">
        <v>423</v>
      </c>
      <c r="L141" s="172" t="s">
        <v>442</v>
      </c>
      <c r="M141" s="172" t="s">
        <v>179</v>
      </c>
    </row>
    <row r="142" spans="2:13" ht="20.100000000000001" customHeight="1" x14ac:dyDescent="0.25">
      <c r="B142" s="169" t="str">
        <f>IFERROR(RANK(Table912[[#This Row],[search id]],Table912[search id],1),"")</f>
        <v/>
      </c>
      <c r="C142" s="170" t="str">
        <f>IF(MIN(Table912[[#This Row],[search supracategory]:[search subcategory]])&lt;&gt;0,MIN(Table912[[#This Row],[search supracategory]:[search subcategory]]),"")</f>
        <v/>
      </c>
      <c r="D142" s="170" t="str">
        <f>IFERROR(SEARCH($G$3,Table912[[#This Row],[Supracategory Name]])+ROW()/100000,"")</f>
        <v/>
      </c>
      <c r="E142" s="170" t="str">
        <f>IFERROR(SEARCH($G$3,Table912[[#This Row],[Category Name]])+ROW()/100000,"")</f>
        <v/>
      </c>
      <c r="F142" s="170" t="str">
        <f>IFERROR(SEARCH($G$3,Table912[[#This Row],[Subcategory Name]])+ROW()/100000,"")</f>
        <v/>
      </c>
      <c r="G142" s="171">
        <v>2630</v>
      </c>
      <c r="H142" s="172" t="s">
        <v>174</v>
      </c>
      <c r="I142" s="172" t="s">
        <v>397</v>
      </c>
      <c r="J142" s="172" t="s">
        <v>398</v>
      </c>
      <c r="K142" s="172" t="s">
        <v>423</v>
      </c>
      <c r="L142" s="172" t="s">
        <v>444</v>
      </c>
      <c r="M142" s="172" t="s">
        <v>179</v>
      </c>
    </row>
    <row r="143" spans="2:13" ht="20.100000000000001" customHeight="1" x14ac:dyDescent="0.25">
      <c r="B143" s="173" t="str">
        <f>IFERROR(RANK(Table912[[#This Row],[search id]],Table912[search id],1),"")</f>
        <v/>
      </c>
      <c r="C143" s="174" t="str">
        <f>IF(MIN(Table912[[#This Row],[search supracategory]:[search subcategory]])&lt;&gt;0,MIN(Table912[[#This Row],[search supracategory]:[search subcategory]]),"")</f>
        <v/>
      </c>
      <c r="D143" s="174" t="str">
        <f>IFERROR(SEARCH($G$3,Table912[[#This Row],[Supracategory Name]])+ROW()/100000,"")</f>
        <v/>
      </c>
      <c r="E143" s="174" t="str">
        <f>IFERROR(SEARCH($G$3,Table912[[#This Row],[Category Name]])+ROW()/100000,"")</f>
        <v/>
      </c>
      <c r="F143" s="174" t="str">
        <f>IFERROR(SEARCH($G$3,Table912[[#This Row],[Subcategory Name]])+ROW()/100000,"")</f>
        <v/>
      </c>
      <c r="G143" s="171">
        <v>2631</v>
      </c>
      <c r="H143" s="172" t="s">
        <v>174</v>
      </c>
      <c r="I143" s="172" t="s">
        <v>397</v>
      </c>
      <c r="J143" s="172" t="s">
        <v>398</v>
      </c>
      <c r="K143" s="172" t="s">
        <v>423</v>
      </c>
      <c r="L143" s="172" t="s">
        <v>446</v>
      </c>
      <c r="M143" s="172" t="s">
        <v>179</v>
      </c>
    </row>
    <row r="144" spans="2:13" ht="20.100000000000001" customHeight="1" x14ac:dyDescent="0.25">
      <c r="B144" s="169" t="str">
        <f>IFERROR(RANK(Table912[[#This Row],[search id]],Table912[search id],1),"")</f>
        <v/>
      </c>
      <c r="C144" s="170" t="str">
        <f>IF(MIN(Table912[[#This Row],[search supracategory]:[search subcategory]])&lt;&gt;0,MIN(Table912[[#This Row],[search supracategory]:[search subcategory]]),"")</f>
        <v/>
      </c>
      <c r="D144" s="170" t="str">
        <f>IFERROR(SEARCH($G$3,Table912[[#This Row],[Supracategory Name]])+ROW()/100000,"")</f>
        <v/>
      </c>
      <c r="E144" s="170" t="str">
        <f>IFERROR(SEARCH($G$3,Table912[[#This Row],[Category Name]])+ROW()/100000,"")</f>
        <v/>
      </c>
      <c r="F144" s="170" t="str">
        <f>IFERROR(SEARCH($G$3,Table912[[#This Row],[Subcategory Name]])+ROW()/100000,"")</f>
        <v/>
      </c>
      <c r="G144" s="171">
        <v>2632</v>
      </c>
      <c r="H144" s="172" t="s">
        <v>174</v>
      </c>
      <c r="I144" s="172" t="s">
        <v>397</v>
      </c>
      <c r="J144" s="172" t="s">
        <v>398</v>
      </c>
      <c r="K144" s="172" t="s">
        <v>423</v>
      </c>
      <c r="L144" s="172" t="s">
        <v>448</v>
      </c>
      <c r="M144" s="172" t="s">
        <v>179</v>
      </c>
    </row>
    <row r="145" spans="2:13" ht="20.100000000000001" customHeight="1" x14ac:dyDescent="0.25">
      <c r="B145" s="173" t="str">
        <f>IFERROR(RANK(Table912[[#This Row],[search id]],Table912[search id],1),"")</f>
        <v/>
      </c>
      <c r="C145" s="174" t="str">
        <f>IF(MIN(Table912[[#This Row],[search supracategory]:[search subcategory]])&lt;&gt;0,MIN(Table912[[#This Row],[search supracategory]:[search subcategory]]),"")</f>
        <v/>
      </c>
      <c r="D145" s="174" t="str">
        <f>IFERROR(SEARCH($G$3,Table912[[#This Row],[Supracategory Name]])+ROW()/100000,"")</f>
        <v/>
      </c>
      <c r="E145" s="174" t="str">
        <f>IFERROR(SEARCH($G$3,Table912[[#This Row],[Category Name]])+ROW()/100000,"")</f>
        <v/>
      </c>
      <c r="F145" s="174" t="str">
        <f>IFERROR(SEARCH($G$3,Table912[[#This Row],[Subcategory Name]])+ROW()/100000,"")</f>
        <v/>
      </c>
      <c r="G145" s="171">
        <v>2633</v>
      </c>
      <c r="H145" s="172" t="s">
        <v>174</v>
      </c>
      <c r="I145" s="172" t="s">
        <v>397</v>
      </c>
      <c r="J145" s="172" t="s">
        <v>398</v>
      </c>
      <c r="K145" s="172" t="s">
        <v>423</v>
      </c>
      <c r="L145" s="172" t="s">
        <v>450</v>
      </c>
      <c r="M145" s="172" t="s">
        <v>179</v>
      </c>
    </row>
    <row r="146" spans="2:13" ht="20.100000000000001" customHeight="1" x14ac:dyDescent="0.25">
      <c r="B146" s="169" t="str">
        <f>IFERROR(RANK(Table912[[#This Row],[search id]],Table912[search id],1),"")</f>
        <v/>
      </c>
      <c r="C146" s="170" t="str">
        <f>IF(MIN(Table912[[#This Row],[search supracategory]:[search subcategory]])&lt;&gt;0,MIN(Table912[[#This Row],[search supracategory]:[search subcategory]]),"")</f>
        <v/>
      </c>
      <c r="D146" s="170" t="str">
        <f>IFERROR(SEARCH($G$3,Table912[[#This Row],[Supracategory Name]])+ROW()/100000,"")</f>
        <v/>
      </c>
      <c r="E146" s="170" t="str">
        <f>IFERROR(SEARCH($G$3,Table912[[#This Row],[Category Name]])+ROW()/100000,"")</f>
        <v/>
      </c>
      <c r="F146" s="170" t="str">
        <f>IFERROR(SEARCH($G$3,Table912[[#This Row],[Subcategory Name]])+ROW()/100000,"")</f>
        <v/>
      </c>
      <c r="G146" s="171">
        <v>550</v>
      </c>
      <c r="H146" s="172" t="s">
        <v>174</v>
      </c>
      <c r="I146" s="172" t="s">
        <v>397</v>
      </c>
      <c r="J146" s="172" t="s">
        <v>398</v>
      </c>
      <c r="K146" s="172" t="s">
        <v>423</v>
      </c>
      <c r="L146" s="172" t="s">
        <v>452</v>
      </c>
      <c r="M146" s="172" t="s">
        <v>179</v>
      </c>
    </row>
    <row r="147" spans="2:13" ht="20.100000000000001" customHeight="1" x14ac:dyDescent="0.25">
      <c r="B147" s="173" t="str">
        <f>IFERROR(RANK(Table912[[#This Row],[search id]],Table912[search id],1),"")</f>
        <v/>
      </c>
      <c r="C147" s="174" t="str">
        <f>IF(MIN(Table912[[#This Row],[search supracategory]:[search subcategory]])&lt;&gt;0,MIN(Table912[[#This Row],[search supracategory]:[search subcategory]]),"")</f>
        <v/>
      </c>
      <c r="D147" s="174" t="str">
        <f>IFERROR(SEARCH($G$3,Table912[[#This Row],[Supracategory Name]])+ROW()/100000,"")</f>
        <v/>
      </c>
      <c r="E147" s="174" t="str">
        <f>IFERROR(SEARCH($G$3,Table912[[#This Row],[Category Name]])+ROW()/100000,"")</f>
        <v/>
      </c>
      <c r="F147" s="174" t="str">
        <f>IFERROR(SEARCH($G$3,Table912[[#This Row],[Subcategory Name]])+ROW()/100000,"")</f>
        <v/>
      </c>
      <c r="G147" s="171">
        <v>866</v>
      </c>
      <c r="H147" s="172" t="s">
        <v>174</v>
      </c>
      <c r="I147" s="172" t="s">
        <v>397</v>
      </c>
      <c r="J147" s="172" t="s">
        <v>398</v>
      </c>
      <c r="K147" s="172" t="s">
        <v>423</v>
      </c>
      <c r="L147" s="172" t="s">
        <v>454</v>
      </c>
      <c r="M147" s="172" t="s">
        <v>179</v>
      </c>
    </row>
    <row r="148" spans="2:13" ht="20.100000000000001" customHeight="1" x14ac:dyDescent="0.25">
      <c r="B148" s="169" t="str">
        <f>IFERROR(RANK(Table912[[#This Row],[search id]],Table912[search id],1),"")</f>
        <v/>
      </c>
      <c r="C148" s="170" t="str">
        <f>IF(MIN(Table912[[#This Row],[search supracategory]:[search subcategory]])&lt;&gt;0,MIN(Table912[[#This Row],[search supracategory]:[search subcategory]]),"")</f>
        <v/>
      </c>
      <c r="D148" s="170" t="str">
        <f>IFERROR(SEARCH($G$3,Table912[[#This Row],[Supracategory Name]])+ROW()/100000,"")</f>
        <v/>
      </c>
      <c r="E148" s="170" t="str">
        <f>IFERROR(SEARCH($G$3,Table912[[#This Row],[Category Name]])+ROW()/100000,"")</f>
        <v/>
      </c>
      <c r="F148" s="170" t="str">
        <f>IFERROR(SEARCH($G$3,Table912[[#This Row],[Subcategory Name]])+ROW()/100000,"")</f>
        <v/>
      </c>
      <c r="G148" s="171">
        <v>608</v>
      </c>
      <c r="H148" s="172" t="s">
        <v>174</v>
      </c>
      <c r="I148" s="172" t="s">
        <v>397</v>
      </c>
      <c r="J148" s="172" t="s">
        <v>398</v>
      </c>
      <c r="K148" s="172" t="s">
        <v>456</v>
      </c>
      <c r="L148" s="172" t="s">
        <v>457</v>
      </c>
      <c r="M148" s="172" t="s">
        <v>179</v>
      </c>
    </row>
    <row r="149" spans="2:13" ht="20.100000000000001" customHeight="1" x14ac:dyDescent="0.25">
      <c r="B149" s="173" t="str">
        <f>IFERROR(RANK(Table912[[#This Row],[search id]],Table912[search id],1),"")</f>
        <v/>
      </c>
      <c r="C149" s="174" t="str">
        <f>IF(MIN(Table912[[#This Row],[search supracategory]:[search subcategory]])&lt;&gt;0,MIN(Table912[[#This Row],[search supracategory]:[search subcategory]]),"")</f>
        <v/>
      </c>
      <c r="D149" s="174" t="str">
        <f>IFERROR(SEARCH($G$3,Table912[[#This Row],[Supracategory Name]])+ROW()/100000,"")</f>
        <v/>
      </c>
      <c r="E149" s="174" t="str">
        <f>IFERROR(SEARCH($G$3,Table912[[#This Row],[Category Name]])+ROW()/100000,"")</f>
        <v/>
      </c>
      <c r="F149" s="174" t="str">
        <f>IFERROR(SEARCH($G$3,Table912[[#This Row],[Subcategory Name]])+ROW()/100000,"")</f>
        <v/>
      </c>
      <c r="G149" s="171">
        <v>2537</v>
      </c>
      <c r="H149" s="172" t="s">
        <v>174</v>
      </c>
      <c r="I149" s="172" t="s">
        <v>397</v>
      </c>
      <c r="J149" s="172" t="s">
        <v>398</v>
      </c>
      <c r="K149" s="172" t="s">
        <v>456</v>
      </c>
      <c r="L149" s="172" t="s">
        <v>460</v>
      </c>
      <c r="M149" s="172" t="s">
        <v>179</v>
      </c>
    </row>
    <row r="150" spans="2:13" ht="20.100000000000001" customHeight="1" x14ac:dyDescent="0.25">
      <c r="B150" s="169" t="str">
        <f>IFERROR(RANK(Table912[[#This Row],[search id]],Table912[search id],1),"")</f>
        <v/>
      </c>
      <c r="C150" s="170" t="str">
        <f>IF(MIN(Table912[[#This Row],[search supracategory]:[search subcategory]])&lt;&gt;0,MIN(Table912[[#This Row],[search supracategory]:[search subcategory]]),"")</f>
        <v/>
      </c>
      <c r="D150" s="170" t="str">
        <f>IFERROR(SEARCH($G$3,Table912[[#This Row],[Supracategory Name]])+ROW()/100000,"")</f>
        <v/>
      </c>
      <c r="E150" s="170" t="str">
        <f>IFERROR(SEARCH($G$3,Table912[[#This Row],[Category Name]])+ROW()/100000,"")</f>
        <v/>
      </c>
      <c r="F150" s="170" t="str">
        <f>IFERROR(SEARCH($G$3,Table912[[#This Row],[Subcategory Name]])+ROW()/100000,"")</f>
        <v/>
      </c>
      <c r="G150" s="171">
        <v>2538</v>
      </c>
      <c r="H150" s="172" t="s">
        <v>174</v>
      </c>
      <c r="I150" s="172" t="s">
        <v>397</v>
      </c>
      <c r="J150" s="172" t="s">
        <v>398</v>
      </c>
      <c r="K150" s="172" t="s">
        <v>456</v>
      </c>
      <c r="L150" s="172" t="s">
        <v>462</v>
      </c>
      <c r="M150" s="172" t="s">
        <v>179</v>
      </c>
    </row>
    <row r="151" spans="2:13" ht="20.100000000000001" customHeight="1" x14ac:dyDescent="0.25">
      <c r="B151" s="173" t="str">
        <f>IFERROR(RANK(Table912[[#This Row],[search id]],Table912[search id],1),"")</f>
        <v/>
      </c>
      <c r="C151" s="174" t="str">
        <f>IF(MIN(Table912[[#This Row],[search supracategory]:[search subcategory]])&lt;&gt;0,MIN(Table912[[#This Row],[search supracategory]:[search subcategory]]),"")</f>
        <v/>
      </c>
      <c r="D151" s="174" t="str">
        <f>IFERROR(SEARCH($G$3,Table912[[#This Row],[Supracategory Name]])+ROW()/100000,"")</f>
        <v/>
      </c>
      <c r="E151" s="174" t="str">
        <f>IFERROR(SEARCH($G$3,Table912[[#This Row],[Category Name]])+ROW()/100000,"")</f>
        <v/>
      </c>
      <c r="F151" s="174" t="str">
        <f>IFERROR(SEARCH($G$3,Table912[[#This Row],[Subcategory Name]])+ROW()/100000,"")</f>
        <v/>
      </c>
      <c r="G151" s="171">
        <v>2539</v>
      </c>
      <c r="H151" s="172" t="s">
        <v>174</v>
      </c>
      <c r="I151" s="172" t="s">
        <v>397</v>
      </c>
      <c r="J151" s="172" t="s">
        <v>398</v>
      </c>
      <c r="K151" s="172" t="s">
        <v>456</v>
      </c>
      <c r="L151" s="172" t="s">
        <v>464</v>
      </c>
      <c r="M151" s="172" t="s">
        <v>179</v>
      </c>
    </row>
    <row r="152" spans="2:13" ht="20.100000000000001" customHeight="1" x14ac:dyDescent="0.25">
      <c r="B152" s="169" t="str">
        <f>IFERROR(RANK(Table912[[#This Row],[search id]],Table912[search id],1),"")</f>
        <v/>
      </c>
      <c r="C152" s="170" t="str">
        <f>IF(MIN(Table912[[#This Row],[search supracategory]:[search subcategory]])&lt;&gt;0,MIN(Table912[[#This Row],[search supracategory]:[search subcategory]]),"")</f>
        <v/>
      </c>
      <c r="D152" s="170" t="str">
        <f>IFERROR(SEARCH($G$3,Table912[[#This Row],[Supracategory Name]])+ROW()/100000,"")</f>
        <v/>
      </c>
      <c r="E152" s="170" t="str">
        <f>IFERROR(SEARCH($G$3,Table912[[#This Row],[Category Name]])+ROW()/100000,"")</f>
        <v/>
      </c>
      <c r="F152" s="170" t="str">
        <f>IFERROR(SEARCH($G$3,Table912[[#This Row],[Subcategory Name]])+ROW()/100000,"")</f>
        <v/>
      </c>
      <c r="G152" s="171">
        <v>2540</v>
      </c>
      <c r="H152" s="172" t="s">
        <v>174</v>
      </c>
      <c r="I152" s="172" t="s">
        <v>397</v>
      </c>
      <c r="J152" s="172" t="s">
        <v>398</v>
      </c>
      <c r="K152" s="172" t="s">
        <v>456</v>
      </c>
      <c r="L152" s="172" t="s">
        <v>466</v>
      </c>
      <c r="M152" s="172" t="s">
        <v>179</v>
      </c>
    </row>
    <row r="153" spans="2:13" ht="20.100000000000001" customHeight="1" x14ac:dyDescent="0.25">
      <c r="B153" s="173" t="str">
        <f>IFERROR(RANK(Table912[[#This Row],[search id]],Table912[search id],1),"")</f>
        <v/>
      </c>
      <c r="C153" s="174" t="str">
        <f>IF(MIN(Table912[[#This Row],[search supracategory]:[search subcategory]])&lt;&gt;0,MIN(Table912[[#This Row],[search supracategory]:[search subcategory]]),"")</f>
        <v/>
      </c>
      <c r="D153" s="174" t="str">
        <f>IFERROR(SEARCH($G$3,Table912[[#This Row],[Supracategory Name]])+ROW()/100000,"")</f>
        <v/>
      </c>
      <c r="E153" s="174" t="str">
        <f>IFERROR(SEARCH($G$3,Table912[[#This Row],[Category Name]])+ROW()/100000,"")</f>
        <v/>
      </c>
      <c r="F153" s="174" t="str">
        <f>IFERROR(SEARCH($G$3,Table912[[#This Row],[Subcategory Name]])+ROW()/100000,"")</f>
        <v/>
      </c>
      <c r="G153" s="171">
        <v>2542</v>
      </c>
      <c r="H153" s="172" t="s">
        <v>174</v>
      </c>
      <c r="I153" s="172" t="s">
        <v>397</v>
      </c>
      <c r="J153" s="172" t="s">
        <v>398</v>
      </c>
      <c r="K153" s="172" t="s">
        <v>456</v>
      </c>
      <c r="L153" s="172" t="s">
        <v>468</v>
      </c>
      <c r="M153" s="172" t="s">
        <v>179</v>
      </c>
    </row>
    <row r="154" spans="2:13" ht="20.100000000000001" customHeight="1" x14ac:dyDescent="0.25">
      <c r="B154" s="169" t="str">
        <f>IFERROR(RANK(Table912[[#This Row],[search id]],Table912[search id],1),"")</f>
        <v/>
      </c>
      <c r="C154" s="170" t="str">
        <f>IF(MIN(Table912[[#This Row],[search supracategory]:[search subcategory]])&lt;&gt;0,MIN(Table912[[#This Row],[search supracategory]:[search subcategory]]),"")</f>
        <v/>
      </c>
      <c r="D154" s="170" t="str">
        <f>IFERROR(SEARCH($G$3,Table912[[#This Row],[Supracategory Name]])+ROW()/100000,"")</f>
        <v/>
      </c>
      <c r="E154" s="170" t="str">
        <f>IFERROR(SEARCH($G$3,Table912[[#This Row],[Category Name]])+ROW()/100000,"")</f>
        <v/>
      </c>
      <c r="F154" s="170" t="str">
        <f>IFERROR(SEARCH($G$3,Table912[[#This Row],[Subcategory Name]])+ROW()/100000,"")</f>
        <v/>
      </c>
      <c r="G154" s="171">
        <v>1358</v>
      </c>
      <c r="H154" s="172" t="s">
        <v>174</v>
      </c>
      <c r="I154" s="172" t="s">
        <v>397</v>
      </c>
      <c r="J154" s="172" t="s">
        <v>398</v>
      </c>
      <c r="K154" s="172" t="s">
        <v>456</v>
      </c>
      <c r="L154" s="172" t="s">
        <v>470</v>
      </c>
      <c r="M154" s="172" t="s">
        <v>179</v>
      </c>
    </row>
    <row r="155" spans="2:13" ht="20.100000000000001" customHeight="1" x14ac:dyDescent="0.25">
      <c r="B155" s="173" t="str">
        <f>IFERROR(RANK(Table912[[#This Row],[search id]],Table912[search id],1),"")</f>
        <v/>
      </c>
      <c r="C155" s="174" t="str">
        <f>IF(MIN(Table912[[#This Row],[search supracategory]:[search subcategory]])&lt;&gt;0,MIN(Table912[[#This Row],[search supracategory]:[search subcategory]]),"")</f>
        <v/>
      </c>
      <c r="D155" s="174" t="str">
        <f>IFERROR(SEARCH($G$3,Table912[[#This Row],[Supracategory Name]])+ROW()/100000,"")</f>
        <v/>
      </c>
      <c r="E155" s="174" t="str">
        <f>IFERROR(SEARCH($G$3,Table912[[#This Row],[Category Name]])+ROW()/100000,"")</f>
        <v/>
      </c>
      <c r="F155" s="174" t="str">
        <f>IFERROR(SEARCH($G$3,Table912[[#This Row],[Subcategory Name]])+ROW()/100000,"")</f>
        <v/>
      </c>
      <c r="G155" s="171">
        <v>1064</v>
      </c>
      <c r="H155" s="172" t="s">
        <v>174</v>
      </c>
      <c r="I155" s="172" t="s">
        <v>397</v>
      </c>
      <c r="J155" s="172" t="s">
        <v>398</v>
      </c>
      <c r="K155" s="172" t="s">
        <v>456</v>
      </c>
      <c r="L155" s="172" t="s">
        <v>472</v>
      </c>
      <c r="M155" s="172" t="s">
        <v>179</v>
      </c>
    </row>
    <row r="156" spans="2:13" ht="20.100000000000001" customHeight="1" x14ac:dyDescent="0.25">
      <c r="B156" s="169" t="str">
        <f>IFERROR(RANK(Table912[[#This Row],[search id]],Table912[search id],1),"")</f>
        <v/>
      </c>
      <c r="C156" s="170" t="str">
        <f>IF(MIN(Table912[[#This Row],[search supracategory]:[search subcategory]])&lt;&gt;0,MIN(Table912[[#This Row],[search supracategory]:[search subcategory]]),"")</f>
        <v/>
      </c>
      <c r="D156" s="170" t="str">
        <f>IFERROR(SEARCH($G$3,Table912[[#This Row],[Supracategory Name]])+ROW()/100000,"")</f>
        <v/>
      </c>
      <c r="E156" s="170" t="str">
        <f>IFERROR(SEARCH($G$3,Table912[[#This Row],[Category Name]])+ROW()/100000,"")</f>
        <v/>
      </c>
      <c r="F156" s="170" t="str">
        <f>IFERROR(SEARCH($G$3,Table912[[#This Row],[Subcategory Name]])+ROW()/100000,"")</f>
        <v/>
      </c>
      <c r="G156" s="171">
        <v>119</v>
      </c>
      <c r="H156" s="172" t="s">
        <v>174</v>
      </c>
      <c r="I156" s="172" t="s">
        <v>397</v>
      </c>
      <c r="J156" s="172" t="s">
        <v>474</v>
      </c>
      <c r="K156" s="172" t="s">
        <v>475</v>
      </c>
      <c r="L156" s="172" t="s">
        <v>476</v>
      </c>
      <c r="M156" s="172" t="s">
        <v>179</v>
      </c>
    </row>
    <row r="157" spans="2:13" ht="20.100000000000001" customHeight="1" x14ac:dyDescent="0.25">
      <c r="B157" s="173" t="str">
        <f>IFERROR(RANK(Table912[[#This Row],[search id]],Table912[search id],1),"")</f>
        <v/>
      </c>
      <c r="C157" s="174" t="str">
        <f>IF(MIN(Table912[[#This Row],[search supracategory]:[search subcategory]])&lt;&gt;0,MIN(Table912[[#This Row],[search supracategory]:[search subcategory]]),"")</f>
        <v/>
      </c>
      <c r="D157" s="174" t="str">
        <f>IFERROR(SEARCH($G$3,Table912[[#This Row],[Supracategory Name]])+ROW()/100000,"")</f>
        <v/>
      </c>
      <c r="E157" s="174" t="str">
        <f>IFERROR(SEARCH($G$3,Table912[[#This Row],[Category Name]])+ROW()/100000,"")</f>
        <v/>
      </c>
      <c r="F157" s="174" t="str">
        <f>IFERROR(SEARCH($G$3,Table912[[#This Row],[Subcategory Name]])+ROW()/100000,"")</f>
        <v/>
      </c>
      <c r="G157" s="171">
        <v>810</v>
      </c>
      <c r="H157" s="172" t="s">
        <v>174</v>
      </c>
      <c r="I157" s="172" t="s">
        <v>397</v>
      </c>
      <c r="J157" s="172" t="s">
        <v>474</v>
      </c>
      <c r="K157" s="172" t="s">
        <v>475</v>
      </c>
      <c r="L157" s="172" t="s">
        <v>479</v>
      </c>
      <c r="M157" s="172" t="s">
        <v>179</v>
      </c>
    </row>
    <row r="158" spans="2:13" ht="20.100000000000001" customHeight="1" x14ac:dyDescent="0.25">
      <c r="B158" s="169" t="str">
        <f>IFERROR(RANK(Table912[[#This Row],[search id]],Table912[search id],1),"")</f>
        <v/>
      </c>
      <c r="C158" s="170" t="str">
        <f>IF(MIN(Table912[[#This Row],[search supracategory]:[search subcategory]])&lt;&gt;0,MIN(Table912[[#This Row],[search supracategory]:[search subcategory]]),"")</f>
        <v/>
      </c>
      <c r="D158" s="170" t="str">
        <f>IFERROR(SEARCH($G$3,Table912[[#This Row],[Supracategory Name]])+ROW()/100000,"")</f>
        <v/>
      </c>
      <c r="E158" s="170" t="str">
        <f>IFERROR(SEARCH($G$3,Table912[[#This Row],[Category Name]])+ROW()/100000,"")</f>
        <v/>
      </c>
      <c r="F158" s="170" t="str">
        <f>IFERROR(SEARCH($G$3,Table912[[#This Row],[Subcategory Name]])+ROW()/100000,"")</f>
        <v/>
      </c>
      <c r="G158" s="171">
        <v>3416</v>
      </c>
      <c r="H158" s="172" t="s">
        <v>174</v>
      </c>
      <c r="I158" s="172" t="s">
        <v>397</v>
      </c>
      <c r="J158" s="172" t="s">
        <v>474</v>
      </c>
      <c r="K158" s="172" t="s">
        <v>475</v>
      </c>
      <c r="L158" s="172" t="s">
        <v>481</v>
      </c>
      <c r="M158" s="172" t="s">
        <v>179</v>
      </c>
    </row>
    <row r="159" spans="2:13" ht="20.100000000000001" customHeight="1" x14ac:dyDescent="0.25">
      <c r="B159" s="173" t="str">
        <f>IFERROR(RANK(Table912[[#This Row],[search id]],Table912[search id],1),"")</f>
        <v/>
      </c>
      <c r="C159" s="174" t="str">
        <f>IF(MIN(Table912[[#This Row],[search supracategory]:[search subcategory]])&lt;&gt;0,MIN(Table912[[#This Row],[search supracategory]:[search subcategory]]),"")</f>
        <v/>
      </c>
      <c r="D159" s="174" t="str">
        <f>IFERROR(SEARCH($G$3,Table912[[#This Row],[Supracategory Name]])+ROW()/100000,"")</f>
        <v/>
      </c>
      <c r="E159" s="174" t="str">
        <f>IFERROR(SEARCH($G$3,Table912[[#This Row],[Category Name]])+ROW()/100000,"")</f>
        <v/>
      </c>
      <c r="F159" s="174" t="str">
        <f>IFERROR(SEARCH($G$3,Table912[[#This Row],[Subcategory Name]])+ROW()/100000,"")</f>
        <v/>
      </c>
      <c r="G159" s="171">
        <v>1369</v>
      </c>
      <c r="H159" s="172" t="s">
        <v>174</v>
      </c>
      <c r="I159" s="172" t="s">
        <v>397</v>
      </c>
      <c r="J159" s="172" t="s">
        <v>474</v>
      </c>
      <c r="K159" s="172" t="s">
        <v>475</v>
      </c>
      <c r="L159" s="172" t="s">
        <v>483</v>
      </c>
      <c r="M159" s="172" t="s">
        <v>179</v>
      </c>
    </row>
    <row r="160" spans="2:13" ht="20.100000000000001" customHeight="1" x14ac:dyDescent="0.25">
      <c r="B160" s="169" t="str">
        <f>IFERROR(RANK(Table912[[#This Row],[search id]],Table912[search id],1),"")</f>
        <v/>
      </c>
      <c r="C160" s="170" t="str">
        <f>IF(MIN(Table912[[#This Row],[search supracategory]:[search subcategory]])&lt;&gt;0,MIN(Table912[[#This Row],[search supracategory]:[search subcategory]]),"")</f>
        <v/>
      </c>
      <c r="D160" s="170" t="str">
        <f>IFERROR(SEARCH($G$3,Table912[[#This Row],[Supracategory Name]])+ROW()/100000,"")</f>
        <v/>
      </c>
      <c r="E160" s="170" t="str">
        <f>IFERROR(SEARCH($G$3,Table912[[#This Row],[Category Name]])+ROW()/100000,"")</f>
        <v/>
      </c>
      <c r="F160" s="170" t="str">
        <f>IFERROR(SEARCH($G$3,Table912[[#This Row],[Subcategory Name]])+ROW()/100000,"")</f>
        <v/>
      </c>
      <c r="G160" s="171">
        <v>1370</v>
      </c>
      <c r="H160" s="172" t="s">
        <v>174</v>
      </c>
      <c r="I160" s="172" t="s">
        <v>397</v>
      </c>
      <c r="J160" s="172" t="s">
        <v>474</v>
      </c>
      <c r="K160" s="172" t="s">
        <v>475</v>
      </c>
      <c r="L160" s="172" t="s">
        <v>485</v>
      </c>
      <c r="M160" s="172" t="s">
        <v>179</v>
      </c>
    </row>
    <row r="161" spans="2:13" ht="20.100000000000001" customHeight="1" x14ac:dyDescent="0.25">
      <c r="B161" s="173" t="str">
        <f>IFERROR(RANK(Table912[[#This Row],[search id]],Table912[search id],1),"")</f>
        <v/>
      </c>
      <c r="C161" s="174" t="str">
        <f>IF(MIN(Table912[[#This Row],[search supracategory]:[search subcategory]])&lt;&gt;0,MIN(Table912[[#This Row],[search supracategory]:[search subcategory]]),"")</f>
        <v/>
      </c>
      <c r="D161" s="174" t="str">
        <f>IFERROR(SEARCH($G$3,Table912[[#This Row],[Supracategory Name]])+ROW()/100000,"")</f>
        <v/>
      </c>
      <c r="E161" s="174" t="str">
        <f>IFERROR(SEARCH($G$3,Table912[[#This Row],[Category Name]])+ROW()/100000,"")</f>
        <v/>
      </c>
      <c r="F161" s="174" t="str">
        <f>IFERROR(SEARCH($G$3,Table912[[#This Row],[Subcategory Name]])+ROW()/100000,"")</f>
        <v/>
      </c>
      <c r="G161" s="171">
        <v>1376</v>
      </c>
      <c r="H161" s="172" t="s">
        <v>174</v>
      </c>
      <c r="I161" s="172" t="s">
        <v>397</v>
      </c>
      <c r="J161" s="172" t="s">
        <v>474</v>
      </c>
      <c r="K161" s="172" t="s">
        <v>475</v>
      </c>
      <c r="L161" s="172" t="s">
        <v>487</v>
      </c>
      <c r="M161" s="172" t="s">
        <v>179</v>
      </c>
    </row>
    <row r="162" spans="2:13" ht="20.100000000000001" customHeight="1" x14ac:dyDescent="0.25">
      <c r="B162" s="169" t="str">
        <f>IFERROR(RANK(Table912[[#This Row],[search id]],Table912[search id],1),"")</f>
        <v/>
      </c>
      <c r="C162" s="170" t="str">
        <f>IF(MIN(Table912[[#This Row],[search supracategory]:[search subcategory]])&lt;&gt;0,MIN(Table912[[#This Row],[search supracategory]:[search subcategory]]),"")</f>
        <v/>
      </c>
      <c r="D162" s="170" t="str">
        <f>IFERROR(SEARCH($G$3,Table912[[#This Row],[Supracategory Name]])+ROW()/100000,"")</f>
        <v/>
      </c>
      <c r="E162" s="170" t="str">
        <f>IFERROR(SEARCH($G$3,Table912[[#This Row],[Category Name]])+ROW()/100000,"")</f>
        <v/>
      </c>
      <c r="F162" s="170" t="str">
        <f>IFERROR(SEARCH($G$3,Table912[[#This Row],[Subcategory Name]])+ROW()/100000,"")</f>
        <v/>
      </c>
      <c r="G162" s="171">
        <v>1372</v>
      </c>
      <c r="H162" s="172" t="s">
        <v>174</v>
      </c>
      <c r="I162" s="172" t="s">
        <v>397</v>
      </c>
      <c r="J162" s="172" t="s">
        <v>474</v>
      </c>
      <c r="K162" s="172" t="s">
        <v>475</v>
      </c>
      <c r="L162" s="172" t="s">
        <v>489</v>
      </c>
      <c r="M162" s="172" t="s">
        <v>179</v>
      </c>
    </row>
    <row r="163" spans="2:13" ht="20.100000000000001" customHeight="1" x14ac:dyDescent="0.25">
      <c r="B163" s="173" t="str">
        <f>IFERROR(RANK(Table912[[#This Row],[search id]],Table912[search id],1),"")</f>
        <v/>
      </c>
      <c r="C163" s="174" t="str">
        <f>IF(MIN(Table912[[#This Row],[search supracategory]:[search subcategory]])&lt;&gt;0,MIN(Table912[[#This Row],[search supracategory]:[search subcategory]]),"")</f>
        <v/>
      </c>
      <c r="D163" s="174" t="str">
        <f>IFERROR(SEARCH($G$3,Table912[[#This Row],[Supracategory Name]])+ROW()/100000,"")</f>
        <v/>
      </c>
      <c r="E163" s="174" t="str">
        <f>IFERROR(SEARCH($G$3,Table912[[#This Row],[Category Name]])+ROW()/100000,"")</f>
        <v/>
      </c>
      <c r="F163" s="174" t="str">
        <f>IFERROR(SEARCH($G$3,Table912[[#This Row],[Subcategory Name]])+ROW()/100000,"")</f>
        <v/>
      </c>
      <c r="G163" s="171">
        <v>1373</v>
      </c>
      <c r="H163" s="172" t="s">
        <v>174</v>
      </c>
      <c r="I163" s="172" t="s">
        <v>397</v>
      </c>
      <c r="J163" s="172" t="s">
        <v>474</v>
      </c>
      <c r="K163" s="172" t="s">
        <v>475</v>
      </c>
      <c r="L163" s="172" t="s">
        <v>491</v>
      </c>
      <c r="M163" s="172" t="s">
        <v>179</v>
      </c>
    </row>
    <row r="164" spans="2:13" ht="20.100000000000001" customHeight="1" x14ac:dyDescent="0.25">
      <c r="B164" s="169" t="str">
        <f>IFERROR(RANK(Table912[[#This Row],[search id]],Table912[search id],1),"")</f>
        <v/>
      </c>
      <c r="C164" s="170" t="str">
        <f>IF(MIN(Table912[[#This Row],[search supracategory]:[search subcategory]])&lt;&gt;0,MIN(Table912[[#This Row],[search supracategory]:[search subcategory]]),"")</f>
        <v/>
      </c>
      <c r="D164" s="170" t="str">
        <f>IFERROR(SEARCH($G$3,Table912[[#This Row],[Supracategory Name]])+ROW()/100000,"")</f>
        <v/>
      </c>
      <c r="E164" s="170" t="str">
        <f>IFERROR(SEARCH($G$3,Table912[[#This Row],[Category Name]])+ROW()/100000,"")</f>
        <v/>
      </c>
      <c r="F164" s="170" t="str">
        <f>IFERROR(SEARCH($G$3,Table912[[#This Row],[Subcategory Name]])+ROW()/100000,"")</f>
        <v/>
      </c>
      <c r="G164" s="171">
        <v>3450</v>
      </c>
      <c r="H164" s="172" t="s">
        <v>174</v>
      </c>
      <c r="I164" s="172" t="s">
        <v>397</v>
      </c>
      <c r="J164" s="172" t="s">
        <v>474</v>
      </c>
      <c r="K164" s="172" t="s">
        <v>475</v>
      </c>
      <c r="L164" s="172" t="s">
        <v>493</v>
      </c>
      <c r="M164" s="172" t="s">
        <v>179</v>
      </c>
    </row>
    <row r="165" spans="2:13" ht="20.100000000000001" customHeight="1" x14ac:dyDescent="0.25">
      <c r="B165" s="173" t="str">
        <f>IFERROR(RANK(Table912[[#This Row],[search id]],Table912[search id],1),"")</f>
        <v/>
      </c>
      <c r="C165" s="174" t="str">
        <f>IF(MIN(Table912[[#This Row],[search supracategory]:[search subcategory]])&lt;&gt;0,MIN(Table912[[#This Row],[search supracategory]:[search subcategory]]),"")</f>
        <v/>
      </c>
      <c r="D165" s="174" t="str">
        <f>IFERROR(SEARCH($G$3,Table912[[#This Row],[Supracategory Name]])+ROW()/100000,"")</f>
        <v/>
      </c>
      <c r="E165" s="174" t="str">
        <f>IFERROR(SEARCH($G$3,Table912[[#This Row],[Category Name]])+ROW()/100000,"")</f>
        <v/>
      </c>
      <c r="F165" s="174" t="str">
        <f>IFERROR(SEARCH($G$3,Table912[[#This Row],[Subcategory Name]])+ROW()/100000,"")</f>
        <v/>
      </c>
      <c r="G165" s="171">
        <v>3451</v>
      </c>
      <c r="H165" s="172" t="s">
        <v>174</v>
      </c>
      <c r="I165" s="172" t="s">
        <v>397</v>
      </c>
      <c r="J165" s="172" t="s">
        <v>474</v>
      </c>
      <c r="K165" s="172" t="s">
        <v>475</v>
      </c>
      <c r="L165" s="172" t="s">
        <v>495</v>
      </c>
      <c r="M165" s="172" t="s">
        <v>179</v>
      </c>
    </row>
    <row r="166" spans="2:13" ht="20.100000000000001" customHeight="1" x14ac:dyDescent="0.25">
      <c r="B166" s="169" t="str">
        <f>IFERROR(RANK(Table912[[#This Row],[search id]],Table912[search id],1),"")</f>
        <v/>
      </c>
      <c r="C166" s="170" t="str">
        <f>IF(MIN(Table912[[#This Row],[search supracategory]:[search subcategory]])&lt;&gt;0,MIN(Table912[[#This Row],[search supracategory]:[search subcategory]]),"")</f>
        <v/>
      </c>
      <c r="D166" s="170" t="str">
        <f>IFERROR(SEARCH($G$3,Table912[[#This Row],[Supracategory Name]])+ROW()/100000,"")</f>
        <v/>
      </c>
      <c r="E166" s="170" t="str">
        <f>IFERROR(SEARCH($G$3,Table912[[#This Row],[Category Name]])+ROW()/100000,"")</f>
        <v/>
      </c>
      <c r="F166" s="170" t="str">
        <f>IFERROR(SEARCH($G$3,Table912[[#This Row],[Subcategory Name]])+ROW()/100000,"")</f>
        <v/>
      </c>
      <c r="G166" s="171">
        <v>2489</v>
      </c>
      <c r="H166" s="172" t="s">
        <v>174</v>
      </c>
      <c r="I166" s="172" t="s">
        <v>397</v>
      </c>
      <c r="J166" s="172" t="s">
        <v>474</v>
      </c>
      <c r="K166" s="172" t="s">
        <v>475</v>
      </c>
      <c r="L166" s="172" t="s">
        <v>497</v>
      </c>
      <c r="M166" s="172" t="s">
        <v>179</v>
      </c>
    </row>
    <row r="167" spans="2:13" ht="20.100000000000001" customHeight="1" x14ac:dyDescent="0.25">
      <c r="B167" s="173" t="str">
        <f>IFERROR(RANK(Table912[[#This Row],[search id]],Table912[search id],1),"")</f>
        <v/>
      </c>
      <c r="C167" s="174" t="str">
        <f>IF(MIN(Table912[[#This Row],[search supracategory]:[search subcategory]])&lt;&gt;0,MIN(Table912[[#This Row],[search supracategory]:[search subcategory]]),"")</f>
        <v/>
      </c>
      <c r="D167" s="174" t="str">
        <f>IFERROR(SEARCH($G$3,Table912[[#This Row],[Supracategory Name]])+ROW()/100000,"")</f>
        <v/>
      </c>
      <c r="E167" s="174" t="str">
        <f>IFERROR(SEARCH($G$3,Table912[[#This Row],[Category Name]])+ROW()/100000,"")</f>
        <v/>
      </c>
      <c r="F167" s="174" t="str">
        <f>IFERROR(SEARCH($G$3,Table912[[#This Row],[Subcategory Name]])+ROW()/100000,"")</f>
        <v/>
      </c>
      <c r="G167" s="171">
        <v>1526</v>
      </c>
      <c r="H167" s="172" t="s">
        <v>174</v>
      </c>
      <c r="I167" s="172" t="s">
        <v>397</v>
      </c>
      <c r="J167" s="172" t="s">
        <v>474</v>
      </c>
      <c r="K167" s="172" t="s">
        <v>475</v>
      </c>
      <c r="L167" s="172" t="s">
        <v>499</v>
      </c>
      <c r="M167" s="172" t="s">
        <v>179</v>
      </c>
    </row>
    <row r="168" spans="2:13" ht="20.100000000000001" customHeight="1" x14ac:dyDescent="0.25">
      <c r="B168" s="169" t="str">
        <f>IFERROR(RANK(Table912[[#This Row],[search id]],Table912[search id],1),"")</f>
        <v/>
      </c>
      <c r="C168" s="170" t="str">
        <f>IF(MIN(Table912[[#This Row],[search supracategory]:[search subcategory]])&lt;&gt;0,MIN(Table912[[#This Row],[search supracategory]:[search subcategory]]),"")</f>
        <v/>
      </c>
      <c r="D168" s="170" t="str">
        <f>IFERROR(SEARCH($G$3,Table912[[#This Row],[Supracategory Name]])+ROW()/100000,"")</f>
        <v/>
      </c>
      <c r="E168" s="170" t="str">
        <f>IFERROR(SEARCH($G$3,Table912[[#This Row],[Category Name]])+ROW()/100000,"")</f>
        <v/>
      </c>
      <c r="F168" s="170" t="str">
        <f>IFERROR(SEARCH($G$3,Table912[[#This Row],[Subcategory Name]])+ROW()/100000,"")</f>
        <v/>
      </c>
      <c r="G168" s="171">
        <v>1335</v>
      </c>
      <c r="H168" s="172" t="s">
        <v>174</v>
      </c>
      <c r="I168" s="172" t="s">
        <v>397</v>
      </c>
      <c r="J168" s="172" t="s">
        <v>474</v>
      </c>
      <c r="K168" s="172" t="s">
        <v>501</v>
      </c>
      <c r="L168" s="172" t="s">
        <v>502</v>
      </c>
      <c r="M168" s="172" t="s">
        <v>179</v>
      </c>
    </row>
    <row r="169" spans="2:13" ht="20.100000000000001" customHeight="1" x14ac:dyDescent="0.25">
      <c r="B169" s="173" t="str">
        <f>IFERROR(RANK(Table912[[#This Row],[search id]],Table912[search id],1),"")</f>
        <v/>
      </c>
      <c r="C169" s="174" t="str">
        <f>IF(MIN(Table912[[#This Row],[search supracategory]:[search subcategory]])&lt;&gt;0,MIN(Table912[[#This Row],[search supracategory]:[search subcategory]]),"")</f>
        <v/>
      </c>
      <c r="D169" s="174" t="str">
        <f>IFERROR(SEARCH($G$3,Table912[[#This Row],[Supracategory Name]])+ROW()/100000,"")</f>
        <v/>
      </c>
      <c r="E169" s="174" t="str">
        <f>IFERROR(SEARCH($G$3,Table912[[#This Row],[Category Name]])+ROW()/100000,"")</f>
        <v/>
      </c>
      <c r="F169" s="174" t="str">
        <f>IFERROR(SEARCH($G$3,Table912[[#This Row],[Subcategory Name]])+ROW()/100000,"")</f>
        <v/>
      </c>
      <c r="G169" s="171">
        <v>1336</v>
      </c>
      <c r="H169" s="172" t="s">
        <v>174</v>
      </c>
      <c r="I169" s="172" t="s">
        <v>397</v>
      </c>
      <c r="J169" s="172" t="s">
        <v>474</v>
      </c>
      <c r="K169" s="172" t="s">
        <v>501</v>
      </c>
      <c r="L169" s="172" t="s">
        <v>505</v>
      </c>
      <c r="M169" s="172" t="s">
        <v>179</v>
      </c>
    </row>
    <row r="170" spans="2:13" ht="20.100000000000001" customHeight="1" x14ac:dyDescent="0.25">
      <c r="B170" s="169" t="str">
        <f>IFERROR(RANK(Table912[[#This Row],[search id]],Table912[search id],1),"")</f>
        <v/>
      </c>
      <c r="C170" s="170" t="str">
        <f>IF(MIN(Table912[[#This Row],[search supracategory]:[search subcategory]])&lt;&gt;0,MIN(Table912[[#This Row],[search supracategory]:[search subcategory]]),"")</f>
        <v/>
      </c>
      <c r="D170" s="170" t="str">
        <f>IFERROR(SEARCH($G$3,Table912[[#This Row],[Supracategory Name]])+ROW()/100000,"")</f>
        <v/>
      </c>
      <c r="E170" s="170" t="str">
        <f>IFERROR(SEARCH($G$3,Table912[[#This Row],[Category Name]])+ROW()/100000,"")</f>
        <v/>
      </c>
      <c r="F170" s="170" t="str">
        <f>IFERROR(SEARCH($G$3,Table912[[#This Row],[Subcategory Name]])+ROW()/100000,"")</f>
        <v/>
      </c>
      <c r="G170" s="171">
        <v>1383</v>
      </c>
      <c r="H170" s="172" t="s">
        <v>174</v>
      </c>
      <c r="I170" s="172" t="s">
        <v>397</v>
      </c>
      <c r="J170" s="172" t="s">
        <v>474</v>
      </c>
      <c r="K170" s="172" t="s">
        <v>501</v>
      </c>
      <c r="L170" s="172" t="s">
        <v>507</v>
      </c>
      <c r="M170" s="172" t="s">
        <v>179</v>
      </c>
    </row>
    <row r="171" spans="2:13" ht="20.100000000000001" customHeight="1" x14ac:dyDescent="0.25">
      <c r="B171" s="173" t="str">
        <f>IFERROR(RANK(Table912[[#This Row],[search id]],Table912[search id],1),"")</f>
        <v/>
      </c>
      <c r="C171" s="174" t="str">
        <f>IF(MIN(Table912[[#This Row],[search supracategory]:[search subcategory]])&lt;&gt;0,MIN(Table912[[#This Row],[search supracategory]:[search subcategory]]),"")</f>
        <v/>
      </c>
      <c r="D171" s="174" t="str">
        <f>IFERROR(SEARCH($G$3,Table912[[#This Row],[Supracategory Name]])+ROW()/100000,"")</f>
        <v/>
      </c>
      <c r="E171" s="174" t="str">
        <f>IFERROR(SEARCH($G$3,Table912[[#This Row],[Category Name]])+ROW()/100000,"")</f>
        <v/>
      </c>
      <c r="F171" s="174" t="str">
        <f>IFERROR(SEARCH($G$3,Table912[[#This Row],[Subcategory Name]])+ROW()/100000,"")</f>
        <v/>
      </c>
      <c r="G171" s="171">
        <v>3421</v>
      </c>
      <c r="H171" s="172" t="s">
        <v>174</v>
      </c>
      <c r="I171" s="172" t="s">
        <v>397</v>
      </c>
      <c r="J171" s="172" t="s">
        <v>474</v>
      </c>
      <c r="K171" s="172" t="s">
        <v>501</v>
      </c>
      <c r="L171" s="172" t="s">
        <v>509</v>
      </c>
      <c r="M171" s="172" t="s">
        <v>179</v>
      </c>
    </row>
    <row r="172" spans="2:13" ht="20.100000000000001" customHeight="1" x14ac:dyDescent="0.25">
      <c r="B172" s="169" t="str">
        <f>IFERROR(RANK(Table912[[#This Row],[search id]],Table912[search id],1),"")</f>
        <v/>
      </c>
      <c r="C172" s="170" t="str">
        <f>IF(MIN(Table912[[#This Row],[search supracategory]:[search subcategory]])&lt;&gt;0,MIN(Table912[[#This Row],[search supracategory]:[search subcategory]]),"")</f>
        <v/>
      </c>
      <c r="D172" s="170" t="str">
        <f>IFERROR(SEARCH($G$3,Table912[[#This Row],[Supracategory Name]])+ROW()/100000,"")</f>
        <v/>
      </c>
      <c r="E172" s="170" t="str">
        <f>IFERROR(SEARCH($G$3,Table912[[#This Row],[Category Name]])+ROW()/100000,"")</f>
        <v/>
      </c>
      <c r="F172" s="170" t="str">
        <f>IFERROR(SEARCH($G$3,Table912[[#This Row],[Subcategory Name]])+ROW()/100000,"")</f>
        <v/>
      </c>
      <c r="G172" s="171">
        <v>3422</v>
      </c>
      <c r="H172" s="172" t="s">
        <v>174</v>
      </c>
      <c r="I172" s="172" t="s">
        <v>397</v>
      </c>
      <c r="J172" s="172" t="s">
        <v>474</v>
      </c>
      <c r="K172" s="172" t="s">
        <v>501</v>
      </c>
      <c r="L172" s="172" t="s">
        <v>511</v>
      </c>
      <c r="M172" s="172" t="s">
        <v>179</v>
      </c>
    </row>
    <row r="173" spans="2:13" ht="20.100000000000001" customHeight="1" x14ac:dyDescent="0.25">
      <c r="B173" s="173" t="str">
        <f>IFERROR(RANK(Table912[[#This Row],[search id]],Table912[search id],1),"")</f>
        <v/>
      </c>
      <c r="C173" s="174" t="str">
        <f>IF(MIN(Table912[[#This Row],[search supracategory]:[search subcategory]])&lt;&gt;0,MIN(Table912[[#This Row],[search supracategory]:[search subcategory]]),"")</f>
        <v/>
      </c>
      <c r="D173" s="174" t="str">
        <f>IFERROR(SEARCH($G$3,Table912[[#This Row],[Supracategory Name]])+ROW()/100000,"")</f>
        <v/>
      </c>
      <c r="E173" s="174" t="str">
        <f>IFERROR(SEARCH($G$3,Table912[[#This Row],[Category Name]])+ROW()/100000,"")</f>
        <v/>
      </c>
      <c r="F173" s="174" t="str">
        <f>IFERROR(SEARCH($G$3,Table912[[#This Row],[Subcategory Name]])+ROW()/100000,"")</f>
        <v/>
      </c>
      <c r="G173" s="171">
        <v>2332</v>
      </c>
      <c r="H173" s="172" t="s">
        <v>174</v>
      </c>
      <c r="I173" s="172" t="s">
        <v>397</v>
      </c>
      <c r="J173" s="172" t="s">
        <v>474</v>
      </c>
      <c r="K173" s="172" t="s">
        <v>501</v>
      </c>
      <c r="L173" s="172" t="s">
        <v>513</v>
      </c>
      <c r="M173" s="172" t="s">
        <v>179</v>
      </c>
    </row>
    <row r="174" spans="2:13" ht="20.100000000000001" customHeight="1" x14ac:dyDescent="0.25">
      <c r="B174" s="169" t="str">
        <f>IFERROR(RANK(Table912[[#This Row],[search id]],Table912[search id],1),"")</f>
        <v/>
      </c>
      <c r="C174" s="170" t="str">
        <f>IF(MIN(Table912[[#This Row],[search supracategory]:[search subcategory]])&lt;&gt;0,MIN(Table912[[#This Row],[search supracategory]:[search subcategory]]),"")</f>
        <v/>
      </c>
      <c r="D174" s="170" t="str">
        <f>IFERROR(SEARCH($G$3,Table912[[#This Row],[Supracategory Name]])+ROW()/100000,"")</f>
        <v/>
      </c>
      <c r="E174" s="170" t="str">
        <f>IFERROR(SEARCH($G$3,Table912[[#This Row],[Category Name]])+ROW()/100000,"")</f>
        <v/>
      </c>
      <c r="F174" s="170" t="str">
        <f>IFERROR(SEARCH($G$3,Table912[[#This Row],[Subcategory Name]])+ROW()/100000,"")</f>
        <v/>
      </c>
      <c r="G174" s="171">
        <v>3419</v>
      </c>
      <c r="H174" s="172" t="s">
        <v>174</v>
      </c>
      <c r="I174" s="172" t="s">
        <v>397</v>
      </c>
      <c r="J174" s="172" t="s">
        <v>474</v>
      </c>
      <c r="K174" s="172" t="s">
        <v>515</v>
      </c>
      <c r="L174" s="172" t="s">
        <v>516</v>
      </c>
      <c r="M174" s="172" t="s">
        <v>179</v>
      </c>
    </row>
    <row r="175" spans="2:13" ht="20.100000000000001" customHeight="1" x14ac:dyDescent="0.25">
      <c r="B175" s="173" t="str">
        <f>IFERROR(RANK(Table912[[#This Row],[search id]],Table912[search id],1),"")</f>
        <v/>
      </c>
      <c r="C175" s="174" t="str">
        <f>IF(MIN(Table912[[#This Row],[search supracategory]:[search subcategory]])&lt;&gt;0,MIN(Table912[[#This Row],[search supracategory]:[search subcategory]]),"")</f>
        <v/>
      </c>
      <c r="D175" s="174" t="str">
        <f>IFERROR(SEARCH($G$3,Table912[[#This Row],[Supracategory Name]])+ROW()/100000,"")</f>
        <v/>
      </c>
      <c r="E175" s="174" t="str">
        <f>IFERROR(SEARCH($G$3,Table912[[#This Row],[Category Name]])+ROW()/100000,"")</f>
        <v/>
      </c>
      <c r="F175" s="174" t="str">
        <f>IFERROR(SEARCH($G$3,Table912[[#This Row],[Subcategory Name]])+ROW()/100000,"")</f>
        <v/>
      </c>
      <c r="G175" s="171">
        <v>808</v>
      </c>
      <c r="H175" s="172" t="s">
        <v>174</v>
      </c>
      <c r="I175" s="172" t="s">
        <v>397</v>
      </c>
      <c r="J175" s="172" t="s">
        <v>474</v>
      </c>
      <c r="K175" s="172" t="s">
        <v>515</v>
      </c>
      <c r="L175" s="172" t="s">
        <v>519</v>
      </c>
      <c r="M175" s="172" t="s">
        <v>179</v>
      </c>
    </row>
    <row r="176" spans="2:13" ht="20.100000000000001" customHeight="1" x14ac:dyDescent="0.25">
      <c r="B176" s="169" t="str">
        <f>IFERROR(RANK(Table912[[#This Row],[search id]],Table912[search id],1),"")</f>
        <v/>
      </c>
      <c r="C176" s="170" t="str">
        <f>IF(MIN(Table912[[#This Row],[search supracategory]:[search subcategory]])&lt;&gt;0,MIN(Table912[[#This Row],[search supracategory]:[search subcategory]]),"")</f>
        <v/>
      </c>
      <c r="D176" s="170" t="str">
        <f>IFERROR(SEARCH($G$3,Table912[[#This Row],[Supracategory Name]])+ROW()/100000,"")</f>
        <v/>
      </c>
      <c r="E176" s="170" t="str">
        <f>IFERROR(SEARCH($G$3,Table912[[#This Row],[Category Name]])+ROW()/100000,"")</f>
        <v/>
      </c>
      <c r="F176" s="170" t="str">
        <f>IFERROR(SEARCH($G$3,Table912[[#This Row],[Subcategory Name]])+ROW()/100000,"")</f>
        <v/>
      </c>
      <c r="G176" s="171">
        <v>1374</v>
      </c>
      <c r="H176" s="172" t="s">
        <v>174</v>
      </c>
      <c r="I176" s="172" t="s">
        <v>397</v>
      </c>
      <c r="J176" s="172" t="s">
        <v>474</v>
      </c>
      <c r="K176" s="172" t="s">
        <v>515</v>
      </c>
      <c r="L176" s="172" t="s">
        <v>521</v>
      </c>
      <c r="M176" s="172" t="s">
        <v>179</v>
      </c>
    </row>
    <row r="177" spans="2:13" ht="20.100000000000001" customHeight="1" x14ac:dyDescent="0.25">
      <c r="B177" s="173" t="str">
        <f>IFERROR(RANK(Table912[[#This Row],[search id]],Table912[search id],1),"")</f>
        <v/>
      </c>
      <c r="C177" s="174" t="str">
        <f>IF(MIN(Table912[[#This Row],[search supracategory]:[search subcategory]])&lt;&gt;0,MIN(Table912[[#This Row],[search supracategory]:[search subcategory]]),"")</f>
        <v/>
      </c>
      <c r="D177" s="174" t="str">
        <f>IFERROR(SEARCH($G$3,Table912[[#This Row],[Supracategory Name]])+ROW()/100000,"")</f>
        <v/>
      </c>
      <c r="E177" s="174" t="str">
        <f>IFERROR(SEARCH($G$3,Table912[[#This Row],[Category Name]])+ROW()/100000,"")</f>
        <v/>
      </c>
      <c r="F177" s="174" t="str">
        <f>IFERROR(SEARCH($G$3,Table912[[#This Row],[Subcategory Name]])+ROW()/100000,"")</f>
        <v/>
      </c>
      <c r="G177" s="171">
        <v>1375</v>
      </c>
      <c r="H177" s="172" t="s">
        <v>174</v>
      </c>
      <c r="I177" s="172" t="s">
        <v>397</v>
      </c>
      <c r="J177" s="172" t="s">
        <v>474</v>
      </c>
      <c r="K177" s="172" t="s">
        <v>515</v>
      </c>
      <c r="L177" s="172" t="s">
        <v>523</v>
      </c>
      <c r="M177" s="172" t="s">
        <v>179</v>
      </c>
    </row>
    <row r="178" spans="2:13" ht="20.100000000000001" customHeight="1" x14ac:dyDescent="0.25">
      <c r="B178" s="169" t="str">
        <f>IFERROR(RANK(Table912[[#This Row],[search id]],Table912[search id],1),"")</f>
        <v/>
      </c>
      <c r="C178" s="170" t="str">
        <f>IF(MIN(Table912[[#This Row],[search supracategory]:[search subcategory]])&lt;&gt;0,MIN(Table912[[#This Row],[search supracategory]:[search subcategory]]),"")</f>
        <v/>
      </c>
      <c r="D178" s="170" t="str">
        <f>IFERROR(SEARCH($G$3,Table912[[#This Row],[Supracategory Name]])+ROW()/100000,"")</f>
        <v/>
      </c>
      <c r="E178" s="170" t="str">
        <f>IFERROR(SEARCH($G$3,Table912[[#This Row],[Category Name]])+ROW()/100000,"")</f>
        <v/>
      </c>
      <c r="F178" s="170" t="str">
        <f>IFERROR(SEARCH($G$3,Table912[[#This Row],[Subcategory Name]])+ROW()/100000,"")</f>
        <v/>
      </c>
      <c r="G178" s="171">
        <v>2443</v>
      </c>
      <c r="H178" s="172" t="s">
        <v>174</v>
      </c>
      <c r="I178" s="172" t="s">
        <v>397</v>
      </c>
      <c r="J178" s="172" t="s">
        <v>474</v>
      </c>
      <c r="K178" s="172" t="s">
        <v>515</v>
      </c>
      <c r="L178" s="172" t="s">
        <v>525</v>
      </c>
      <c r="M178" s="172" t="s">
        <v>179</v>
      </c>
    </row>
    <row r="179" spans="2:13" ht="20.100000000000001" customHeight="1" x14ac:dyDescent="0.25">
      <c r="B179" s="173" t="str">
        <f>IFERROR(RANK(Table912[[#This Row],[search id]],Table912[search id],1),"")</f>
        <v/>
      </c>
      <c r="C179" s="174" t="str">
        <f>IF(MIN(Table912[[#This Row],[search supracategory]:[search subcategory]])&lt;&gt;0,MIN(Table912[[#This Row],[search supracategory]:[search subcategory]]),"")</f>
        <v/>
      </c>
      <c r="D179" s="174" t="str">
        <f>IFERROR(SEARCH($G$3,Table912[[#This Row],[Supracategory Name]])+ROW()/100000,"")</f>
        <v/>
      </c>
      <c r="E179" s="174" t="str">
        <f>IFERROR(SEARCH($G$3,Table912[[#This Row],[Category Name]])+ROW()/100000,"")</f>
        <v/>
      </c>
      <c r="F179" s="174" t="str">
        <f>IFERROR(SEARCH($G$3,Table912[[#This Row],[Subcategory Name]])+ROW()/100000,"")</f>
        <v/>
      </c>
      <c r="G179" s="171">
        <v>609</v>
      </c>
      <c r="H179" s="172" t="s">
        <v>174</v>
      </c>
      <c r="I179" s="172" t="s">
        <v>397</v>
      </c>
      <c r="J179" s="172" t="s">
        <v>474</v>
      </c>
      <c r="K179" s="172" t="s">
        <v>527</v>
      </c>
      <c r="L179" s="172" t="s">
        <v>528</v>
      </c>
      <c r="M179" s="172" t="s">
        <v>179</v>
      </c>
    </row>
    <row r="180" spans="2:13" ht="20.100000000000001" customHeight="1" x14ac:dyDescent="0.25">
      <c r="B180" s="169" t="str">
        <f>IFERROR(RANK(Table912[[#This Row],[search id]],Table912[search id],1),"")</f>
        <v/>
      </c>
      <c r="C180" s="170" t="str">
        <f>IF(MIN(Table912[[#This Row],[search supracategory]:[search subcategory]])&lt;&gt;0,MIN(Table912[[#This Row],[search supracategory]:[search subcategory]]),"")</f>
        <v/>
      </c>
      <c r="D180" s="170" t="str">
        <f>IFERROR(SEARCH($G$3,Table912[[#This Row],[Supracategory Name]])+ROW()/100000,"")</f>
        <v/>
      </c>
      <c r="E180" s="170" t="str">
        <f>IFERROR(SEARCH($G$3,Table912[[#This Row],[Category Name]])+ROW()/100000,"")</f>
        <v/>
      </c>
      <c r="F180" s="170" t="str">
        <f>IFERROR(SEARCH($G$3,Table912[[#This Row],[Subcategory Name]])+ROW()/100000,"")</f>
        <v/>
      </c>
      <c r="G180" s="171">
        <v>218</v>
      </c>
      <c r="H180" s="172" t="s">
        <v>174</v>
      </c>
      <c r="I180" s="172" t="s">
        <v>397</v>
      </c>
      <c r="J180" s="172" t="s">
        <v>474</v>
      </c>
      <c r="K180" s="172" t="s">
        <v>527</v>
      </c>
      <c r="L180" s="172" t="s">
        <v>531</v>
      </c>
      <c r="M180" s="172" t="s">
        <v>179</v>
      </c>
    </row>
    <row r="181" spans="2:13" ht="20.100000000000001" customHeight="1" x14ac:dyDescent="0.25">
      <c r="B181" s="173" t="str">
        <f>IFERROR(RANK(Table912[[#This Row],[search id]],Table912[search id],1),"")</f>
        <v/>
      </c>
      <c r="C181" s="174" t="str">
        <f>IF(MIN(Table912[[#This Row],[search supracategory]:[search subcategory]])&lt;&gt;0,MIN(Table912[[#This Row],[search supracategory]:[search subcategory]]),"")</f>
        <v/>
      </c>
      <c r="D181" s="174" t="str">
        <f>IFERROR(SEARCH($G$3,Table912[[#This Row],[Supracategory Name]])+ROW()/100000,"")</f>
        <v/>
      </c>
      <c r="E181" s="174" t="str">
        <f>IFERROR(SEARCH($G$3,Table912[[#This Row],[Category Name]])+ROW()/100000,"")</f>
        <v/>
      </c>
      <c r="F181" s="174" t="str">
        <f>IFERROR(SEARCH($G$3,Table912[[#This Row],[Subcategory Name]])+ROW()/100000,"")</f>
        <v/>
      </c>
      <c r="G181" s="171">
        <v>2286</v>
      </c>
      <c r="H181" s="172" t="s">
        <v>174</v>
      </c>
      <c r="I181" s="172" t="s">
        <v>397</v>
      </c>
      <c r="J181" s="172" t="s">
        <v>474</v>
      </c>
      <c r="K181" s="172" t="s">
        <v>527</v>
      </c>
      <c r="L181" s="172" t="s">
        <v>533</v>
      </c>
      <c r="M181" s="172" t="s">
        <v>179</v>
      </c>
    </row>
    <row r="182" spans="2:13" ht="20.100000000000001" customHeight="1" x14ac:dyDescent="0.25">
      <c r="B182" s="169" t="str">
        <f>IFERROR(RANK(Table912[[#This Row],[search id]],Table912[search id],1),"")</f>
        <v/>
      </c>
      <c r="C182" s="170" t="str">
        <f>IF(MIN(Table912[[#This Row],[search supracategory]:[search subcategory]])&lt;&gt;0,MIN(Table912[[#This Row],[search supracategory]:[search subcategory]]),"")</f>
        <v/>
      </c>
      <c r="D182" s="170" t="str">
        <f>IFERROR(SEARCH($G$3,Table912[[#This Row],[Supracategory Name]])+ROW()/100000,"")</f>
        <v/>
      </c>
      <c r="E182" s="170" t="str">
        <f>IFERROR(SEARCH($G$3,Table912[[#This Row],[Category Name]])+ROW()/100000,"")</f>
        <v/>
      </c>
      <c r="F182" s="170" t="str">
        <f>IFERROR(SEARCH($G$3,Table912[[#This Row],[Subcategory Name]])+ROW()/100000,"")</f>
        <v/>
      </c>
      <c r="G182" s="171">
        <v>1312</v>
      </c>
      <c r="H182" s="172" t="s">
        <v>174</v>
      </c>
      <c r="I182" s="172" t="s">
        <v>397</v>
      </c>
      <c r="J182" s="172" t="s">
        <v>474</v>
      </c>
      <c r="K182" s="172" t="s">
        <v>535</v>
      </c>
      <c r="L182" s="172" t="s">
        <v>536</v>
      </c>
      <c r="M182" s="172" t="s">
        <v>179</v>
      </c>
    </row>
    <row r="183" spans="2:13" ht="20.100000000000001" customHeight="1" x14ac:dyDescent="0.25">
      <c r="B183" s="173" t="str">
        <f>IFERROR(RANK(Table912[[#This Row],[search id]],Table912[search id],1),"")</f>
        <v/>
      </c>
      <c r="C183" s="174" t="str">
        <f>IF(MIN(Table912[[#This Row],[search supracategory]:[search subcategory]])&lt;&gt;0,MIN(Table912[[#This Row],[search supracategory]:[search subcategory]]),"")</f>
        <v/>
      </c>
      <c r="D183" s="174" t="str">
        <f>IFERROR(SEARCH($G$3,Table912[[#This Row],[Supracategory Name]])+ROW()/100000,"")</f>
        <v/>
      </c>
      <c r="E183" s="174" t="str">
        <f>IFERROR(SEARCH($G$3,Table912[[#This Row],[Category Name]])+ROW()/100000,"")</f>
        <v/>
      </c>
      <c r="F183" s="174" t="str">
        <f>IFERROR(SEARCH($G$3,Table912[[#This Row],[Subcategory Name]])+ROW()/100000,"")</f>
        <v/>
      </c>
      <c r="G183" s="171">
        <v>1320</v>
      </c>
      <c r="H183" s="172" t="s">
        <v>174</v>
      </c>
      <c r="I183" s="172" t="s">
        <v>397</v>
      </c>
      <c r="J183" s="172" t="s">
        <v>474</v>
      </c>
      <c r="K183" s="172" t="s">
        <v>535</v>
      </c>
      <c r="L183" s="172" t="s">
        <v>539</v>
      </c>
      <c r="M183" s="172" t="s">
        <v>179</v>
      </c>
    </row>
    <row r="184" spans="2:13" ht="20.100000000000001" customHeight="1" x14ac:dyDescent="0.25">
      <c r="B184" s="169" t="str">
        <f>IFERROR(RANK(Table912[[#This Row],[search id]],Table912[search id],1),"")</f>
        <v/>
      </c>
      <c r="C184" s="170" t="str">
        <f>IF(MIN(Table912[[#This Row],[search supracategory]:[search subcategory]])&lt;&gt;0,MIN(Table912[[#This Row],[search supracategory]:[search subcategory]]),"")</f>
        <v/>
      </c>
      <c r="D184" s="170" t="str">
        <f>IFERROR(SEARCH($G$3,Table912[[#This Row],[Supracategory Name]])+ROW()/100000,"")</f>
        <v/>
      </c>
      <c r="E184" s="170" t="str">
        <f>IFERROR(SEARCH($G$3,Table912[[#This Row],[Category Name]])+ROW()/100000,"")</f>
        <v/>
      </c>
      <c r="F184" s="170" t="str">
        <f>IFERROR(SEARCH($G$3,Table912[[#This Row],[Subcategory Name]])+ROW()/100000,"")</f>
        <v/>
      </c>
      <c r="G184" s="171">
        <v>2441</v>
      </c>
      <c r="H184" s="172" t="s">
        <v>174</v>
      </c>
      <c r="I184" s="172" t="s">
        <v>397</v>
      </c>
      <c r="J184" s="172" t="s">
        <v>474</v>
      </c>
      <c r="K184" s="172" t="s">
        <v>535</v>
      </c>
      <c r="L184" s="172" t="s">
        <v>541</v>
      </c>
      <c r="M184" s="172" t="s">
        <v>179</v>
      </c>
    </row>
    <row r="185" spans="2:13" ht="20.100000000000001" customHeight="1" x14ac:dyDescent="0.25">
      <c r="B185" s="173" t="str">
        <f>IFERROR(RANK(Table912[[#This Row],[search id]],Table912[search id],1),"")</f>
        <v/>
      </c>
      <c r="C185" s="174" t="str">
        <f>IF(MIN(Table912[[#This Row],[search supracategory]:[search subcategory]])&lt;&gt;0,MIN(Table912[[#This Row],[search supracategory]:[search subcategory]]),"")</f>
        <v/>
      </c>
      <c r="D185" s="174" t="str">
        <f>IFERROR(SEARCH($G$3,Table912[[#This Row],[Supracategory Name]])+ROW()/100000,"")</f>
        <v/>
      </c>
      <c r="E185" s="174" t="str">
        <f>IFERROR(SEARCH($G$3,Table912[[#This Row],[Category Name]])+ROW()/100000,"")</f>
        <v/>
      </c>
      <c r="F185" s="174" t="str">
        <f>IFERROR(SEARCH($G$3,Table912[[#This Row],[Subcategory Name]])+ROW()/100000,"")</f>
        <v/>
      </c>
      <c r="G185" s="171">
        <v>1333</v>
      </c>
      <c r="H185" s="172" t="s">
        <v>174</v>
      </c>
      <c r="I185" s="172" t="s">
        <v>397</v>
      </c>
      <c r="J185" s="172" t="s">
        <v>474</v>
      </c>
      <c r="K185" s="172" t="s">
        <v>535</v>
      </c>
      <c r="L185" s="172" t="s">
        <v>543</v>
      </c>
      <c r="M185" s="172" t="s">
        <v>179</v>
      </c>
    </row>
    <row r="186" spans="2:13" ht="20.100000000000001" customHeight="1" x14ac:dyDescent="0.25">
      <c r="B186" s="169" t="str">
        <f>IFERROR(RANK(Table912[[#This Row],[search id]],Table912[search id],1),"")</f>
        <v/>
      </c>
      <c r="C186" s="170" t="str">
        <f>IF(MIN(Table912[[#This Row],[search supracategory]:[search subcategory]])&lt;&gt;0,MIN(Table912[[#This Row],[search supracategory]:[search subcategory]]),"")</f>
        <v/>
      </c>
      <c r="D186" s="170" t="str">
        <f>IFERROR(SEARCH($G$3,Table912[[#This Row],[Supracategory Name]])+ROW()/100000,"")</f>
        <v/>
      </c>
      <c r="E186" s="170" t="str">
        <f>IFERROR(SEARCH($G$3,Table912[[#This Row],[Category Name]])+ROW()/100000,"")</f>
        <v/>
      </c>
      <c r="F186" s="170" t="str">
        <f>IFERROR(SEARCH($G$3,Table912[[#This Row],[Subcategory Name]])+ROW()/100000,"")</f>
        <v/>
      </c>
      <c r="G186" s="171">
        <v>1371</v>
      </c>
      <c r="H186" s="172" t="s">
        <v>174</v>
      </c>
      <c r="I186" s="172" t="s">
        <v>397</v>
      </c>
      <c r="J186" s="172" t="s">
        <v>474</v>
      </c>
      <c r="K186" s="172" t="s">
        <v>535</v>
      </c>
      <c r="L186" s="172" t="s">
        <v>545</v>
      </c>
      <c r="M186" s="172" t="s">
        <v>179</v>
      </c>
    </row>
    <row r="187" spans="2:13" ht="20.100000000000001" customHeight="1" x14ac:dyDescent="0.25">
      <c r="B187" s="173" t="str">
        <f>IFERROR(RANK(Table912[[#This Row],[search id]],Table912[search id],1),"")</f>
        <v/>
      </c>
      <c r="C187" s="174" t="str">
        <f>IF(MIN(Table912[[#This Row],[search supracategory]:[search subcategory]])&lt;&gt;0,MIN(Table912[[#This Row],[search supracategory]:[search subcategory]]),"")</f>
        <v/>
      </c>
      <c r="D187" s="174" t="str">
        <f>IFERROR(SEARCH($G$3,Table912[[#This Row],[Supracategory Name]])+ROW()/100000,"")</f>
        <v/>
      </c>
      <c r="E187" s="174" t="str">
        <f>IFERROR(SEARCH($G$3,Table912[[#This Row],[Category Name]])+ROW()/100000,"")</f>
        <v/>
      </c>
      <c r="F187" s="174" t="str">
        <f>IFERROR(SEARCH($G$3,Table912[[#This Row],[Subcategory Name]])+ROW()/100000,"")</f>
        <v/>
      </c>
      <c r="G187" s="171">
        <v>1367</v>
      </c>
      <c r="H187" s="172" t="s">
        <v>174</v>
      </c>
      <c r="I187" s="172" t="s">
        <v>397</v>
      </c>
      <c r="J187" s="172" t="s">
        <v>474</v>
      </c>
      <c r="K187" s="172" t="s">
        <v>535</v>
      </c>
      <c r="L187" s="172" t="s">
        <v>547</v>
      </c>
      <c r="M187" s="172" t="s">
        <v>179</v>
      </c>
    </row>
    <row r="188" spans="2:13" ht="20.100000000000001" customHeight="1" x14ac:dyDescent="0.25">
      <c r="B188" s="169" t="str">
        <f>IFERROR(RANK(Table912[[#This Row],[search id]],Table912[search id],1),"")</f>
        <v/>
      </c>
      <c r="C188" s="170" t="str">
        <f>IF(MIN(Table912[[#This Row],[search supracategory]:[search subcategory]])&lt;&gt;0,MIN(Table912[[#This Row],[search supracategory]:[search subcategory]]),"")</f>
        <v/>
      </c>
      <c r="D188" s="170" t="str">
        <f>IFERROR(SEARCH($G$3,Table912[[#This Row],[Supracategory Name]])+ROW()/100000,"")</f>
        <v/>
      </c>
      <c r="E188" s="170" t="str">
        <f>IFERROR(SEARCH($G$3,Table912[[#This Row],[Category Name]])+ROW()/100000,"")</f>
        <v/>
      </c>
      <c r="F188" s="170" t="str">
        <f>IFERROR(SEARCH($G$3,Table912[[#This Row],[Subcategory Name]])+ROW()/100000,"")</f>
        <v/>
      </c>
      <c r="G188" s="171">
        <v>1362</v>
      </c>
      <c r="H188" s="172" t="s">
        <v>174</v>
      </c>
      <c r="I188" s="172" t="s">
        <v>397</v>
      </c>
      <c r="J188" s="172" t="s">
        <v>474</v>
      </c>
      <c r="K188" s="172" t="s">
        <v>535</v>
      </c>
      <c r="L188" s="172" t="s">
        <v>549</v>
      </c>
      <c r="M188" s="172" t="s">
        <v>179</v>
      </c>
    </row>
    <row r="189" spans="2:13" ht="20.100000000000001" customHeight="1" x14ac:dyDescent="0.25">
      <c r="B189" s="173" t="str">
        <f>IFERROR(RANK(Table912[[#This Row],[search id]],Table912[search id],1),"")</f>
        <v/>
      </c>
      <c r="C189" s="174" t="str">
        <f>IF(MIN(Table912[[#This Row],[search supracategory]:[search subcategory]])&lt;&gt;0,MIN(Table912[[#This Row],[search supracategory]:[search subcategory]]),"")</f>
        <v/>
      </c>
      <c r="D189" s="174" t="str">
        <f>IFERROR(SEARCH($G$3,Table912[[#This Row],[Supracategory Name]])+ROW()/100000,"")</f>
        <v/>
      </c>
      <c r="E189" s="174" t="str">
        <f>IFERROR(SEARCH($G$3,Table912[[#This Row],[Category Name]])+ROW()/100000,"")</f>
        <v/>
      </c>
      <c r="F189" s="174" t="str">
        <f>IFERROR(SEARCH($G$3,Table912[[#This Row],[Subcategory Name]])+ROW()/100000,"")</f>
        <v/>
      </c>
      <c r="G189" s="171">
        <v>1363</v>
      </c>
      <c r="H189" s="172" t="s">
        <v>174</v>
      </c>
      <c r="I189" s="172" t="s">
        <v>397</v>
      </c>
      <c r="J189" s="172" t="s">
        <v>474</v>
      </c>
      <c r="K189" s="172" t="s">
        <v>535</v>
      </c>
      <c r="L189" s="172" t="s">
        <v>551</v>
      </c>
      <c r="M189" s="172" t="s">
        <v>179</v>
      </c>
    </row>
    <row r="190" spans="2:13" ht="20.100000000000001" customHeight="1" x14ac:dyDescent="0.25">
      <c r="B190" s="169" t="str">
        <f>IFERROR(RANK(Table912[[#This Row],[search id]],Table912[search id],1),"")</f>
        <v/>
      </c>
      <c r="C190" s="170" t="str">
        <f>IF(MIN(Table912[[#This Row],[search supracategory]:[search subcategory]])&lt;&gt;0,MIN(Table912[[#This Row],[search supracategory]:[search subcategory]]),"")</f>
        <v/>
      </c>
      <c r="D190" s="170" t="str">
        <f>IFERROR(SEARCH($G$3,Table912[[#This Row],[Supracategory Name]])+ROW()/100000,"")</f>
        <v/>
      </c>
      <c r="E190" s="170" t="str">
        <f>IFERROR(SEARCH($G$3,Table912[[#This Row],[Category Name]])+ROW()/100000,"")</f>
        <v/>
      </c>
      <c r="F190" s="170" t="str">
        <f>IFERROR(SEARCH($G$3,Table912[[#This Row],[Subcategory Name]])+ROW()/100000,"")</f>
        <v/>
      </c>
      <c r="G190" s="171">
        <v>1364</v>
      </c>
      <c r="H190" s="172" t="s">
        <v>174</v>
      </c>
      <c r="I190" s="172" t="s">
        <v>397</v>
      </c>
      <c r="J190" s="172" t="s">
        <v>474</v>
      </c>
      <c r="K190" s="172" t="s">
        <v>535</v>
      </c>
      <c r="L190" s="172" t="s">
        <v>553</v>
      </c>
      <c r="M190" s="172" t="s">
        <v>179</v>
      </c>
    </row>
    <row r="191" spans="2:13" ht="20.100000000000001" customHeight="1" x14ac:dyDescent="0.25">
      <c r="B191" s="173" t="str">
        <f>IFERROR(RANK(Table912[[#This Row],[search id]],Table912[search id],1),"")</f>
        <v/>
      </c>
      <c r="C191" s="174" t="str">
        <f>IF(MIN(Table912[[#This Row],[search supracategory]:[search subcategory]])&lt;&gt;0,MIN(Table912[[#This Row],[search supracategory]:[search subcategory]]),"")</f>
        <v/>
      </c>
      <c r="D191" s="174" t="str">
        <f>IFERROR(SEARCH($G$3,Table912[[#This Row],[Supracategory Name]])+ROW()/100000,"")</f>
        <v/>
      </c>
      <c r="E191" s="174" t="str">
        <f>IFERROR(SEARCH($G$3,Table912[[#This Row],[Category Name]])+ROW()/100000,"")</f>
        <v/>
      </c>
      <c r="F191" s="174" t="str">
        <f>IFERROR(SEARCH($G$3,Table912[[#This Row],[Subcategory Name]])+ROW()/100000,"")</f>
        <v/>
      </c>
      <c r="G191" s="171">
        <v>1365</v>
      </c>
      <c r="H191" s="172" t="s">
        <v>174</v>
      </c>
      <c r="I191" s="172" t="s">
        <v>397</v>
      </c>
      <c r="J191" s="172" t="s">
        <v>474</v>
      </c>
      <c r="K191" s="172" t="s">
        <v>535</v>
      </c>
      <c r="L191" s="172" t="s">
        <v>555</v>
      </c>
      <c r="M191" s="172" t="s">
        <v>179</v>
      </c>
    </row>
    <row r="192" spans="2:13" ht="20.100000000000001" customHeight="1" x14ac:dyDescent="0.25">
      <c r="B192" s="169" t="str">
        <f>IFERROR(RANK(Table912[[#This Row],[search id]],Table912[search id],1),"")</f>
        <v/>
      </c>
      <c r="C192" s="170" t="str">
        <f>IF(MIN(Table912[[#This Row],[search supracategory]:[search subcategory]])&lt;&gt;0,MIN(Table912[[#This Row],[search supracategory]:[search subcategory]]),"")</f>
        <v/>
      </c>
      <c r="D192" s="170" t="str">
        <f>IFERROR(SEARCH($G$3,Table912[[#This Row],[Supracategory Name]])+ROW()/100000,"")</f>
        <v/>
      </c>
      <c r="E192" s="170" t="str">
        <f>IFERROR(SEARCH($G$3,Table912[[#This Row],[Category Name]])+ROW()/100000,"")</f>
        <v/>
      </c>
      <c r="F192" s="170" t="str">
        <f>IFERROR(SEARCH($G$3,Table912[[#This Row],[Subcategory Name]])+ROW()/100000,"")</f>
        <v/>
      </c>
      <c r="G192" s="171">
        <v>321</v>
      </c>
      <c r="H192" s="172" t="s">
        <v>174</v>
      </c>
      <c r="I192" s="172" t="s">
        <v>397</v>
      </c>
      <c r="J192" s="172" t="s">
        <v>474</v>
      </c>
      <c r="K192" s="172" t="s">
        <v>556</v>
      </c>
      <c r="L192" s="172" t="s">
        <v>557</v>
      </c>
      <c r="M192" s="172" t="s">
        <v>179</v>
      </c>
    </row>
    <row r="193" spans="2:13" ht="20.100000000000001" customHeight="1" x14ac:dyDescent="0.25">
      <c r="B193" s="173" t="str">
        <f>IFERROR(RANK(Table912[[#This Row],[search id]],Table912[search id],1),"")</f>
        <v/>
      </c>
      <c r="C193" s="174" t="str">
        <f>IF(MIN(Table912[[#This Row],[search supracategory]:[search subcategory]])&lt;&gt;0,MIN(Table912[[#This Row],[search supracategory]:[search subcategory]]),"")</f>
        <v/>
      </c>
      <c r="D193" s="174" t="str">
        <f>IFERROR(SEARCH($G$3,Table912[[#This Row],[Supracategory Name]])+ROW()/100000,"")</f>
        <v/>
      </c>
      <c r="E193" s="174" t="str">
        <f>IFERROR(SEARCH($G$3,Table912[[#This Row],[Category Name]])+ROW()/100000,"")</f>
        <v/>
      </c>
      <c r="F193" s="174" t="str">
        <f>IFERROR(SEARCH($G$3,Table912[[#This Row],[Subcategory Name]])+ROW()/100000,"")</f>
        <v/>
      </c>
      <c r="G193" s="171">
        <v>2555</v>
      </c>
      <c r="H193" s="172" t="s">
        <v>174</v>
      </c>
      <c r="I193" s="172" t="s">
        <v>397</v>
      </c>
      <c r="J193" s="172" t="s">
        <v>474</v>
      </c>
      <c r="K193" s="172" t="s">
        <v>556</v>
      </c>
      <c r="L193" s="172" t="s">
        <v>560</v>
      </c>
      <c r="M193" s="172" t="s">
        <v>179</v>
      </c>
    </row>
    <row r="194" spans="2:13" ht="20.100000000000001" customHeight="1" x14ac:dyDescent="0.25">
      <c r="B194" s="169" t="str">
        <f>IFERROR(RANK(Table912[[#This Row],[search id]],Table912[search id],1),"")</f>
        <v/>
      </c>
      <c r="C194" s="170" t="str">
        <f>IF(MIN(Table912[[#This Row],[search supracategory]:[search subcategory]])&lt;&gt;0,MIN(Table912[[#This Row],[search supracategory]:[search subcategory]]),"")</f>
        <v/>
      </c>
      <c r="D194" s="170" t="str">
        <f>IFERROR(SEARCH($G$3,Table912[[#This Row],[Supracategory Name]])+ROW()/100000,"")</f>
        <v/>
      </c>
      <c r="E194" s="170" t="str">
        <f>IFERROR(SEARCH($G$3,Table912[[#This Row],[Category Name]])+ROW()/100000,"")</f>
        <v/>
      </c>
      <c r="F194" s="170" t="str">
        <f>IFERROR(SEARCH($G$3,Table912[[#This Row],[Subcategory Name]])+ROW()/100000,"")</f>
        <v/>
      </c>
      <c r="G194" s="171">
        <v>1062</v>
      </c>
      <c r="H194" s="172" t="s">
        <v>174</v>
      </c>
      <c r="I194" s="172" t="s">
        <v>397</v>
      </c>
      <c r="J194" s="172" t="s">
        <v>474</v>
      </c>
      <c r="K194" s="172" t="s">
        <v>556</v>
      </c>
      <c r="L194" s="172" t="s">
        <v>562</v>
      </c>
      <c r="M194" s="172" t="s">
        <v>179</v>
      </c>
    </row>
    <row r="195" spans="2:13" ht="20.100000000000001" customHeight="1" x14ac:dyDescent="0.25">
      <c r="B195" s="173" t="str">
        <f>IFERROR(RANK(Table912[[#This Row],[search id]],Table912[search id],1),"")</f>
        <v/>
      </c>
      <c r="C195" s="174" t="str">
        <f>IF(MIN(Table912[[#This Row],[search supracategory]:[search subcategory]])&lt;&gt;0,MIN(Table912[[#This Row],[search supracategory]:[search subcategory]]),"")</f>
        <v/>
      </c>
      <c r="D195" s="174" t="str">
        <f>IFERROR(SEARCH($G$3,Table912[[#This Row],[Supracategory Name]])+ROW()/100000,"")</f>
        <v/>
      </c>
      <c r="E195" s="174" t="str">
        <f>IFERROR(SEARCH($G$3,Table912[[#This Row],[Category Name]])+ROW()/100000,"")</f>
        <v/>
      </c>
      <c r="F195" s="174" t="str">
        <f>IFERROR(SEARCH($G$3,Table912[[#This Row],[Subcategory Name]])+ROW()/100000,"")</f>
        <v/>
      </c>
      <c r="G195" s="171">
        <v>3514</v>
      </c>
      <c r="H195" s="172" t="s">
        <v>174</v>
      </c>
      <c r="I195" s="172" t="s">
        <v>397</v>
      </c>
      <c r="J195" s="172" t="s">
        <v>564</v>
      </c>
      <c r="K195" s="172" t="s">
        <v>565</v>
      </c>
      <c r="L195" s="172" t="s">
        <v>179</v>
      </c>
      <c r="M195" s="172" t="s">
        <v>179</v>
      </c>
    </row>
    <row r="196" spans="2:13" ht="20.100000000000001" customHeight="1" x14ac:dyDescent="0.25">
      <c r="B196" s="169" t="str">
        <f>IFERROR(RANK(Table912[[#This Row],[search id]],Table912[search id],1),"")</f>
        <v/>
      </c>
      <c r="C196" s="170" t="str">
        <f>IF(MIN(Table912[[#This Row],[search supracategory]:[search subcategory]])&lt;&gt;0,MIN(Table912[[#This Row],[search supracategory]:[search subcategory]]),"")</f>
        <v/>
      </c>
      <c r="D196" s="170" t="str">
        <f>IFERROR(SEARCH($G$3,Table912[[#This Row],[Supracategory Name]])+ROW()/100000,"")</f>
        <v/>
      </c>
      <c r="E196" s="170" t="str">
        <f>IFERROR(SEARCH($G$3,Table912[[#This Row],[Category Name]])+ROW()/100000,"")</f>
        <v/>
      </c>
      <c r="F196" s="170" t="str">
        <f>IFERROR(SEARCH($G$3,Table912[[#This Row],[Subcategory Name]])+ROW()/100000,"")</f>
        <v/>
      </c>
      <c r="G196" s="171">
        <v>1353</v>
      </c>
      <c r="H196" s="172" t="s">
        <v>174</v>
      </c>
      <c r="I196" s="172" t="s">
        <v>397</v>
      </c>
      <c r="J196" s="172" t="s">
        <v>564</v>
      </c>
      <c r="K196" s="172" t="s">
        <v>566</v>
      </c>
      <c r="L196" s="172" t="s">
        <v>179</v>
      </c>
      <c r="M196" s="172" t="s">
        <v>179</v>
      </c>
    </row>
    <row r="197" spans="2:13" ht="20.100000000000001" customHeight="1" x14ac:dyDescent="0.25">
      <c r="B197" s="173" t="str">
        <f>IFERROR(RANK(Table912[[#This Row],[search id]],Table912[search id],1),"")</f>
        <v/>
      </c>
      <c r="C197" s="174" t="str">
        <f>IF(MIN(Table912[[#This Row],[search supracategory]:[search subcategory]])&lt;&gt;0,MIN(Table912[[#This Row],[search supracategory]:[search subcategory]]),"")</f>
        <v/>
      </c>
      <c r="D197" s="174" t="str">
        <f>IFERROR(SEARCH($G$3,Table912[[#This Row],[Supracategory Name]])+ROW()/100000,"")</f>
        <v/>
      </c>
      <c r="E197" s="174" t="str">
        <f>IFERROR(SEARCH($G$3,Table912[[#This Row],[Category Name]])+ROW()/100000,"")</f>
        <v/>
      </c>
      <c r="F197" s="174" t="str">
        <f>IFERROR(SEARCH($G$3,Table912[[#This Row],[Subcategory Name]])+ROW()/100000,"")</f>
        <v/>
      </c>
      <c r="G197" s="171">
        <v>2746</v>
      </c>
      <c r="H197" s="172" t="s">
        <v>174</v>
      </c>
      <c r="I197" s="172" t="s">
        <v>175</v>
      </c>
      <c r="J197" s="172" t="s">
        <v>568</v>
      </c>
      <c r="K197" s="172" t="s">
        <v>569</v>
      </c>
      <c r="L197" s="172" t="s">
        <v>570</v>
      </c>
      <c r="M197" s="172" t="s">
        <v>179</v>
      </c>
    </row>
    <row r="198" spans="2:13" ht="20.100000000000001" customHeight="1" x14ac:dyDescent="0.25">
      <c r="B198" s="169" t="str">
        <f>IFERROR(RANK(Table912[[#This Row],[search id]],Table912[search id],1),"")</f>
        <v/>
      </c>
      <c r="C198" s="170" t="str">
        <f>IF(MIN(Table912[[#This Row],[search supracategory]:[search subcategory]])&lt;&gt;0,MIN(Table912[[#This Row],[search supracategory]:[search subcategory]]),"")</f>
        <v/>
      </c>
      <c r="D198" s="170" t="str">
        <f>IFERROR(SEARCH($G$3,Table912[[#This Row],[Supracategory Name]])+ROW()/100000,"")</f>
        <v/>
      </c>
      <c r="E198" s="170" t="str">
        <f>IFERROR(SEARCH($G$3,Table912[[#This Row],[Category Name]])+ROW()/100000,"")</f>
        <v/>
      </c>
      <c r="F198" s="170" t="str">
        <f>IFERROR(SEARCH($G$3,Table912[[#This Row],[Subcategory Name]])+ROW()/100000,"")</f>
        <v/>
      </c>
      <c r="G198" s="171">
        <v>2747</v>
      </c>
      <c r="H198" s="172" t="s">
        <v>174</v>
      </c>
      <c r="I198" s="172" t="s">
        <v>175</v>
      </c>
      <c r="J198" s="172" t="s">
        <v>568</v>
      </c>
      <c r="K198" s="172" t="s">
        <v>569</v>
      </c>
      <c r="L198" s="172" t="s">
        <v>574</v>
      </c>
      <c r="M198" s="172" t="s">
        <v>179</v>
      </c>
    </row>
    <row r="199" spans="2:13" ht="20.100000000000001" customHeight="1" x14ac:dyDescent="0.25">
      <c r="B199" s="173" t="str">
        <f>IFERROR(RANK(Table912[[#This Row],[search id]],Table912[search id],1),"")</f>
        <v/>
      </c>
      <c r="C199" s="174" t="str">
        <f>IF(MIN(Table912[[#This Row],[search supracategory]:[search subcategory]])&lt;&gt;0,MIN(Table912[[#This Row],[search supracategory]:[search subcategory]]),"")</f>
        <v/>
      </c>
      <c r="D199" s="174" t="str">
        <f>IFERROR(SEARCH($G$3,Table912[[#This Row],[Supracategory Name]])+ROW()/100000,"")</f>
        <v/>
      </c>
      <c r="E199" s="174" t="str">
        <f>IFERROR(SEARCH($G$3,Table912[[#This Row],[Category Name]])+ROW()/100000,"")</f>
        <v/>
      </c>
      <c r="F199" s="174" t="str">
        <f>IFERROR(SEARCH($G$3,Table912[[#This Row],[Subcategory Name]])+ROW()/100000,"")</f>
        <v/>
      </c>
      <c r="G199" s="171">
        <v>2748</v>
      </c>
      <c r="H199" s="172" t="s">
        <v>174</v>
      </c>
      <c r="I199" s="172" t="s">
        <v>175</v>
      </c>
      <c r="J199" s="172" t="s">
        <v>568</v>
      </c>
      <c r="K199" s="172" t="s">
        <v>569</v>
      </c>
      <c r="L199" s="172" t="s">
        <v>576</v>
      </c>
      <c r="M199" s="172" t="s">
        <v>179</v>
      </c>
    </row>
    <row r="200" spans="2:13" ht="20.100000000000001" customHeight="1" x14ac:dyDescent="0.25">
      <c r="B200" s="169" t="str">
        <f>IFERROR(RANK(Table912[[#This Row],[search id]],Table912[search id],1),"")</f>
        <v/>
      </c>
      <c r="C200" s="170" t="str">
        <f>IF(MIN(Table912[[#This Row],[search supracategory]:[search subcategory]])&lt;&gt;0,MIN(Table912[[#This Row],[search supracategory]:[search subcategory]]),"")</f>
        <v/>
      </c>
      <c r="D200" s="170" t="str">
        <f>IFERROR(SEARCH($G$3,Table912[[#This Row],[Supracategory Name]])+ROW()/100000,"")</f>
        <v/>
      </c>
      <c r="E200" s="170" t="str">
        <f>IFERROR(SEARCH($G$3,Table912[[#This Row],[Category Name]])+ROW()/100000,"")</f>
        <v/>
      </c>
      <c r="F200" s="170" t="str">
        <f>IFERROR(SEARCH($G$3,Table912[[#This Row],[Subcategory Name]])+ROW()/100000,"")</f>
        <v/>
      </c>
      <c r="G200" s="171">
        <v>2749</v>
      </c>
      <c r="H200" s="172" t="s">
        <v>174</v>
      </c>
      <c r="I200" s="172" t="s">
        <v>175</v>
      </c>
      <c r="J200" s="172" t="s">
        <v>568</v>
      </c>
      <c r="K200" s="172" t="s">
        <v>569</v>
      </c>
      <c r="L200" s="172" t="s">
        <v>578</v>
      </c>
      <c r="M200" s="172" t="s">
        <v>179</v>
      </c>
    </row>
    <row r="201" spans="2:13" ht="20.100000000000001" customHeight="1" x14ac:dyDescent="0.25">
      <c r="B201" s="173" t="str">
        <f>IFERROR(RANK(Table912[[#This Row],[search id]],Table912[search id],1),"")</f>
        <v/>
      </c>
      <c r="C201" s="174" t="str">
        <f>IF(MIN(Table912[[#This Row],[search supracategory]:[search subcategory]])&lt;&gt;0,MIN(Table912[[#This Row],[search supracategory]:[search subcategory]]),"")</f>
        <v/>
      </c>
      <c r="D201" s="174" t="str">
        <f>IFERROR(SEARCH($G$3,Table912[[#This Row],[Supracategory Name]])+ROW()/100000,"")</f>
        <v/>
      </c>
      <c r="E201" s="174" t="str">
        <f>IFERROR(SEARCH($G$3,Table912[[#This Row],[Category Name]])+ROW()/100000,"")</f>
        <v/>
      </c>
      <c r="F201" s="174" t="str">
        <f>IFERROR(SEARCH($G$3,Table912[[#This Row],[Subcategory Name]])+ROW()/100000,"")</f>
        <v/>
      </c>
      <c r="G201" s="171">
        <v>2750</v>
      </c>
      <c r="H201" s="172" t="s">
        <v>174</v>
      </c>
      <c r="I201" s="172" t="s">
        <v>175</v>
      </c>
      <c r="J201" s="172" t="s">
        <v>568</v>
      </c>
      <c r="K201" s="172" t="s">
        <v>569</v>
      </c>
      <c r="L201" s="172" t="s">
        <v>580</v>
      </c>
      <c r="M201" s="172" t="s">
        <v>179</v>
      </c>
    </row>
    <row r="202" spans="2:13" ht="20.100000000000001" customHeight="1" x14ac:dyDescent="0.25">
      <c r="B202" s="169" t="str">
        <f>IFERROR(RANK(Table912[[#This Row],[search id]],Table912[search id],1),"")</f>
        <v/>
      </c>
      <c r="C202" s="170" t="str">
        <f>IF(MIN(Table912[[#This Row],[search supracategory]:[search subcategory]])&lt;&gt;0,MIN(Table912[[#This Row],[search supracategory]:[search subcategory]]),"")</f>
        <v/>
      </c>
      <c r="D202" s="170" t="str">
        <f>IFERROR(SEARCH($G$3,Table912[[#This Row],[Supracategory Name]])+ROW()/100000,"")</f>
        <v/>
      </c>
      <c r="E202" s="170" t="str">
        <f>IFERROR(SEARCH($G$3,Table912[[#This Row],[Category Name]])+ROW()/100000,"")</f>
        <v/>
      </c>
      <c r="F202" s="170" t="str">
        <f>IFERROR(SEARCH($G$3,Table912[[#This Row],[Subcategory Name]])+ROW()/100000,"")</f>
        <v/>
      </c>
      <c r="G202" s="171">
        <v>2751</v>
      </c>
      <c r="H202" s="172" t="s">
        <v>174</v>
      </c>
      <c r="I202" s="172" t="s">
        <v>175</v>
      </c>
      <c r="J202" s="172" t="s">
        <v>568</v>
      </c>
      <c r="K202" s="172" t="s">
        <v>569</v>
      </c>
      <c r="L202" s="172" t="s">
        <v>582</v>
      </c>
      <c r="M202" s="172" t="s">
        <v>179</v>
      </c>
    </row>
    <row r="203" spans="2:13" ht="20.100000000000001" customHeight="1" x14ac:dyDescent="0.25">
      <c r="B203" s="173" t="str">
        <f>IFERROR(RANK(Table912[[#This Row],[search id]],Table912[search id],1),"")</f>
        <v/>
      </c>
      <c r="C203" s="174" t="str">
        <f>IF(MIN(Table912[[#This Row],[search supracategory]:[search subcategory]])&lt;&gt;0,MIN(Table912[[#This Row],[search supracategory]:[search subcategory]]),"")</f>
        <v/>
      </c>
      <c r="D203" s="174" t="str">
        <f>IFERROR(SEARCH($G$3,Table912[[#This Row],[Supracategory Name]])+ROW()/100000,"")</f>
        <v/>
      </c>
      <c r="E203" s="174" t="str">
        <f>IFERROR(SEARCH($G$3,Table912[[#This Row],[Category Name]])+ROW()/100000,"")</f>
        <v/>
      </c>
      <c r="F203" s="174" t="str">
        <f>IFERROR(SEARCH($G$3,Table912[[#This Row],[Subcategory Name]])+ROW()/100000,"")</f>
        <v/>
      </c>
      <c r="G203" s="171">
        <v>2752</v>
      </c>
      <c r="H203" s="172" t="s">
        <v>174</v>
      </c>
      <c r="I203" s="172" t="s">
        <v>175</v>
      </c>
      <c r="J203" s="172" t="s">
        <v>568</v>
      </c>
      <c r="K203" s="172" t="s">
        <v>569</v>
      </c>
      <c r="L203" s="172" t="s">
        <v>584</v>
      </c>
      <c r="M203" s="172" t="s">
        <v>179</v>
      </c>
    </row>
    <row r="204" spans="2:13" ht="20.100000000000001" customHeight="1" x14ac:dyDescent="0.25">
      <c r="B204" s="169" t="str">
        <f>IFERROR(RANK(Table912[[#This Row],[search id]],Table912[search id],1),"")</f>
        <v/>
      </c>
      <c r="C204" s="170" t="str">
        <f>IF(MIN(Table912[[#This Row],[search supracategory]:[search subcategory]])&lt;&gt;0,MIN(Table912[[#This Row],[search supracategory]:[search subcategory]]),"")</f>
        <v/>
      </c>
      <c r="D204" s="170" t="str">
        <f>IFERROR(SEARCH($G$3,Table912[[#This Row],[Supracategory Name]])+ROW()/100000,"")</f>
        <v/>
      </c>
      <c r="E204" s="170" t="str">
        <f>IFERROR(SEARCH($G$3,Table912[[#This Row],[Category Name]])+ROW()/100000,"")</f>
        <v/>
      </c>
      <c r="F204" s="170" t="str">
        <f>IFERROR(SEARCH($G$3,Table912[[#This Row],[Subcategory Name]])+ROW()/100000,"")</f>
        <v/>
      </c>
      <c r="G204" s="171">
        <v>2783</v>
      </c>
      <c r="H204" s="172" t="s">
        <v>174</v>
      </c>
      <c r="I204" s="172" t="s">
        <v>175</v>
      </c>
      <c r="J204" s="172" t="s">
        <v>568</v>
      </c>
      <c r="K204" s="172" t="s">
        <v>586</v>
      </c>
      <c r="L204" s="172" t="s">
        <v>587</v>
      </c>
      <c r="M204" s="172" t="s">
        <v>179</v>
      </c>
    </row>
    <row r="205" spans="2:13" ht="20.100000000000001" customHeight="1" x14ac:dyDescent="0.25">
      <c r="B205" s="173" t="str">
        <f>IFERROR(RANK(Table912[[#This Row],[search id]],Table912[search id],1),"")</f>
        <v/>
      </c>
      <c r="C205" s="174" t="str">
        <f>IF(MIN(Table912[[#This Row],[search supracategory]:[search subcategory]])&lt;&gt;0,MIN(Table912[[#This Row],[search supracategory]:[search subcategory]]),"")</f>
        <v/>
      </c>
      <c r="D205" s="174" t="str">
        <f>IFERROR(SEARCH($G$3,Table912[[#This Row],[Supracategory Name]])+ROW()/100000,"")</f>
        <v/>
      </c>
      <c r="E205" s="174" t="str">
        <f>IFERROR(SEARCH($G$3,Table912[[#This Row],[Category Name]])+ROW()/100000,"")</f>
        <v/>
      </c>
      <c r="F205" s="174" t="str">
        <f>IFERROR(SEARCH($G$3,Table912[[#This Row],[Subcategory Name]])+ROW()/100000,"")</f>
        <v/>
      </c>
      <c r="G205" s="171">
        <v>2784</v>
      </c>
      <c r="H205" s="172" t="s">
        <v>174</v>
      </c>
      <c r="I205" s="172" t="s">
        <v>175</v>
      </c>
      <c r="J205" s="172" t="s">
        <v>568</v>
      </c>
      <c r="K205" s="172" t="s">
        <v>586</v>
      </c>
      <c r="L205" s="172" t="s">
        <v>590</v>
      </c>
      <c r="M205" s="172" t="s">
        <v>179</v>
      </c>
    </row>
    <row r="206" spans="2:13" ht="20.100000000000001" customHeight="1" x14ac:dyDescent="0.25">
      <c r="B206" s="169" t="str">
        <f>IFERROR(RANK(Table912[[#This Row],[search id]],Table912[search id],1),"")</f>
        <v/>
      </c>
      <c r="C206" s="170" t="str">
        <f>IF(MIN(Table912[[#This Row],[search supracategory]:[search subcategory]])&lt;&gt;0,MIN(Table912[[#This Row],[search supracategory]:[search subcategory]]),"")</f>
        <v/>
      </c>
      <c r="D206" s="170" t="str">
        <f>IFERROR(SEARCH($G$3,Table912[[#This Row],[Supracategory Name]])+ROW()/100000,"")</f>
        <v/>
      </c>
      <c r="E206" s="170" t="str">
        <f>IFERROR(SEARCH($G$3,Table912[[#This Row],[Category Name]])+ROW()/100000,"")</f>
        <v/>
      </c>
      <c r="F206" s="170" t="str">
        <f>IFERROR(SEARCH($G$3,Table912[[#This Row],[Subcategory Name]])+ROW()/100000,"")</f>
        <v/>
      </c>
      <c r="G206" s="171">
        <v>2785</v>
      </c>
      <c r="H206" s="172" t="s">
        <v>174</v>
      </c>
      <c r="I206" s="172" t="s">
        <v>175</v>
      </c>
      <c r="J206" s="172" t="s">
        <v>568</v>
      </c>
      <c r="K206" s="172" t="s">
        <v>586</v>
      </c>
      <c r="L206" s="172" t="s">
        <v>592</v>
      </c>
      <c r="M206" s="172" t="s">
        <v>179</v>
      </c>
    </row>
    <row r="207" spans="2:13" ht="20.100000000000001" customHeight="1" x14ac:dyDescent="0.25">
      <c r="B207" s="173" t="str">
        <f>IFERROR(RANK(Table912[[#This Row],[search id]],Table912[search id],1),"")</f>
        <v/>
      </c>
      <c r="C207" s="174" t="str">
        <f>IF(MIN(Table912[[#This Row],[search supracategory]:[search subcategory]])&lt;&gt;0,MIN(Table912[[#This Row],[search supracategory]:[search subcategory]]),"")</f>
        <v/>
      </c>
      <c r="D207" s="174" t="str">
        <f>IFERROR(SEARCH($G$3,Table912[[#This Row],[Supracategory Name]])+ROW()/100000,"")</f>
        <v/>
      </c>
      <c r="E207" s="174" t="str">
        <f>IFERROR(SEARCH($G$3,Table912[[#This Row],[Category Name]])+ROW()/100000,"")</f>
        <v/>
      </c>
      <c r="F207" s="174" t="str">
        <f>IFERROR(SEARCH($G$3,Table912[[#This Row],[Subcategory Name]])+ROW()/100000,"")</f>
        <v/>
      </c>
      <c r="G207" s="171">
        <v>2786</v>
      </c>
      <c r="H207" s="172" t="s">
        <v>174</v>
      </c>
      <c r="I207" s="172" t="s">
        <v>175</v>
      </c>
      <c r="J207" s="172" t="s">
        <v>568</v>
      </c>
      <c r="K207" s="172" t="s">
        <v>586</v>
      </c>
      <c r="L207" s="172" t="s">
        <v>594</v>
      </c>
      <c r="M207" s="172" t="s">
        <v>179</v>
      </c>
    </row>
    <row r="208" spans="2:13" ht="20.100000000000001" customHeight="1" x14ac:dyDescent="0.25">
      <c r="B208" s="169" t="str">
        <f>IFERROR(RANK(Table912[[#This Row],[search id]],Table912[search id],1),"")</f>
        <v/>
      </c>
      <c r="C208" s="170" t="str">
        <f>IF(MIN(Table912[[#This Row],[search supracategory]:[search subcategory]])&lt;&gt;0,MIN(Table912[[#This Row],[search supracategory]:[search subcategory]]),"")</f>
        <v/>
      </c>
      <c r="D208" s="170" t="str">
        <f>IFERROR(SEARCH($G$3,Table912[[#This Row],[Supracategory Name]])+ROW()/100000,"")</f>
        <v/>
      </c>
      <c r="E208" s="170" t="str">
        <f>IFERROR(SEARCH($G$3,Table912[[#This Row],[Category Name]])+ROW()/100000,"")</f>
        <v/>
      </c>
      <c r="F208" s="170" t="str">
        <f>IFERROR(SEARCH($G$3,Table912[[#This Row],[Subcategory Name]])+ROW()/100000,"")</f>
        <v/>
      </c>
      <c r="G208" s="171">
        <v>2787</v>
      </c>
      <c r="H208" s="172" t="s">
        <v>174</v>
      </c>
      <c r="I208" s="172" t="s">
        <v>175</v>
      </c>
      <c r="J208" s="172" t="s">
        <v>568</v>
      </c>
      <c r="K208" s="172" t="s">
        <v>586</v>
      </c>
      <c r="L208" s="172" t="s">
        <v>596</v>
      </c>
      <c r="M208" s="172" t="s">
        <v>179</v>
      </c>
    </row>
    <row r="209" spans="2:13" ht="20.100000000000001" customHeight="1" x14ac:dyDescent="0.25">
      <c r="B209" s="173" t="str">
        <f>IFERROR(RANK(Table912[[#This Row],[search id]],Table912[search id],1),"")</f>
        <v/>
      </c>
      <c r="C209" s="174" t="str">
        <f>IF(MIN(Table912[[#This Row],[search supracategory]:[search subcategory]])&lt;&gt;0,MIN(Table912[[#This Row],[search supracategory]:[search subcategory]]),"")</f>
        <v/>
      </c>
      <c r="D209" s="174" t="str">
        <f>IFERROR(SEARCH($G$3,Table912[[#This Row],[Supracategory Name]])+ROW()/100000,"")</f>
        <v/>
      </c>
      <c r="E209" s="174" t="str">
        <f>IFERROR(SEARCH($G$3,Table912[[#This Row],[Category Name]])+ROW()/100000,"")</f>
        <v/>
      </c>
      <c r="F209" s="174" t="str">
        <f>IFERROR(SEARCH($G$3,Table912[[#This Row],[Subcategory Name]])+ROW()/100000,"")</f>
        <v/>
      </c>
      <c r="G209" s="171">
        <v>2788</v>
      </c>
      <c r="H209" s="172" t="s">
        <v>174</v>
      </c>
      <c r="I209" s="172" t="s">
        <v>175</v>
      </c>
      <c r="J209" s="172" t="s">
        <v>568</v>
      </c>
      <c r="K209" s="172" t="s">
        <v>586</v>
      </c>
      <c r="L209" s="172" t="s">
        <v>598</v>
      </c>
      <c r="M209" s="172" t="s">
        <v>179</v>
      </c>
    </row>
    <row r="210" spans="2:13" ht="20.100000000000001" customHeight="1" x14ac:dyDescent="0.25">
      <c r="B210" s="169" t="str">
        <f>IFERROR(RANK(Table912[[#This Row],[search id]],Table912[search id],1),"")</f>
        <v/>
      </c>
      <c r="C210" s="170" t="str">
        <f>IF(MIN(Table912[[#This Row],[search supracategory]:[search subcategory]])&lt;&gt;0,MIN(Table912[[#This Row],[search supracategory]:[search subcategory]]),"")</f>
        <v/>
      </c>
      <c r="D210" s="170" t="str">
        <f>IFERROR(SEARCH($G$3,Table912[[#This Row],[Supracategory Name]])+ROW()/100000,"")</f>
        <v/>
      </c>
      <c r="E210" s="170" t="str">
        <f>IFERROR(SEARCH($G$3,Table912[[#This Row],[Category Name]])+ROW()/100000,"")</f>
        <v/>
      </c>
      <c r="F210" s="170" t="str">
        <f>IFERROR(SEARCH($G$3,Table912[[#This Row],[Subcategory Name]])+ROW()/100000,"")</f>
        <v/>
      </c>
      <c r="G210" s="171">
        <v>1307</v>
      </c>
      <c r="H210" s="172" t="s">
        <v>174</v>
      </c>
      <c r="I210" s="172" t="s">
        <v>175</v>
      </c>
      <c r="J210" s="172" t="s">
        <v>568</v>
      </c>
      <c r="K210" s="172" t="s">
        <v>586</v>
      </c>
      <c r="L210" s="172" t="s">
        <v>600</v>
      </c>
      <c r="M210" s="172" t="s">
        <v>179</v>
      </c>
    </row>
    <row r="211" spans="2:13" ht="20.100000000000001" customHeight="1" x14ac:dyDescent="0.25">
      <c r="B211" s="173" t="str">
        <f>IFERROR(RANK(Table912[[#This Row],[search id]],Table912[search id],1),"")</f>
        <v/>
      </c>
      <c r="C211" s="174" t="str">
        <f>IF(MIN(Table912[[#This Row],[search supracategory]:[search subcategory]])&lt;&gt;0,MIN(Table912[[#This Row],[search supracategory]:[search subcategory]]),"")</f>
        <v/>
      </c>
      <c r="D211" s="174" t="str">
        <f>IFERROR(SEARCH($G$3,Table912[[#This Row],[Supracategory Name]])+ROW()/100000,"")</f>
        <v/>
      </c>
      <c r="E211" s="174" t="str">
        <f>IFERROR(SEARCH($G$3,Table912[[#This Row],[Category Name]])+ROW()/100000,"")</f>
        <v/>
      </c>
      <c r="F211" s="174" t="str">
        <f>IFERROR(SEARCH($G$3,Table912[[#This Row],[Subcategory Name]])+ROW()/100000,"")</f>
        <v/>
      </c>
      <c r="G211" s="171">
        <v>2995</v>
      </c>
      <c r="H211" s="172" t="s">
        <v>174</v>
      </c>
      <c r="I211" s="172" t="s">
        <v>175</v>
      </c>
      <c r="J211" s="172" t="s">
        <v>568</v>
      </c>
      <c r="K211" s="172" t="s">
        <v>602</v>
      </c>
      <c r="L211" s="172" t="s">
        <v>603</v>
      </c>
      <c r="M211" s="172" t="s">
        <v>179</v>
      </c>
    </row>
    <row r="212" spans="2:13" ht="20.100000000000001" customHeight="1" x14ac:dyDescent="0.25">
      <c r="B212" s="169" t="str">
        <f>IFERROR(RANK(Table912[[#This Row],[search id]],Table912[search id],1),"")</f>
        <v/>
      </c>
      <c r="C212" s="170" t="str">
        <f>IF(MIN(Table912[[#This Row],[search supracategory]:[search subcategory]])&lt;&gt;0,MIN(Table912[[#This Row],[search supracategory]:[search subcategory]]),"")</f>
        <v/>
      </c>
      <c r="D212" s="170" t="str">
        <f>IFERROR(SEARCH($G$3,Table912[[#This Row],[Supracategory Name]])+ROW()/100000,"")</f>
        <v/>
      </c>
      <c r="E212" s="170" t="str">
        <f>IFERROR(SEARCH($G$3,Table912[[#This Row],[Category Name]])+ROW()/100000,"")</f>
        <v/>
      </c>
      <c r="F212" s="170" t="str">
        <f>IFERROR(SEARCH($G$3,Table912[[#This Row],[Subcategory Name]])+ROW()/100000,"")</f>
        <v/>
      </c>
      <c r="G212" s="171">
        <v>2996</v>
      </c>
      <c r="H212" s="172" t="s">
        <v>174</v>
      </c>
      <c r="I212" s="172" t="s">
        <v>175</v>
      </c>
      <c r="J212" s="172" t="s">
        <v>568</v>
      </c>
      <c r="K212" s="172" t="s">
        <v>602</v>
      </c>
      <c r="L212" s="172" t="s">
        <v>606</v>
      </c>
      <c r="M212" s="172" t="s">
        <v>179</v>
      </c>
    </row>
    <row r="213" spans="2:13" ht="20.100000000000001" customHeight="1" x14ac:dyDescent="0.25">
      <c r="B213" s="173" t="str">
        <f>IFERROR(RANK(Table912[[#This Row],[search id]],Table912[search id],1),"")</f>
        <v/>
      </c>
      <c r="C213" s="174" t="str">
        <f>IF(MIN(Table912[[#This Row],[search supracategory]:[search subcategory]])&lt;&gt;0,MIN(Table912[[#This Row],[search supracategory]:[search subcategory]]),"")</f>
        <v/>
      </c>
      <c r="D213" s="174" t="str">
        <f>IFERROR(SEARCH($G$3,Table912[[#This Row],[Supracategory Name]])+ROW()/100000,"")</f>
        <v/>
      </c>
      <c r="E213" s="174" t="str">
        <f>IFERROR(SEARCH($G$3,Table912[[#This Row],[Category Name]])+ROW()/100000,"")</f>
        <v/>
      </c>
      <c r="F213" s="174" t="str">
        <f>IFERROR(SEARCH($G$3,Table912[[#This Row],[Subcategory Name]])+ROW()/100000,"")</f>
        <v/>
      </c>
      <c r="G213" s="171">
        <v>3231</v>
      </c>
      <c r="H213" s="172" t="s">
        <v>174</v>
      </c>
      <c r="I213" s="172" t="s">
        <v>175</v>
      </c>
      <c r="J213" s="172" t="s">
        <v>568</v>
      </c>
      <c r="K213" s="172" t="s">
        <v>602</v>
      </c>
      <c r="L213" s="172" t="s">
        <v>608</v>
      </c>
      <c r="M213" s="172" t="s">
        <v>179</v>
      </c>
    </row>
    <row r="214" spans="2:13" ht="20.100000000000001" customHeight="1" x14ac:dyDescent="0.25">
      <c r="B214" s="169" t="str">
        <f>IFERROR(RANK(Table912[[#This Row],[search id]],Table912[search id],1),"")</f>
        <v/>
      </c>
      <c r="C214" s="170" t="str">
        <f>IF(MIN(Table912[[#This Row],[search supracategory]:[search subcategory]])&lt;&gt;0,MIN(Table912[[#This Row],[search supracategory]:[search subcategory]]),"")</f>
        <v/>
      </c>
      <c r="D214" s="170" t="str">
        <f>IFERROR(SEARCH($G$3,Table912[[#This Row],[Supracategory Name]])+ROW()/100000,"")</f>
        <v/>
      </c>
      <c r="E214" s="170" t="str">
        <f>IFERROR(SEARCH($G$3,Table912[[#This Row],[Category Name]])+ROW()/100000,"")</f>
        <v/>
      </c>
      <c r="F214" s="170" t="str">
        <f>IFERROR(SEARCH($G$3,Table912[[#This Row],[Subcategory Name]])+ROW()/100000,"")</f>
        <v/>
      </c>
      <c r="G214" s="171">
        <v>1411</v>
      </c>
      <c r="H214" s="172" t="s">
        <v>174</v>
      </c>
      <c r="I214" s="172" t="s">
        <v>175</v>
      </c>
      <c r="J214" s="172" t="s">
        <v>568</v>
      </c>
      <c r="K214" s="172" t="s">
        <v>602</v>
      </c>
      <c r="L214" s="172" t="s">
        <v>610</v>
      </c>
      <c r="M214" s="172" t="s">
        <v>179</v>
      </c>
    </row>
    <row r="215" spans="2:13" ht="20.100000000000001" customHeight="1" x14ac:dyDescent="0.25">
      <c r="B215" s="173" t="str">
        <f>IFERROR(RANK(Table912[[#This Row],[search id]],Table912[search id],1),"")</f>
        <v/>
      </c>
      <c r="C215" s="174" t="str">
        <f>IF(MIN(Table912[[#This Row],[search supracategory]:[search subcategory]])&lt;&gt;0,MIN(Table912[[#This Row],[search supracategory]:[search subcategory]]),"")</f>
        <v/>
      </c>
      <c r="D215" s="174" t="str">
        <f>IFERROR(SEARCH($G$3,Table912[[#This Row],[Supracategory Name]])+ROW()/100000,"")</f>
        <v/>
      </c>
      <c r="E215" s="174" t="str">
        <f>IFERROR(SEARCH($G$3,Table912[[#This Row],[Category Name]])+ROW()/100000,"")</f>
        <v/>
      </c>
      <c r="F215" s="174" t="str">
        <f>IFERROR(SEARCH($G$3,Table912[[#This Row],[Subcategory Name]])+ROW()/100000,"")</f>
        <v/>
      </c>
      <c r="G215" s="171">
        <v>1412</v>
      </c>
      <c r="H215" s="172" t="s">
        <v>174</v>
      </c>
      <c r="I215" s="172" t="s">
        <v>175</v>
      </c>
      <c r="J215" s="172" t="s">
        <v>568</v>
      </c>
      <c r="K215" s="172" t="s">
        <v>602</v>
      </c>
      <c r="L215" s="172" t="s">
        <v>612</v>
      </c>
      <c r="M215" s="172" t="s">
        <v>179</v>
      </c>
    </row>
    <row r="216" spans="2:13" ht="20.100000000000001" customHeight="1" x14ac:dyDescent="0.25">
      <c r="B216" s="169" t="str">
        <f>IFERROR(RANK(Table912[[#This Row],[search id]],Table912[search id],1),"")</f>
        <v/>
      </c>
      <c r="C216" s="170" t="str">
        <f>IF(MIN(Table912[[#This Row],[search supracategory]:[search subcategory]])&lt;&gt;0,MIN(Table912[[#This Row],[search supracategory]:[search subcategory]]),"")</f>
        <v/>
      </c>
      <c r="D216" s="170" t="str">
        <f>IFERROR(SEARCH($G$3,Table912[[#This Row],[Supracategory Name]])+ROW()/100000,"")</f>
        <v/>
      </c>
      <c r="E216" s="170" t="str">
        <f>IFERROR(SEARCH($G$3,Table912[[#This Row],[Category Name]])+ROW()/100000,"")</f>
        <v/>
      </c>
      <c r="F216" s="170" t="str">
        <f>IFERROR(SEARCH($G$3,Table912[[#This Row],[Subcategory Name]])+ROW()/100000,"")</f>
        <v/>
      </c>
      <c r="G216" s="171">
        <v>2818</v>
      </c>
      <c r="H216" s="172" t="s">
        <v>174</v>
      </c>
      <c r="I216" s="172" t="s">
        <v>175</v>
      </c>
      <c r="J216" s="172" t="s">
        <v>568</v>
      </c>
      <c r="K216" s="172" t="s">
        <v>602</v>
      </c>
      <c r="L216" s="172" t="s">
        <v>614</v>
      </c>
      <c r="M216" s="172" t="s">
        <v>179</v>
      </c>
    </row>
    <row r="217" spans="2:13" ht="20.100000000000001" customHeight="1" x14ac:dyDescent="0.25">
      <c r="B217" s="173" t="str">
        <f>IFERROR(RANK(Table912[[#This Row],[search id]],Table912[search id],1),"")</f>
        <v/>
      </c>
      <c r="C217" s="174" t="str">
        <f>IF(MIN(Table912[[#This Row],[search supracategory]:[search subcategory]])&lt;&gt;0,MIN(Table912[[#This Row],[search supracategory]:[search subcategory]]),"")</f>
        <v/>
      </c>
      <c r="D217" s="174" t="str">
        <f>IFERROR(SEARCH($G$3,Table912[[#This Row],[Supracategory Name]])+ROW()/100000,"")</f>
        <v/>
      </c>
      <c r="E217" s="174" t="str">
        <f>IFERROR(SEARCH($G$3,Table912[[#This Row],[Category Name]])+ROW()/100000,"")</f>
        <v/>
      </c>
      <c r="F217" s="174" t="str">
        <f>IFERROR(SEARCH($G$3,Table912[[#This Row],[Subcategory Name]])+ROW()/100000,"")</f>
        <v/>
      </c>
      <c r="G217" s="171">
        <v>2819</v>
      </c>
      <c r="H217" s="172" t="s">
        <v>174</v>
      </c>
      <c r="I217" s="172" t="s">
        <v>175</v>
      </c>
      <c r="J217" s="172" t="s">
        <v>568</v>
      </c>
      <c r="K217" s="172" t="s">
        <v>602</v>
      </c>
      <c r="L217" s="172" t="s">
        <v>615</v>
      </c>
      <c r="M217" s="172" t="s">
        <v>179</v>
      </c>
    </row>
    <row r="218" spans="2:13" ht="20.100000000000001" customHeight="1" x14ac:dyDescent="0.25">
      <c r="B218" s="169" t="str">
        <f>IFERROR(RANK(Table912[[#This Row],[search id]],Table912[search id],1),"")</f>
        <v/>
      </c>
      <c r="C218" s="170" t="str">
        <f>IF(MIN(Table912[[#This Row],[search supracategory]:[search subcategory]])&lt;&gt;0,MIN(Table912[[#This Row],[search supracategory]:[search subcategory]]),"")</f>
        <v/>
      </c>
      <c r="D218" s="170" t="str">
        <f>IFERROR(SEARCH($G$3,Table912[[#This Row],[Supracategory Name]])+ROW()/100000,"")</f>
        <v/>
      </c>
      <c r="E218" s="170" t="str">
        <f>IFERROR(SEARCH($G$3,Table912[[#This Row],[Category Name]])+ROW()/100000,"")</f>
        <v/>
      </c>
      <c r="F218" s="170" t="str">
        <f>IFERROR(SEARCH($G$3,Table912[[#This Row],[Subcategory Name]])+ROW()/100000,"")</f>
        <v/>
      </c>
      <c r="G218" s="171">
        <v>2820</v>
      </c>
      <c r="H218" s="172" t="s">
        <v>174</v>
      </c>
      <c r="I218" s="172" t="s">
        <v>175</v>
      </c>
      <c r="J218" s="172" t="s">
        <v>568</v>
      </c>
      <c r="K218" s="172" t="s">
        <v>602</v>
      </c>
      <c r="L218" s="172" t="s">
        <v>617</v>
      </c>
      <c r="M218" s="172" t="s">
        <v>179</v>
      </c>
    </row>
    <row r="219" spans="2:13" ht="20.100000000000001" customHeight="1" x14ac:dyDescent="0.25">
      <c r="B219" s="173" t="str">
        <f>IFERROR(RANK(Table912[[#This Row],[search id]],Table912[search id],1),"")</f>
        <v/>
      </c>
      <c r="C219" s="174" t="str">
        <f>IF(MIN(Table912[[#This Row],[search supracategory]:[search subcategory]])&lt;&gt;0,MIN(Table912[[#This Row],[search supracategory]:[search subcategory]]),"")</f>
        <v/>
      </c>
      <c r="D219" s="174" t="str">
        <f>IFERROR(SEARCH($G$3,Table912[[#This Row],[Supracategory Name]])+ROW()/100000,"")</f>
        <v/>
      </c>
      <c r="E219" s="174" t="str">
        <f>IFERROR(SEARCH($G$3,Table912[[#This Row],[Category Name]])+ROW()/100000,"")</f>
        <v/>
      </c>
      <c r="F219" s="174" t="str">
        <f>IFERROR(SEARCH($G$3,Table912[[#This Row],[Subcategory Name]])+ROW()/100000,"")</f>
        <v/>
      </c>
      <c r="G219" s="171">
        <v>2821</v>
      </c>
      <c r="H219" s="172" t="s">
        <v>174</v>
      </c>
      <c r="I219" s="172" t="s">
        <v>175</v>
      </c>
      <c r="J219" s="172" t="s">
        <v>568</v>
      </c>
      <c r="K219" s="172" t="s">
        <v>602</v>
      </c>
      <c r="L219" s="172" t="s">
        <v>619</v>
      </c>
      <c r="M219" s="172" t="s">
        <v>179</v>
      </c>
    </row>
    <row r="220" spans="2:13" ht="20.100000000000001" customHeight="1" x14ac:dyDescent="0.25">
      <c r="B220" s="169" t="str">
        <f>IFERROR(RANK(Table912[[#This Row],[search id]],Table912[search id],1),"")</f>
        <v/>
      </c>
      <c r="C220" s="170" t="str">
        <f>IF(MIN(Table912[[#This Row],[search supracategory]:[search subcategory]])&lt;&gt;0,MIN(Table912[[#This Row],[search supracategory]:[search subcategory]]),"")</f>
        <v/>
      </c>
      <c r="D220" s="170" t="str">
        <f>IFERROR(SEARCH($G$3,Table912[[#This Row],[Supracategory Name]])+ROW()/100000,"")</f>
        <v/>
      </c>
      <c r="E220" s="170" t="str">
        <f>IFERROR(SEARCH($G$3,Table912[[#This Row],[Category Name]])+ROW()/100000,"")</f>
        <v/>
      </c>
      <c r="F220" s="170" t="str">
        <f>IFERROR(SEARCH($G$3,Table912[[#This Row],[Subcategory Name]])+ROW()/100000,"")</f>
        <v/>
      </c>
      <c r="G220" s="171">
        <v>2844</v>
      </c>
      <c r="H220" s="172" t="s">
        <v>174</v>
      </c>
      <c r="I220" s="172" t="s">
        <v>175</v>
      </c>
      <c r="J220" s="172" t="s">
        <v>568</v>
      </c>
      <c r="K220" s="172" t="s">
        <v>621</v>
      </c>
      <c r="L220" s="172" t="s">
        <v>622</v>
      </c>
      <c r="M220" s="172" t="s">
        <v>179</v>
      </c>
    </row>
    <row r="221" spans="2:13" ht="20.100000000000001" customHeight="1" x14ac:dyDescent="0.25">
      <c r="B221" s="173" t="str">
        <f>IFERROR(RANK(Table912[[#This Row],[search id]],Table912[search id],1),"")</f>
        <v/>
      </c>
      <c r="C221" s="174" t="str">
        <f>IF(MIN(Table912[[#This Row],[search supracategory]:[search subcategory]])&lt;&gt;0,MIN(Table912[[#This Row],[search supracategory]:[search subcategory]]),"")</f>
        <v/>
      </c>
      <c r="D221" s="174" t="str">
        <f>IFERROR(SEARCH($G$3,Table912[[#This Row],[Supracategory Name]])+ROW()/100000,"")</f>
        <v/>
      </c>
      <c r="E221" s="174" t="str">
        <f>IFERROR(SEARCH($G$3,Table912[[#This Row],[Category Name]])+ROW()/100000,"")</f>
        <v/>
      </c>
      <c r="F221" s="174" t="str">
        <f>IFERROR(SEARCH($G$3,Table912[[#This Row],[Subcategory Name]])+ROW()/100000,"")</f>
        <v/>
      </c>
      <c r="G221" s="171">
        <v>1416</v>
      </c>
      <c r="H221" s="172" t="s">
        <v>174</v>
      </c>
      <c r="I221" s="172" t="s">
        <v>175</v>
      </c>
      <c r="J221" s="172" t="s">
        <v>568</v>
      </c>
      <c r="K221" s="172" t="s">
        <v>621</v>
      </c>
      <c r="L221" s="172" t="s">
        <v>625</v>
      </c>
      <c r="M221" s="172" t="s">
        <v>179</v>
      </c>
    </row>
    <row r="222" spans="2:13" ht="20.100000000000001" customHeight="1" x14ac:dyDescent="0.25">
      <c r="B222" s="169" t="str">
        <f>IFERROR(RANK(Table912[[#This Row],[search id]],Table912[search id],1),"")</f>
        <v/>
      </c>
      <c r="C222" s="170" t="str">
        <f>IF(MIN(Table912[[#This Row],[search supracategory]:[search subcategory]])&lt;&gt;0,MIN(Table912[[#This Row],[search supracategory]:[search subcategory]]),"")</f>
        <v/>
      </c>
      <c r="D222" s="170" t="str">
        <f>IFERROR(SEARCH($G$3,Table912[[#This Row],[Supracategory Name]])+ROW()/100000,"")</f>
        <v/>
      </c>
      <c r="E222" s="170" t="str">
        <f>IFERROR(SEARCH($G$3,Table912[[#This Row],[Category Name]])+ROW()/100000,"")</f>
        <v/>
      </c>
      <c r="F222" s="170" t="str">
        <f>IFERROR(SEARCH($G$3,Table912[[#This Row],[Subcategory Name]])+ROW()/100000,"")</f>
        <v/>
      </c>
      <c r="G222" s="171">
        <v>1417</v>
      </c>
      <c r="H222" s="172" t="s">
        <v>174</v>
      </c>
      <c r="I222" s="172" t="s">
        <v>175</v>
      </c>
      <c r="J222" s="172" t="s">
        <v>568</v>
      </c>
      <c r="K222" s="172" t="s">
        <v>621</v>
      </c>
      <c r="L222" s="172" t="s">
        <v>627</v>
      </c>
      <c r="M222" s="172" t="s">
        <v>179</v>
      </c>
    </row>
    <row r="223" spans="2:13" ht="20.100000000000001" customHeight="1" x14ac:dyDescent="0.25">
      <c r="B223" s="173" t="str">
        <f>IFERROR(RANK(Table912[[#This Row],[search id]],Table912[search id],1),"")</f>
        <v/>
      </c>
      <c r="C223" s="174" t="str">
        <f>IF(MIN(Table912[[#This Row],[search supracategory]:[search subcategory]])&lt;&gt;0,MIN(Table912[[#This Row],[search supracategory]:[search subcategory]]),"")</f>
        <v/>
      </c>
      <c r="D223" s="174" t="str">
        <f>IFERROR(SEARCH($G$3,Table912[[#This Row],[Supracategory Name]])+ROW()/100000,"")</f>
        <v/>
      </c>
      <c r="E223" s="174" t="str">
        <f>IFERROR(SEARCH($G$3,Table912[[#This Row],[Category Name]])+ROW()/100000,"")</f>
        <v/>
      </c>
      <c r="F223" s="174" t="str">
        <f>IFERROR(SEARCH($G$3,Table912[[#This Row],[Subcategory Name]])+ROW()/100000,"")</f>
        <v/>
      </c>
      <c r="G223" s="171">
        <v>1418</v>
      </c>
      <c r="H223" s="172" t="s">
        <v>174</v>
      </c>
      <c r="I223" s="172" t="s">
        <v>175</v>
      </c>
      <c r="J223" s="172" t="s">
        <v>568</v>
      </c>
      <c r="K223" s="172" t="s">
        <v>621</v>
      </c>
      <c r="L223" s="172" t="s">
        <v>629</v>
      </c>
      <c r="M223" s="172" t="s">
        <v>179</v>
      </c>
    </row>
    <row r="224" spans="2:13" ht="20.100000000000001" customHeight="1" x14ac:dyDescent="0.25">
      <c r="B224" s="169" t="str">
        <f>IFERROR(RANK(Table912[[#This Row],[search id]],Table912[search id],1),"")</f>
        <v/>
      </c>
      <c r="C224" s="170" t="str">
        <f>IF(MIN(Table912[[#This Row],[search supracategory]:[search subcategory]])&lt;&gt;0,MIN(Table912[[#This Row],[search supracategory]:[search subcategory]]),"")</f>
        <v/>
      </c>
      <c r="D224" s="170" t="str">
        <f>IFERROR(SEARCH($G$3,Table912[[#This Row],[Supracategory Name]])+ROW()/100000,"")</f>
        <v/>
      </c>
      <c r="E224" s="170" t="str">
        <f>IFERROR(SEARCH($G$3,Table912[[#This Row],[Category Name]])+ROW()/100000,"")</f>
        <v/>
      </c>
      <c r="F224" s="170" t="str">
        <f>IFERROR(SEARCH($G$3,Table912[[#This Row],[Subcategory Name]])+ROW()/100000,"")</f>
        <v/>
      </c>
      <c r="G224" s="171">
        <v>3383</v>
      </c>
      <c r="H224" s="172" t="s">
        <v>174</v>
      </c>
      <c r="I224" s="172" t="s">
        <v>175</v>
      </c>
      <c r="J224" s="172" t="s">
        <v>568</v>
      </c>
      <c r="K224" s="172" t="s">
        <v>621</v>
      </c>
      <c r="L224" s="172" t="s">
        <v>631</v>
      </c>
      <c r="M224" s="172" t="s">
        <v>179</v>
      </c>
    </row>
    <row r="225" spans="2:13" ht="20.100000000000001" customHeight="1" x14ac:dyDescent="0.25">
      <c r="B225" s="173" t="str">
        <f>IFERROR(RANK(Table912[[#This Row],[search id]],Table912[search id],1),"")</f>
        <v/>
      </c>
      <c r="C225" s="174" t="str">
        <f>IF(MIN(Table912[[#This Row],[search supracategory]:[search subcategory]])&lt;&gt;0,MIN(Table912[[#This Row],[search supracategory]:[search subcategory]]),"")</f>
        <v/>
      </c>
      <c r="D225" s="174" t="str">
        <f>IFERROR(SEARCH($G$3,Table912[[#This Row],[Supracategory Name]])+ROW()/100000,"")</f>
        <v/>
      </c>
      <c r="E225" s="174" t="str">
        <f>IFERROR(SEARCH($G$3,Table912[[#This Row],[Category Name]])+ROW()/100000,"")</f>
        <v/>
      </c>
      <c r="F225" s="174" t="str">
        <f>IFERROR(SEARCH($G$3,Table912[[#This Row],[Subcategory Name]])+ROW()/100000,"")</f>
        <v/>
      </c>
      <c r="G225" s="171">
        <v>1421</v>
      </c>
      <c r="H225" s="172" t="s">
        <v>174</v>
      </c>
      <c r="I225" s="172" t="s">
        <v>175</v>
      </c>
      <c r="J225" s="172" t="s">
        <v>568</v>
      </c>
      <c r="K225" s="172" t="s">
        <v>633</v>
      </c>
      <c r="L225" s="172" t="s">
        <v>634</v>
      </c>
      <c r="M225" s="172" t="s">
        <v>179</v>
      </c>
    </row>
    <row r="226" spans="2:13" ht="20.100000000000001" customHeight="1" x14ac:dyDescent="0.25">
      <c r="B226" s="169" t="str">
        <f>IFERROR(RANK(Table912[[#This Row],[search id]],Table912[search id],1),"")</f>
        <v/>
      </c>
      <c r="C226" s="170" t="str">
        <f>IF(MIN(Table912[[#This Row],[search supracategory]:[search subcategory]])&lt;&gt;0,MIN(Table912[[#This Row],[search supracategory]:[search subcategory]]),"")</f>
        <v/>
      </c>
      <c r="D226" s="170" t="str">
        <f>IFERROR(SEARCH($G$3,Table912[[#This Row],[Supracategory Name]])+ROW()/100000,"")</f>
        <v/>
      </c>
      <c r="E226" s="170" t="str">
        <f>IFERROR(SEARCH($G$3,Table912[[#This Row],[Category Name]])+ROW()/100000,"")</f>
        <v/>
      </c>
      <c r="F226" s="170" t="str">
        <f>IFERROR(SEARCH($G$3,Table912[[#This Row],[Subcategory Name]])+ROW()/100000,"")</f>
        <v/>
      </c>
      <c r="G226" s="171">
        <v>2960</v>
      </c>
      <c r="H226" s="172" t="s">
        <v>174</v>
      </c>
      <c r="I226" s="172" t="s">
        <v>175</v>
      </c>
      <c r="J226" s="172" t="s">
        <v>568</v>
      </c>
      <c r="K226" s="172" t="s">
        <v>633</v>
      </c>
      <c r="L226" s="172" t="s">
        <v>637</v>
      </c>
      <c r="M226" s="172" t="s">
        <v>179</v>
      </c>
    </row>
    <row r="227" spans="2:13" ht="20.100000000000001" customHeight="1" x14ac:dyDescent="0.25">
      <c r="B227" s="173" t="str">
        <f>IFERROR(RANK(Table912[[#This Row],[search id]],Table912[search id],1),"")</f>
        <v/>
      </c>
      <c r="C227" s="174" t="str">
        <f>IF(MIN(Table912[[#This Row],[search supracategory]:[search subcategory]])&lt;&gt;0,MIN(Table912[[#This Row],[search supracategory]:[search subcategory]]),"")</f>
        <v/>
      </c>
      <c r="D227" s="174" t="str">
        <f>IFERROR(SEARCH($G$3,Table912[[#This Row],[Supracategory Name]])+ROW()/100000,"")</f>
        <v/>
      </c>
      <c r="E227" s="174" t="str">
        <f>IFERROR(SEARCH($G$3,Table912[[#This Row],[Category Name]])+ROW()/100000,"")</f>
        <v/>
      </c>
      <c r="F227" s="174" t="str">
        <f>IFERROR(SEARCH($G$3,Table912[[#This Row],[Subcategory Name]])+ROW()/100000,"")</f>
        <v/>
      </c>
      <c r="G227" s="171">
        <v>1172</v>
      </c>
      <c r="H227" s="172" t="s">
        <v>174</v>
      </c>
      <c r="I227" s="172" t="s">
        <v>175</v>
      </c>
      <c r="J227" s="172" t="s">
        <v>568</v>
      </c>
      <c r="K227" s="172" t="s">
        <v>633</v>
      </c>
      <c r="L227" s="172" t="s">
        <v>639</v>
      </c>
      <c r="M227" s="172" t="s">
        <v>179</v>
      </c>
    </row>
    <row r="228" spans="2:13" ht="20.100000000000001" customHeight="1" x14ac:dyDescent="0.25">
      <c r="B228" s="169" t="str">
        <f>IFERROR(RANK(Table912[[#This Row],[search id]],Table912[search id],1),"")</f>
        <v/>
      </c>
      <c r="C228" s="170" t="str">
        <f>IF(MIN(Table912[[#This Row],[search supracategory]:[search subcategory]])&lt;&gt;0,MIN(Table912[[#This Row],[search supracategory]:[search subcategory]]),"")</f>
        <v/>
      </c>
      <c r="D228" s="170" t="str">
        <f>IFERROR(SEARCH($G$3,Table912[[#This Row],[Supracategory Name]])+ROW()/100000,"")</f>
        <v/>
      </c>
      <c r="E228" s="170" t="str">
        <f>IFERROR(SEARCH($G$3,Table912[[#This Row],[Category Name]])+ROW()/100000,"")</f>
        <v/>
      </c>
      <c r="F228" s="170" t="str">
        <f>IFERROR(SEARCH($G$3,Table912[[#This Row],[Subcategory Name]])+ROW()/100000,"")</f>
        <v/>
      </c>
      <c r="G228" s="171">
        <v>2781</v>
      </c>
      <c r="H228" s="172" t="s">
        <v>174</v>
      </c>
      <c r="I228" s="172" t="s">
        <v>175</v>
      </c>
      <c r="J228" s="172" t="s">
        <v>568</v>
      </c>
      <c r="K228" s="172" t="s">
        <v>633</v>
      </c>
      <c r="L228" s="172" t="s">
        <v>641</v>
      </c>
      <c r="M228" s="172" t="s">
        <v>179</v>
      </c>
    </row>
    <row r="229" spans="2:13" ht="20.100000000000001" customHeight="1" x14ac:dyDescent="0.25">
      <c r="B229" s="173" t="str">
        <f>IFERROR(RANK(Table912[[#This Row],[search id]],Table912[search id],1),"")</f>
        <v/>
      </c>
      <c r="C229" s="174" t="str">
        <f>IF(MIN(Table912[[#This Row],[search supracategory]:[search subcategory]])&lt;&gt;0,MIN(Table912[[#This Row],[search supracategory]:[search subcategory]]),"")</f>
        <v/>
      </c>
      <c r="D229" s="174" t="str">
        <f>IFERROR(SEARCH($G$3,Table912[[#This Row],[Supracategory Name]])+ROW()/100000,"")</f>
        <v/>
      </c>
      <c r="E229" s="174" t="str">
        <f>IFERROR(SEARCH($G$3,Table912[[#This Row],[Category Name]])+ROW()/100000,"")</f>
        <v/>
      </c>
      <c r="F229" s="174" t="str">
        <f>IFERROR(SEARCH($G$3,Table912[[#This Row],[Subcategory Name]])+ROW()/100000,"")</f>
        <v/>
      </c>
      <c r="G229" s="171">
        <v>2965</v>
      </c>
      <c r="H229" s="172" t="s">
        <v>174</v>
      </c>
      <c r="I229" s="172" t="s">
        <v>175</v>
      </c>
      <c r="J229" s="172" t="s">
        <v>568</v>
      </c>
      <c r="K229" s="172" t="s">
        <v>643</v>
      </c>
      <c r="L229" s="172" t="s">
        <v>644</v>
      </c>
      <c r="M229" s="172" t="s">
        <v>179</v>
      </c>
    </row>
    <row r="230" spans="2:13" ht="20.100000000000001" customHeight="1" x14ac:dyDescent="0.25">
      <c r="B230" s="169" t="str">
        <f>IFERROR(RANK(Table912[[#This Row],[search id]],Table912[search id],1),"")</f>
        <v/>
      </c>
      <c r="C230" s="170" t="str">
        <f>IF(MIN(Table912[[#This Row],[search supracategory]:[search subcategory]])&lt;&gt;0,MIN(Table912[[#This Row],[search supracategory]:[search subcategory]]),"")</f>
        <v/>
      </c>
      <c r="D230" s="170" t="str">
        <f>IFERROR(SEARCH($G$3,Table912[[#This Row],[Supracategory Name]])+ROW()/100000,"")</f>
        <v/>
      </c>
      <c r="E230" s="170" t="str">
        <f>IFERROR(SEARCH($G$3,Table912[[#This Row],[Category Name]])+ROW()/100000,"")</f>
        <v/>
      </c>
      <c r="F230" s="170" t="str">
        <f>IFERROR(SEARCH($G$3,Table912[[#This Row],[Subcategory Name]])+ROW()/100000,"")</f>
        <v/>
      </c>
      <c r="G230" s="171">
        <v>2994</v>
      </c>
      <c r="H230" s="172" t="s">
        <v>174</v>
      </c>
      <c r="I230" s="172" t="s">
        <v>175</v>
      </c>
      <c r="J230" s="172" t="s">
        <v>568</v>
      </c>
      <c r="K230" s="172" t="s">
        <v>643</v>
      </c>
      <c r="L230" s="172" t="s">
        <v>647</v>
      </c>
      <c r="M230" s="172" t="s">
        <v>179</v>
      </c>
    </row>
    <row r="231" spans="2:13" ht="20.100000000000001" customHeight="1" x14ac:dyDescent="0.25">
      <c r="B231" s="173" t="str">
        <f>IFERROR(RANK(Table912[[#This Row],[search id]],Table912[search id],1),"")</f>
        <v/>
      </c>
      <c r="C231" s="174" t="str">
        <f>IF(MIN(Table912[[#This Row],[search supracategory]:[search subcategory]])&lt;&gt;0,MIN(Table912[[#This Row],[search supracategory]:[search subcategory]]),"")</f>
        <v/>
      </c>
      <c r="D231" s="174" t="str">
        <f>IFERROR(SEARCH($G$3,Table912[[#This Row],[Supracategory Name]])+ROW()/100000,"")</f>
        <v/>
      </c>
      <c r="E231" s="174" t="str">
        <f>IFERROR(SEARCH($G$3,Table912[[#This Row],[Category Name]])+ROW()/100000,"")</f>
        <v/>
      </c>
      <c r="F231" s="174" t="str">
        <f>IFERROR(SEARCH($G$3,Table912[[#This Row],[Subcategory Name]])+ROW()/100000,"")</f>
        <v/>
      </c>
      <c r="G231" s="171">
        <v>2846</v>
      </c>
      <c r="H231" s="172" t="s">
        <v>174</v>
      </c>
      <c r="I231" s="172" t="s">
        <v>175</v>
      </c>
      <c r="J231" s="172" t="s">
        <v>568</v>
      </c>
      <c r="K231" s="172" t="s">
        <v>643</v>
      </c>
      <c r="L231" s="172" t="s">
        <v>649</v>
      </c>
      <c r="M231" s="172" t="s">
        <v>179</v>
      </c>
    </row>
    <row r="232" spans="2:13" ht="20.100000000000001" customHeight="1" x14ac:dyDescent="0.25">
      <c r="B232" s="169" t="str">
        <f>IFERROR(RANK(Table912[[#This Row],[search id]],Table912[search id],1),"")</f>
        <v/>
      </c>
      <c r="C232" s="170" t="str">
        <f>IF(MIN(Table912[[#This Row],[search supracategory]:[search subcategory]])&lt;&gt;0,MIN(Table912[[#This Row],[search supracategory]:[search subcategory]]),"")</f>
        <v/>
      </c>
      <c r="D232" s="170" t="str">
        <f>IFERROR(SEARCH($G$3,Table912[[#This Row],[Supracategory Name]])+ROW()/100000,"")</f>
        <v/>
      </c>
      <c r="E232" s="170" t="str">
        <f>IFERROR(SEARCH($G$3,Table912[[#This Row],[Category Name]])+ROW()/100000,"")</f>
        <v/>
      </c>
      <c r="F232" s="170" t="str">
        <f>IFERROR(SEARCH($G$3,Table912[[#This Row],[Subcategory Name]])+ROW()/100000,"")</f>
        <v/>
      </c>
      <c r="G232" s="171">
        <v>1200</v>
      </c>
      <c r="H232" s="172" t="s">
        <v>174</v>
      </c>
      <c r="I232" s="172" t="s">
        <v>175</v>
      </c>
      <c r="J232" s="172" t="s">
        <v>568</v>
      </c>
      <c r="K232" s="172" t="s">
        <v>651</v>
      </c>
      <c r="L232" s="172" t="s">
        <v>652</v>
      </c>
      <c r="M232" s="172" t="s">
        <v>179</v>
      </c>
    </row>
    <row r="233" spans="2:13" ht="20.100000000000001" customHeight="1" x14ac:dyDescent="0.25">
      <c r="B233" s="173" t="str">
        <f>IFERROR(RANK(Table912[[#This Row],[search id]],Table912[search id],1),"")</f>
        <v/>
      </c>
      <c r="C233" s="174" t="str">
        <f>IF(MIN(Table912[[#This Row],[search supracategory]:[search subcategory]])&lt;&gt;0,MIN(Table912[[#This Row],[search supracategory]:[search subcategory]]),"")</f>
        <v/>
      </c>
      <c r="D233" s="174" t="str">
        <f>IFERROR(SEARCH($G$3,Table912[[#This Row],[Supracategory Name]])+ROW()/100000,"")</f>
        <v/>
      </c>
      <c r="E233" s="174" t="str">
        <f>IFERROR(SEARCH($G$3,Table912[[#This Row],[Category Name]])+ROW()/100000,"")</f>
        <v/>
      </c>
      <c r="F233" s="174" t="str">
        <f>IFERROR(SEARCH($G$3,Table912[[#This Row],[Subcategory Name]])+ROW()/100000,"")</f>
        <v/>
      </c>
      <c r="G233" s="171">
        <v>123</v>
      </c>
      <c r="H233" s="172" t="s">
        <v>174</v>
      </c>
      <c r="I233" s="172" t="s">
        <v>175</v>
      </c>
      <c r="J233" s="172" t="s">
        <v>568</v>
      </c>
      <c r="K233" s="172" t="s">
        <v>651</v>
      </c>
      <c r="L233" s="172" t="s">
        <v>655</v>
      </c>
      <c r="M233" s="172" t="s">
        <v>179</v>
      </c>
    </row>
    <row r="234" spans="2:13" ht="20.100000000000001" customHeight="1" x14ac:dyDescent="0.25">
      <c r="B234" s="169" t="str">
        <f>IFERROR(RANK(Table912[[#This Row],[search id]],Table912[search id],1),"")</f>
        <v/>
      </c>
      <c r="C234" s="170" t="str">
        <f>IF(MIN(Table912[[#This Row],[search supracategory]:[search subcategory]])&lt;&gt;0,MIN(Table912[[#This Row],[search supracategory]:[search subcategory]]),"")</f>
        <v/>
      </c>
      <c r="D234" s="170" t="str">
        <f>IFERROR(SEARCH($G$3,Table912[[#This Row],[Supracategory Name]])+ROW()/100000,"")</f>
        <v/>
      </c>
      <c r="E234" s="170" t="str">
        <f>IFERROR(SEARCH($G$3,Table912[[#This Row],[Category Name]])+ROW()/100000,"")</f>
        <v/>
      </c>
      <c r="F234" s="170" t="str">
        <f>IFERROR(SEARCH($G$3,Table912[[#This Row],[Subcategory Name]])+ROW()/100000,"")</f>
        <v/>
      </c>
      <c r="G234" s="171">
        <v>1408</v>
      </c>
      <c r="H234" s="172" t="s">
        <v>174</v>
      </c>
      <c r="I234" s="172" t="s">
        <v>175</v>
      </c>
      <c r="J234" s="172" t="s">
        <v>568</v>
      </c>
      <c r="K234" s="172" t="s">
        <v>651</v>
      </c>
      <c r="L234" s="172" t="s">
        <v>657</v>
      </c>
      <c r="M234" s="172" t="s">
        <v>179</v>
      </c>
    </row>
    <row r="235" spans="2:13" ht="20.100000000000001" customHeight="1" x14ac:dyDescent="0.25">
      <c r="B235" s="173" t="str">
        <f>IFERROR(RANK(Table912[[#This Row],[search id]],Table912[search id],1),"")</f>
        <v/>
      </c>
      <c r="C235" s="174" t="str">
        <f>IF(MIN(Table912[[#This Row],[search supracategory]:[search subcategory]])&lt;&gt;0,MIN(Table912[[#This Row],[search supracategory]:[search subcategory]]),"")</f>
        <v/>
      </c>
      <c r="D235" s="174" t="str">
        <f>IFERROR(SEARCH($G$3,Table912[[#This Row],[Supracategory Name]])+ROW()/100000,"")</f>
        <v/>
      </c>
      <c r="E235" s="174" t="str">
        <f>IFERROR(SEARCH($G$3,Table912[[#This Row],[Category Name]])+ROW()/100000,"")</f>
        <v/>
      </c>
      <c r="F235" s="174" t="str">
        <f>IFERROR(SEARCH($G$3,Table912[[#This Row],[Subcategory Name]])+ROW()/100000,"")</f>
        <v/>
      </c>
      <c r="G235" s="171">
        <v>1428</v>
      </c>
      <c r="H235" s="172" t="s">
        <v>174</v>
      </c>
      <c r="I235" s="172" t="s">
        <v>175</v>
      </c>
      <c r="J235" s="172" t="s">
        <v>568</v>
      </c>
      <c r="K235" s="172" t="s">
        <v>651</v>
      </c>
      <c r="L235" s="172" t="s">
        <v>659</v>
      </c>
      <c r="M235" s="172" t="s">
        <v>179</v>
      </c>
    </row>
    <row r="236" spans="2:13" ht="20.100000000000001" customHeight="1" x14ac:dyDescent="0.25">
      <c r="B236" s="169" t="str">
        <f>IFERROR(RANK(Table912[[#This Row],[search id]],Table912[search id],1),"")</f>
        <v/>
      </c>
      <c r="C236" s="170" t="str">
        <f>IF(MIN(Table912[[#This Row],[search supracategory]:[search subcategory]])&lt;&gt;0,MIN(Table912[[#This Row],[search supracategory]:[search subcategory]]),"")</f>
        <v/>
      </c>
      <c r="D236" s="170" t="str">
        <f>IFERROR(SEARCH($G$3,Table912[[#This Row],[Supracategory Name]])+ROW()/100000,"")</f>
        <v/>
      </c>
      <c r="E236" s="170" t="str">
        <f>IFERROR(SEARCH($G$3,Table912[[#This Row],[Category Name]])+ROW()/100000,"")</f>
        <v/>
      </c>
      <c r="F236" s="170" t="str">
        <f>IFERROR(SEARCH($G$3,Table912[[#This Row],[Subcategory Name]])+ROW()/100000,"")</f>
        <v/>
      </c>
      <c r="G236" s="171">
        <v>1429</v>
      </c>
      <c r="H236" s="172" t="s">
        <v>174</v>
      </c>
      <c r="I236" s="172" t="s">
        <v>175</v>
      </c>
      <c r="J236" s="172" t="s">
        <v>568</v>
      </c>
      <c r="K236" s="172" t="s">
        <v>661</v>
      </c>
      <c r="L236" s="172" t="s">
        <v>662</v>
      </c>
      <c r="M236" s="172" t="s">
        <v>179</v>
      </c>
    </row>
    <row r="237" spans="2:13" ht="20.100000000000001" customHeight="1" x14ac:dyDescent="0.25">
      <c r="B237" s="173" t="str">
        <f>IFERROR(RANK(Table912[[#This Row],[search id]],Table912[search id],1),"")</f>
        <v/>
      </c>
      <c r="C237" s="174" t="str">
        <f>IF(MIN(Table912[[#This Row],[search supracategory]:[search subcategory]])&lt;&gt;0,MIN(Table912[[#This Row],[search supracategory]:[search subcategory]]),"")</f>
        <v/>
      </c>
      <c r="D237" s="174" t="str">
        <f>IFERROR(SEARCH($G$3,Table912[[#This Row],[Supracategory Name]])+ROW()/100000,"")</f>
        <v/>
      </c>
      <c r="E237" s="174" t="str">
        <f>IFERROR(SEARCH($G$3,Table912[[#This Row],[Category Name]])+ROW()/100000,"")</f>
        <v/>
      </c>
      <c r="F237" s="174" t="str">
        <f>IFERROR(SEARCH($G$3,Table912[[#This Row],[Subcategory Name]])+ROW()/100000,"")</f>
        <v/>
      </c>
      <c r="G237" s="171">
        <v>3264</v>
      </c>
      <c r="H237" s="172" t="s">
        <v>174</v>
      </c>
      <c r="I237" s="172" t="s">
        <v>175</v>
      </c>
      <c r="J237" s="172" t="s">
        <v>568</v>
      </c>
      <c r="K237" s="172" t="s">
        <v>661</v>
      </c>
      <c r="L237" s="172" t="s">
        <v>665</v>
      </c>
      <c r="M237" s="172" t="s">
        <v>179</v>
      </c>
    </row>
    <row r="238" spans="2:13" ht="20.100000000000001" customHeight="1" x14ac:dyDescent="0.25">
      <c r="B238" s="169" t="str">
        <f>IFERROR(RANK(Table912[[#This Row],[search id]],Table912[search id],1),"")</f>
        <v/>
      </c>
      <c r="C238" s="170" t="str">
        <f>IF(MIN(Table912[[#This Row],[search supracategory]:[search subcategory]])&lt;&gt;0,MIN(Table912[[#This Row],[search supracategory]:[search subcategory]]),"")</f>
        <v/>
      </c>
      <c r="D238" s="170" t="str">
        <f>IFERROR(SEARCH($G$3,Table912[[#This Row],[Supracategory Name]])+ROW()/100000,"")</f>
        <v/>
      </c>
      <c r="E238" s="170" t="str">
        <f>IFERROR(SEARCH($G$3,Table912[[#This Row],[Category Name]])+ROW()/100000,"")</f>
        <v/>
      </c>
      <c r="F238" s="170" t="str">
        <f>IFERROR(SEARCH($G$3,Table912[[#This Row],[Subcategory Name]])+ROW()/100000,"")</f>
        <v/>
      </c>
      <c r="G238" s="171">
        <v>2964</v>
      </c>
      <c r="H238" s="172" t="s">
        <v>174</v>
      </c>
      <c r="I238" s="172" t="s">
        <v>175</v>
      </c>
      <c r="J238" s="172" t="s">
        <v>568</v>
      </c>
      <c r="K238" s="172" t="s">
        <v>661</v>
      </c>
      <c r="L238" s="172" t="s">
        <v>667</v>
      </c>
      <c r="M238" s="172" t="s">
        <v>179</v>
      </c>
    </row>
    <row r="239" spans="2:13" ht="20.100000000000001" customHeight="1" x14ac:dyDescent="0.25">
      <c r="B239" s="173" t="str">
        <f>IFERROR(RANK(Table912[[#This Row],[search id]],Table912[search id],1),"")</f>
        <v/>
      </c>
      <c r="C239" s="174" t="str">
        <f>IF(MIN(Table912[[#This Row],[search supracategory]:[search subcategory]])&lt;&gt;0,MIN(Table912[[#This Row],[search supracategory]:[search subcategory]]),"")</f>
        <v/>
      </c>
      <c r="D239" s="174" t="str">
        <f>IFERROR(SEARCH($G$3,Table912[[#This Row],[Supracategory Name]])+ROW()/100000,"")</f>
        <v/>
      </c>
      <c r="E239" s="174" t="str">
        <f>IFERROR(SEARCH($G$3,Table912[[#This Row],[Category Name]])+ROW()/100000,"")</f>
        <v/>
      </c>
      <c r="F239" s="174" t="str">
        <f>IFERROR(SEARCH($G$3,Table912[[#This Row],[Subcategory Name]])+ROW()/100000,"")</f>
        <v/>
      </c>
      <c r="G239" s="171">
        <v>2839</v>
      </c>
      <c r="H239" s="172" t="s">
        <v>174</v>
      </c>
      <c r="I239" s="172" t="s">
        <v>175</v>
      </c>
      <c r="J239" s="172" t="s">
        <v>568</v>
      </c>
      <c r="K239" s="172" t="s">
        <v>661</v>
      </c>
      <c r="L239" s="172" t="s">
        <v>669</v>
      </c>
      <c r="M239" s="172" t="s">
        <v>179</v>
      </c>
    </row>
    <row r="240" spans="2:13" ht="20.100000000000001" customHeight="1" x14ac:dyDescent="0.25">
      <c r="B240" s="169" t="str">
        <f>IFERROR(RANK(Table912[[#This Row],[search id]],Table912[search id],1),"")</f>
        <v/>
      </c>
      <c r="C240" s="170" t="str">
        <f>IF(MIN(Table912[[#This Row],[search supracategory]:[search subcategory]])&lt;&gt;0,MIN(Table912[[#This Row],[search supracategory]:[search subcategory]]),"")</f>
        <v/>
      </c>
      <c r="D240" s="170" t="str">
        <f>IFERROR(SEARCH($G$3,Table912[[#This Row],[Supracategory Name]])+ROW()/100000,"")</f>
        <v/>
      </c>
      <c r="E240" s="170" t="str">
        <f>IFERROR(SEARCH($G$3,Table912[[#This Row],[Category Name]])+ROW()/100000,"")</f>
        <v/>
      </c>
      <c r="F240" s="170" t="str">
        <f>IFERROR(SEARCH($G$3,Table912[[#This Row],[Subcategory Name]])+ROW()/100000,"")</f>
        <v/>
      </c>
      <c r="G240" s="171">
        <v>2840</v>
      </c>
      <c r="H240" s="172" t="s">
        <v>174</v>
      </c>
      <c r="I240" s="172" t="s">
        <v>175</v>
      </c>
      <c r="J240" s="172" t="s">
        <v>568</v>
      </c>
      <c r="K240" s="172" t="s">
        <v>661</v>
      </c>
      <c r="L240" s="172" t="s">
        <v>671</v>
      </c>
      <c r="M240" s="172" t="s">
        <v>179</v>
      </c>
    </row>
    <row r="241" spans="2:13" ht="20.100000000000001" customHeight="1" x14ac:dyDescent="0.25">
      <c r="B241" s="173" t="str">
        <f>IFERROR(RANK(Table912[[#This Row],[search id]],Table912[search id],1),"")</f>
        <v/>
      </c>
      <c r="C241" s="174" t="str">
        <f>IF(MIN(Table912[[#This Row],[search supracategory]:[search subcategory]])&lt;&gt;0,MIN(Table912[[#This Row],[search supracategory]:[search subcategory]]),"")</f>
        <v/>
      </c>
      <c r="D241" s="174" t="str">
        <f>IFERROR(SEARCH($G$3,Table912[[#This Row],[Supracategory Name]])+ROW()/100000,"")</f>
        <v/>
      </c>
      <c r="E241" s="174" t="str">
        <f>IFERROR(SEARCH($G$3,Table912[[#This Row],[Category Name]])+ROW()/100000,"")</f>
        <v/>
      </c>
      <c r="F241" s="174" t="str">
        <f>IFERROR(SEARCH($G$3,Table912[[#This Row],[Subcategory Name]])+ROW()/100000,"")</f>
        <v/>
      </c>
      <c r="G241" s="171">
        <v>2841</v>
      </c>
      <c r="H241" s="172" t="s">
        <v>174</v>
      </c>
      <c r="I241" s="172" t="s">
        <v>175</v>
      </c>
      <c r="J241" s="172" t="s">
        <v>568</v>
      </c>
      <c r="K241" s="172" t="s">
        <v>661</v>
      </c>
      <c r="L241" s="172" t="s">
        <v>673</v>
      </c>
      <c r="M241" s="172" t="s">
        <v>179</v>
      </c>
    </row>
    <row r="242" spans="2:13" ht="20.100000000000001" customHeight="1" x14ac:dyDescent="0.25">
      <c r="B242" s="169" t="str">
        <f>IFERROR(RANK(Table912[[#This Row],[search id]],Table912[search id],1),"")</f>
        <v/>
      </c>
      <c r="C242" s="170" t="str">
        <f>IF(MIN(Table912[[#This Row],[search supracategory]:[search subcategory]])&lt;&gt;0,MIN(Table912[[#This Row],[search supracategory]:[search subcategory]]),"")</f>
        <v/>
      </c>
      <c r="D242" s="170" t="str">
        <f>IFERROR(SEARCH($G$3,Table912[[#This Row],[Supracategory Name]])+ROW()/100000,"")</f>
        <v/>
      </c>
      <c r="E242" s="170" t="str">
        <f>IFERROR(SEARCH($G$3,Table912[[#This Row],[Category Name]])+ROW()/100000,"")</f>
        <v/>
      </c>
      <c r="F242" s="170" t="str">
        <f>IFERROR(SEARCH($G$3,Table912[[#This Row],[Subcategory Name]])+ROW()/100000,"")</f>
        <v/>
      </c>
      <c r="G242" s="171">
        <v>2842</v>
      </c>
      <c r="H242" s="172" t="s">
        <v>174</v>
      </c>
      <c r="I242" s="172" t="s">
        <v>175</v>
      </c>
      <c r="J242" s="172" t="s">
        <v>568</v>
      </c>
      <c r="K242" s="172" t="s">
        <v>661</v>
      </c>
      <c r="L242" s="172" t="s">
        <v>675</v>
      </c>
      <c r="M242" s="172" t="s">
        <v>179</v>
      </c>
    </row>
    <row r="243" spans="2:13" ht="20.100000000000001" customHeight="1" x14ac:dyDescent="0.25">
      <c r="B243" s="173" t="str">
        <f>IFERROR(RANK(Table912[[#This Row],[search id]],Table912[search id],1),"")</f>
        <v/>
      </c>
      <c r="C243" s="174" t="str">
        <f>IF(MIN(Table912[[#This Row],[search supracategory]:[search subcategory]])&lt;&gt;0,MIN(Table912[[#This Row],[search supracategory]:[search subcategory]]),"")</f>
        <v/>
      </c>
      <c r="D243" s="174" t="str">
        <f>IFERROR(SEARCH($G$3,Table912[[#This Row],[Supracategory Name]])+ROW()/100000,"")</f>
        <v/>
      </c>
      <c r="E243" s="174" t="str">
        <f>IFERROR(SEARCH($G$3,Table912[[#This Row],[Category Name]])+ROW()/100000,"")</f>
        <v/>
      </c>
      <c r="F243" s="174" t="str">
        <f>IFERROR(SEARCH($G$3,Table912[[#This Row],[Subcategory Name]])+ROW()/100000,"")</f>
        <v/>
      </c>
      <c r="G243" s="171">
        <v>2843</v>
      </c>
      <c r="H243" s="172" t="s">
        <v>174</v>
      </c>
      <c r="I243" s="172" t="s">
        <v>175</v>
      </c>
      <c r="J243" s="172" t="s">
        <v>568</v>
      </c>
      <c r="K243" s="172" t="s">
        <v>661</v>
      </c>
      <c r="L243" s="172" t="s">
        <v>677</v>
      </c>
      <c r="M243" s="172" t="s">
        <v>179</v>
      </c>
    </row>
    <row r="244" spans="2:13" ht="20.100000000000001" customHeight="1" x14ac:dyDescent="0.25">
      <c r="B244" s="169" t="str">
        <f>IFERROR(RANK(Table912[[#This Row],[search id]],Table912[search id],1),"")</f>
        <v/>
      </c>
      <c r="C244" s="170" t="str">
        <f>IF(MIN(Table912[[#This Row],[search supracategory]:[search subcategory]])&lt;&gt;0,MIN(Table912[[#This Row],[search supracategory]:[search subcategory]]),"")</f>
        <v/>
      </c>
      <c r="D244" s="170" t="str">
        <f>IFERROR(SEARCH($G$3,Table912[[#This Row],[Supracategory Name]])+ROW()/100000,"")</f>
        <v/>
      </c>
      <c r="E244" s="170" t="str">
        <f>IFERROR(SEARCH($G$3,Table912[[#This Row],[Category Name]])+ROW()/100000,"")</f>
        <v/>
      </c>
      <c r="F244" s="170" t="str">
        <f>IFERROR(SEARCH($G$3,Table912[[#This Row],[Subcategory Name]])+ROW()/100000,"")</f>
        <v/>
      </c>
      <c r="G244" s="171">
        <v>2854</v>
      </c>
      <c r="H244" s="172" t="s">
        <v>174</v>
      </c>
      <c r="I244" s="172" t="s">
        <v>175</v>
      </c>
      <c r="J244" s="172" t="s">
        <v>568</v>
      </c>
      <c r="K244" s="172" t="s">
        <v>661</v>
      </c>
      <c r="L244" s="172" t="s">
        <v>679</v>
      </c>
      <c r="M244" s="172" t="s">
        <v>179</v>
      </c>
    </row>
    <row r="245" spans="2:13" ht="20.100000000000001" customHeight="1" x14ac:dyDescent="0.25">
      <c r="B245" s="173" t="str">
        <f>IFERROR(RANK(Table912[[#This Row],[search id]],Table912[search id],1),"")</f>
        <v/>
      </c>
      <c r="C245" s="174" t="str">
        <f>IF(MIN(Table912[[#This Row],[search supracategory]:[search subcategory]])&lt;&gt;0,MIN(Table912[[#This Row],[search supracategory]:[search subcategory]]),"")</f>
        <v/>
      </c>
      <c r="D245" s="174" t="str">
        <f>IFERROR(SEARCH($G$3,Table912[[#This Row],[Supracategory Name]])+ROW()/100000,"")</f>
        <v/>
      </c>
      <c r="E245" s="174" t="str">
        <f>IFERROR(SEARCH($G$3,Table912[[#This Row],[Category Name]])+ROW()/100000,"")</f>
        <v/>
      </c>
      <c r="F245" s="174" t="str">
        <f>IFERROR(SEARCH($G$3,Table912[[#This Row],[Subcategory Name]])+ROW()/100000,"")</f>
        <v/>
      </c>
      <c r="G245" s="171">
        <v>2829</v>
      </c>
      <c r="H245" s="172" t="s">
        <v>174</v>
      </c>
      <c r="I245" s="172" t="s">
        <v>175</v>
      </c>
      <c r="J245" s="172" t="s">
        <v>568</v>
      </c>
      <c r="K245" s="172" t="s">
        <v>681</v>
      </c>
      <c r="L245" s="172" t="s">
        <v>682</v>
      </c>
      <c r="M245" s="172" t="s">
        <v>179</v>
      </c>
    </row>
    <row r="246" spans="2:13" ht="20.100000000000001" customHeight="1" x14ac:dyDescent="0.25">
      <c r="B246" s="169" t="str">
        <f>IFERROR(RANK(Table912[[#This Row],[search id]],Table912[search id],1),"")</f>
        <v/>
      </c>
      <c r="C246" s="170" t="str">
        <f>IF(MIN(Table912[[#This Row],[search supracategory]:[search subcategory]])&lt;&gt;0,MIN(Table912[[#This Row],[search supracategory]:[search subcategory]]),"")</f>
        <v/>
      </c>
      <c r="D246" s="170" t="str">
        <f>IFERROR(SEARCH($G$3,Table912[[#This Row],[Supracategory Name]])+ROW()/100000,"")</f>
        <v/>
      </c>
      <c r="E246" s="170" t="str">
        <f>IFERROR(SEARCH($G$3,Table912[[#This Row],[Category Name]])+ROW()/100000,"")</f>
        <v/>
      </c>
      <c r="F246" s="170" t="str">
        <f>IFERROR(SEARCH($G$3,Table912[[#This Row],[Subcategory Name]])+ROW()/100000,"")</f>
        <v/>
      </c>
      <c r="G246" s="171">
        <v>2830</v>
      </c>
      <c r="H246" s="172" t="s">
        <v>174</v>
      </c>
      <c r="I246" s="172" t="s">
        <v>175</v>
      </c>
      <c r="J246" s="172" t="s">
        <v>568</v>
      </c>
      <c r="K246" s="172" t="s">
        <v>681</v>
      </c>
      <c r="L246" s="172" t="s">
        <v>685</v>
      </c>
      <c r="M246" s="172" t="s">
        <v>179</v>
      </c>
    </row>
    <row r="247" spans="2:13" ht="20.100000000000001" customHeight="1" x14ac:dyDescent="0.25">
      <c r="B247" s="173" t="str">
        <f>IFERROR(RANK(Table912[[#This Row],[search id]],Table912[search id],1),"")</f>
        <v/>
      </c>
      <c r="C247" s="174" t="str">
        <f>IF(MIN(Table912[[#This Row],[search supracategory]:[search subcategory]])&lt;&gt;0,MIN(Table912[[#This Row],[search supracategory]:[search subcategory]]),"")</f>
        <v/>
      </c>
      <c r="D247" s="174" t="str">
        <f>IFERROR(SEARCH($G$3,Table912[[#This Row],[Supracategory Name]])+ROW()/100000,"")</f>
        <v/>
      </c>
      <c r="E247" s="174" t="str">
        <f>IFERROR(SEARCH($G$3,Table912[[#This Row],[Category Name]])+ROW()/100000,"")</f>
        <v/>
      </c>
      <c r="F247" s="174" t="str">
        <f>IFERROR(SEARCH($G$3,Table912[[#This Row],[Subcategory Name]])+ROW()/100000,"")</f>
        <v/>
      </c>
      <c r="G247" s="171">
        <v>2831</v>
      </c>
      <c r="H247" s="172" t="s">
        <v>174</v>
      </c>
      <c r="I247" s="172" t="s">
        <v>175</v>
      </c>
      <c r="J247" s="172" t="s">
        <v>568</v>
      </c>
      <c r="K247" s="172" t="s">
        <v>681</v>
      </c>
      <c r="L247" s="172" t="s">
        <v>687</v>
      </c>
      <c r="M247" s="172" t="s">
        <v>179</v>
      </c>
    </row>
    <row r="248" spans="2:13" ht="20.100000000000001" customHeight="1" x14ac:dyDescent="0.25">
      <c r="B248" s="169" t="str">
        <f>IFERROR(RANK(Table912[[#This Row],[search id]],Table912[search id],1),"")</f>
        <v/>
      </c>
      <c r="C248" s="170" t="str">
        <f>IF(MIN(Table912[[#This Row],[search supracategory]:[search subcategory]])&lt;&gt;0,MIN(Table912[[#This Row],[search supracategory]:[search subcategory]]),"")</f>
        <v/>
      </c>
      <c r="D248" s="170" t="str">
        <f>IFERROR(SEARCH($G$3,Table912[[#This Row],[Supracategory Name]])+ROW()/100000,"")</f>
        <v/>
      </c>
      <c r="E248" s="170" t="str">
        <f>IFERROR(SEARCH($G$3,Table912[[#This Row],[Category Name]])+ROW()/100000,"")</f>
        <v/>
      </c>
      <c r="F248" s="170" t="str">
        <f>IFERROR(SEARCH($G$3,Table912[[#This Row],[Subcategory Name]])+ROW()/100000,"")</f>
        <v/>
      </c>
      <c r="G248" s="171">
        <v>2832</v>
      </c>
      <c r="H248" s="172" t="s">
        <v>174</v>
      </c>
      <c r="I248" s="172" t="s">
        <v>175</v>
      </c>
      <c r="J248" s="172" t="s">
        <v>568</v>
      </c>
      <c r="K248" s="172" t="s">
        <v>681</v>
      </c>
      <c r="L248" s="172" t="s">
        <v>689</v>
      </c>
      <c r="M248" s="172" t="s">
        <v>179</v>
      </c>
    </row>
    <row r="249" spans="2:13" ht="20.100000000000001" customHeight="1" x14ac:dyDescent="0.25">
      <c r="B249" s="173" t="str">
        <f>IFERROR(RANK(Table912[[#This Row],[search id]],Table912[search id],1),"")</f>
        <v/>
      </c>
      <c r="C249" s="174" t="str">
        <f>IF(MIN(Table912[[#This Row],[search supracategory]:[search subcategory]])&lt;&gt;0,MIN(Table912[[#This Row],[search supracategory]:[search subcategory]]),"")</f>
        <v/>
      </c>
      <c r="D249" s="174" t="str">
        <f>IFERROR(SEARCH($G$3,Table912[[#This Row],[Supracategory Name]])+ROW()/100000,"")</f>
        <v/>
      </c>
      <c r="E249" s="174" t="str">
        <f>IFERROR(SEARCH($G$3,Table912[[#This Row],[Category Name]])+ROW()/100000,"")</f>
        <v/>
      </c>
      <c r="F249" s="174" t="str">
        <f>IFERROR(SEARCH($G$3,Table912[[#This Row],[Subcategory Name]])+ROW()/100000,"")</f>
        <v/>
      </c>
      <c r="G249" s="171">
        <v>2822</v>
      </c>
      <c r="H249" s="172" t="s">
        <v>174</v>
      </c>
      <c r="I249" s="172" t="s">
        <v>175</v>
      </c>
      <c r="J249" s="172" t="s">
        <v>568</v>
      </c>
      <c r="K249" s="172" t="s">
        <v>691</v>
      </c>
      <c r="L249" s="172" t="s">
        <v>692</v>
      </c>
      <c r="M249" s="172" t="s">
        <v>179</v>
      </c>
    </row>
    <row r="250" spans="2:13" ht="20.100000000000001" customHeight="1" x14ac:dyDescent="0.25">
      <c r="B250" s="169" t="str">
        <f>IFERROR(RANK(Table912[[#This Row],[search id]],Table912[search id],1),"")</f>
        <v/>
      </c>
      <c r="C250" s="170" t="str">
        <f>IF(MIN(Table912[[#This Row],[search supracategory]:[search subcategory]])&lt;&gt;0,MIN(Table912[[#This Row],[search supracategory]:[search subcategory]]),"")</f>
        <v/>
      </c>
      <c r="D250" s="170" t="str">
        <f>IFERROR(SEARCH($G$3,Table912[[#This Row],[Supracategory Name]])+ROW()/100000,"")</f>
        <v/>
      </c>
      <c r="E250" s="170" t="str">
        <f>IFERROR(SEARCH($G$3,Table912[[#This Row],[Category Name]])+ROW()/100000,"")</f>
        <v/>
      </c>
      <c r="F250" s="170" t="str">
        <f>IFERROR(SEARCH($G$3,Table912[[#This Row],[Subcategory Name]])+ROW()/100000,"")</f>
        <v/>
      </c>
      <c r="G250" s="171">
        <v>2823</v>
      </c>
      <c r="H250" s="172" t="s">
        <v>174</v>
      </c>
      <c r="I250" s="172" t="s">
        <v>175</v>
      </c>
      <c r="J250" s="172" t="s">
        <v>568</v>
      </c>
      <c r="K250" s="172" t="s">
        <v>691</v>
      </c>
      <c r="L250" s="172" t="s">
        <v>694</v>
      </c>
      <c r="M250" s="172" t="s">
        <v>179</v>
      </c>
    </row>
    <row r="251" spans="2:13" ht="20.100000000000001" customHeight="1" x14ac:dyDescent="0.25">
      <c r="B251" s="173" t="str">
        <f>IFERROR(RANK(Table912[[#This Row],[search id]],Table912[search id],1),"")</f>
        <v/>
      </c>
      <c r="C251" s="174" t="str">
        <f>IF(MIN(Table912[[#This Row],[search supracategory]:[search subcategory]])&lt;&gt;0,MIN(Table912[[#This Row],[search supracategory]:[search subcategory]]),"")</f>
        <v/>
      </c>
      <c r="D251" s="174" t="str">
        <f>IFERROR(SEARCH($G$3,Table912[[#This Row],[Supracategory Name]])+ROW()/100000,"")</f>
        <v/>
      </c>
      <c r="E251" s="174" t="str">
        <f>IFERROR(SEARCH($G$3,Table912[[#This Row],[Category Name]])+ROW()/100000,"")</f>
        <v/>
      </c>
      <c r="F251" s="174" t="str">
        <f>IFERROR(SEARCH($G$3,Table912[[#This Row],[Subcategory Name]])+ROW()/100000,"")</f>
        <v/>
      </c>
      <c r="G251" s="171">
        <v>2824</v>
      </c>
      <c r="H251" s="172" t="s">
        <v>174</v>
      </c>
      <c r="I251" s="172" t="s">
        <v>175</v>
      </c>
      <c r="J251" s="172" t="s">
        <v>568</v>
      </c>
      <c r="K251" s="172" t="s">
        <v>691</v>
      </c>
      <c r="L251" s="172" t="s">
        <v>695</v>
      </c>
      <c r="M251" s="172" t="s">
        <v>179</v>
      </c>
    </row>
    <row r="252" spans="2:13" ht="20.100000000000001" customHeight="1" x14ac:dyDescent="0.25">
      <c r="B252" s="169" t="str">
        <f>IFERROR(RANK(Table912[[#This Row],[search id]],Table912[search id],1),"")</f>
        <v/>
      </c>
      <c r="C252" s="170" t="str">
        <f>IF(MIN(Table912[[#This Row],[search supracategory]:[search subcategory]])&lt;&gt;0,MIN(Table912[[#This Row],[search supracategory]:[search subcategory]]),"")</f>
        <v/>
      </c>
      <c r="D252" s="170" t="str">
        <f>IFERROR(SEARCH($G$3,Table912[[#This Row],[Supracategory Name]])+ROW()/100000,"")</f>
        <v/>
      </c>
      <c r="E252" s="170" t="str">
        <f>IFERROR(SEARCH($G$3,Table912[[#This Row],[Category Name]])+ROW()/100000,"")</f>
        <v/>
      </c>
      <c r="F252" s="170" t="str">
        <f>IFERROR(SEARCH($G$3,Table912[[#This Row],[Subcategory Name]])+ROW()/100000,"")</f>
        <v/>
      </c>
      <c r="G252" s="171">
        <v>2825</v>
      </c>
      <c r="H252" s="172" t="s">
        <v>174</v>
      </c>
      <c r="I252" s="172" t="s">
        <v>175</v>
      </c>
      <c r="J252" s="172" t="s">
        <v>568</v>
      </c>
      <c r="K252" s="172" t="s">
        <v>691</v>
      </c>
      <c r="L252" s="172" t="s">
        <v>696</v>
      </c>
      <c r="M252" s="172" t="s">
        <v>179</v>
      </c>
    </row>
    <row r="253" spans="2:13" ht="20.100000000000001" customHeight="1" x14ac:dyDescent="0.25">
      <c r="B253" s="173" t="str">
        <f>IFERROR(RANK(Table912[[#This Row],[search id]],Table912[search id],1),"")</f>
        <v/>
      </c>
      <c r="C253" s="174" t="str">
        <f>IF(MIN(Table912[[#This Row],[search supracategory]:[search subcategory]])&lt;&gt;0,MIN(Table912[[#This Row],[search supracategory]:[search subcategory]]),"")</f>
        <v/>
      </c>
      <c r="D253" s="174" t="str">
        <f>IFERROR(SEARCH($G$3,Table912[[#This Row],[Supracategory Name]])+ROW()/100000,"")</f>
        <v/>
      </c>
      <c r="E253" s="174" t="str">
        <f>IFERROR(SEARCH($G$3,Table912[[#This Row],[Category Name]])+ROW()/100000,"")</f>
        <v/>
      </c>
      <c r="F253" s="174" t="str">
        <f>IFERROR(SEARCH($G$3,Table912[[#This Row],[Subcategory Name]])+ROW()/100000,"")</f>
        <v/>
      </c>
      <c r="G253" s="171">
        <v>2826</v>
      </c>
      <c r="H253" s="172" t="s">
        <v>174</v>
      </c>
      <c r="I253" s="172" t="s">
        <v>175</v>
      </c>
      <c r="J253" s="172" t="s">
        <v>568</v>
      </c>
      <c r="K253" s="172" t="s">
        <v>691</v>
      </c>
      <c r="L253" s="172" t="s">
        <v>697</v>
      </c>
      <c r="M253" s="172" t="s">
        <v>179</v>
      </c>
    </row>
    <row r="254" spans="2:13" ht="20.100000000000001" customHeight="1" x14ac:dyDescent="0.25">
      <c r="B254" s="169" t="str">
        <f>IFERROR(RANK(Table912[[#This Row],[search id]],Table912[search id],1),"")</f>
        <v/>
      </c>
      <c r="C254" s="170" t="str">
        <f>IF(MIN(Table912[[#This Row],[search supracategory]:[search subcategory]])&lt;&gt;0,MIN(Table912[[#This Row],[search supracategory]:[search subcategory]]),"")</f>
        <v/>
      </c>
      <c r="D254" s="170" t="str">
        <f>IFERROR(SEARCH($G$3,Table912[[#This Row],[Supracategory Name]])+ROW()/100000,"")</f>
        <v/>
      </c>
      <c r="E254" s="170" t="str">
        <f>IFERROR(SEARCH($G$3,Table912[[#This Row],[Category Name]])+ROW()/100000,"")</f>
        <v/>
      </c>
      <c r="F254" s="170" t="str">
        <f>IFERROR(SEARCH($G$3,Table912[[#This Row],[Subcategory Name]])+ROW()/100000,"")</f>
        <v/>
      </c>
      <c r="G254" s="171">
        <v>2827</v>
      </c>
      <c r="H254" s="172" t="s">
        <v>174</v>
      </c>
      <c r="I254" s="172" t="s">
        <v>175</v>
      </c>
      <c r="J254" s="172" t="s">
        <v>568</v>
      </c>
      <c r="K254" s="172" t="s">
        <v>691</v>
      </c>
      <c r="L254" s="172" t="s">
        <v>698</v>
      </c>
      <c r="M254" s="172" t="s">
        <v>179</v>
      </c>
    </row>
    <row r="255" spans="2:13" ht="20.100000000000001" customHeight="1" x14ac:dyDescent="0.25">
      <c r="B255" s="173" t="str">
        <f>IFERROR(RANK(Table912[[#This Row],[search id]],Table912[search id],1),"")</f>
        <v/>
      </c>
      <c r="C255" s="174" t="str">
        <f>IF(MIN(Table912[[#This Row],[search supracategory]:[search subcategory]])&lt;&gt;0,MIN(Table912[[#This Row],[search supracategory]:[search subcategory]]),"")</f>
        <v/>
      </c>
      <c r="D255" s="174" t="str">
        <f>IFERROR(SEARCH($G$3,Table912[[#This Row],[Supracategory Name]])+ROW()/100000,"")</f>
        <v/>
      </c>
      <c r="E255" s="174" t="str">
        <f>IFERROR(SEARCH($G$3,Table912[[#This Row],[Category Name]])+ROW()/100000,"")</f>
        <v/>
      </c>
      <c r="F255" s="174" t="str">
        <f>IFERROR(SEARCH($G$3,Table912[[#This Row],[Subcategory Name]])+ROW()/100000,"")</f>
        <v/>
      </c>
      <c r="G255" s="171">
        <v>2970</v>
      </c>
      <c r="H255" s="172" t="s">
        <v>174</v>
      </c>
      <c r="I255" s="172" t="s">
        <v>175</v>
      </c>
      <c r="J255" s="172" t="s">
        <v>568</v>
      </c>
      <c r="K255" s="172" t="s">
        <v>691</v>
      </c>
      <c r="L255" s="172" t="s">
        <v>699</v>
      </c>
      <c r="M255" s="172" t="s">
        <v>179</v>
      </c>
    </row>
    <row r="256" spans="2:13" ht="20.100000000000001" customHeight="1" x14ac:dyDescent="0.25">
      <c r="B256" s="169" t="str">
        <f>IFERROR(RANK(Table912[[#This Row],[search id]],Table912[search id],1),"")</f>
        <v/>
      </c>
      <c r="C256" s="170" t="str">
        <f>IF(MIN(Table912[[#This Row],[search supracategory]:[search subcategory]])&lt;&gt;0,MIN(Table912[[#This Row],[search supracategory]:[search subcategory]]),"")</f>
        <v/>
      </c>
      <c r="D256" s="170" t="str">
        <f>IFERROR(SEARCH($G$3,Table912[[#This Row],[Supracategory Name]])+ROW()/100000,"")</f>
        <v/>
      </c>
      <c r="E256" s="170" t="str">
        <f>IFERROR(SEARCH($G$3,Table912[[#This Row],[Category Name]])+ROW()/100000,"")</f>
        <v/>
      </c>
      <c r="F256" s="170" t="str">
        <f>IFERROR(SEARCH($G$3,Table912[[#This Row],[Subcategory Name]])+ROW()/100000,"")</f>
        <v/>
      </c>
      <c r="G256" s="171">
        <v>1403</v>
      </c>
      <c r="H256" s="172" t="s">
        <v>174</v>
      </c>
      <c r="I256" s="172" t="s">
        <v>175</v>
      </c>
      <c r="J256" s="172" t="s">
        <v>568</v>
      </c>
      <c r="K256" s="172" t="s">
        <v>691</v>
      </c>
      <c r="L256" s="172" t="s">
        <v>701</v>
      </c>
      <c r="M256" s="172" t="s">
        <v>179</v>
      </c>
    </row>
    <row r="257" spans="2:13" ht="20.100000000000001" customHeight="1" x14ac:dyDescent="0.25">
      <c r="B257" s="173" t="str">
        <f>IFERROR(RANK(Table912[[#This Row],[search id]],Table912[search id],1),"")</f>
        <v/>
      </c>
      <c r="C257" s="174" t="str">
        <f>IF(MIN(Table912[[#This Row],[search supracategory]:[search subcategory]])&lt;&gt;0,MIN(Table912[[#This Row],[search supracategory]:[search subcategory]]),"")</f>
        <v/>
      </c>
      <c r="D257" s="174" t="str">
        <f>IFERROR(SEARCH($G$3,Table912[[#This Row],[Supracategory Name]])+ROW()/100000,"")</f>
        <v/>
      </c>
      <c r="E257" s="174" t="str">
        <f>IFERROR(SEARCH($G$3,Table912[[#This Row],[Category Name]])+ROW()/100000,"")</f>
        <v/>
      </c>
      <c r="F257" s="174" t="str">
        <f>IFERROR(SEARCH($G$3,Table912[[#This Row],[Subcategory Name]])+ROW()/100000,"")</f>
        <v/>
      </c>
      <c r="G257" s="171">
        <v>1404</v>
      </c>
      <c r="H257" s="172" t="s">
        <v>174</v>
      </c>
      <c r="I257" s="172" t="s">
        <v>175</v>
      </c>
      <c r="J257" s="172" t="s">
        <v>568</v>
      </c>
      <c r="K257" s="172" t="s">
        <v>691</v>
      </c>
      <c r="L257" s="172" t="s">
        <v>702</v>
      </c>
      <c r="M257" s="172" t="s">
        <v>179</v>
      </c>
    </row>
    <row r="258" spans="2:13" ht="20.100000000000001" customHeight="1" x14ac:dyDescent="0.25">
      <c r="B258" s="169" t="str">
        <f>IFERROR(RANK(Table912[[#This Row],[search id]],Table912[search id],1),"")</f>
        <v/>
      </c>
      <c r="C258" s="170" t="str">
        <f>IF(MIN(Table912[[#This Row],[search supracategory]:[search subcategory]])&lt;&gt;0,MIN(Table912[[#This Row],[search supracategory]:[search subcategory]]),"")</f>
        <v/>
      </c>
      <c r="D258" s="170" t="str">
        <f>IFERROR(SEARCH($G$3,Table912[[#This Row],[Supracategory Name]])+ROW()/100000,"")</f>
        <v/>
      </c>
      <c r="E258" s="170" t="str">
        <f>IFERROR(SEARCH($G$3,Table912[[#This Row],[Category Name]])+ROW()/100000,"")</f>
        <v/>
      </c>
      <c r="F258" s="170" t="str">
        <f>IFERROR(SEARCH($G$3,Table912[[#This Row],[Subcategory Name]])+ROW()/100000,"")</f>
        <v/>
      </c>
      <c r="G258" s="171">
        <v>1405</v>
      </c>
      <c r="H258" s="172" t="s">
        <v>174</v>
      </c>
      <c r="I258" s="172" t="s">
        <v>175</v>
      </c>
      <c r="J258" s="172" t="s">
        <v>568</v>
      </c>
      <c r="K258" s="172" t="s">
        <v>691</v>
      </c>
      <c r="L258" s="172" t="s">
        <v>704</v>
      </c>
      <c r="M258" s="172" t="s">
        <v>179</v>
      </c>
    </row>
    <row r="259" spans="2:13" ht="20.100000000000001" customHeight="1" x14ac:dyDescent="0.25">
      <c r="B259" s="173" t="str">
        <f>IFERROR(RANK(Table912[[#This Row],[search id]],Table912[search id],1),"")</f>
        <v/>
      </c>
      <c r="C259" s="174" t="str">
        <f>IF(MIN(Table912[[#This Row],[search supracategory]:[search subcategory]])&lt;&gt;0,MIN(Table912[[#This Row],[search supracategory]:[search subcategory]]),"")</f>
        <v/>
      </c>
      <c r="D259" s="174" t="str">
        <f>IFERROR(SEARCH($G$3,Table912[[#This Row],[Supracategory Name]])+ROW()/100000,"")</f>
        <v/>
      </c>
      <c r="E259" s="174" t="str">
        <f>IFERROR(SEARCH($G$3,Table912[[#This Row],[Category Name]])+ROW()/100000,"")</f>
        <v/>
      </c>
      <c r="F259" s="174" t="str">
        <f>IFERROR(SEARCH($G$3,Table912[[#This Row],[Subcategory Name]])+ROW()/100000,"")</f>
        <v/>
      </c>
      <c r="G259" s="171">
        <v>1410</v>
      </c>
      <c r="H259" s="172" t="s">
        <v>174</v>
      </c>
      <c r="I259" s="172" t="s">
        <v>175</v>
      </c>
      <c r="J259" s="172" t="s">
        <v>568</v>
      </c>
      <c r="K259" s="172" t="s">
        <v>706</v>
      </c>
      <c r="L259" s="172" t="s">
        <v>707</v>
      </c>
      <c r="M259" s="172" t="s">
        <v>179</v>
      </c>
    </row>
    <row r="260" spans="2:13" ht="20.100000000000001" customHeight="1" x14ac:dyDescent="0.25">
      <c r="B260" s="169" t="str">
        <f>IFERROR(RANK(Table912[[#This Row],[search id]],Table912[search id],1),"")</f>
        <v/>
      </c>
      <c r="C260" s="170" t="str">
        <f>IF(MIN(Table912[[#This Row],[search supracategory]:[search subcategory]])&lt;&gt;0,MIN(Table912[[#This Row],[search supracategory]:[search subcategory]]),"")</f>
        <v/>
      </c>
      <c r="D260" s="170" t="str">
        <f>IFERROR(SEARCH($G$3,Table912[[#This Row],[Supracategory Name]])+ROW()/100000,"")</f>
        <v/>
      </c>
      <c r="E260" s="170" t="str">
        <f>IFERROR(SEARCH($G$3,Table912[[#This Row],[Category Name]])+ROW()/100000,"")</f>
        <v/>
      </c>
      <c r="F260" s="170" t="str">
        <f>IFERROR(SEARCH($G$3,Table912[[#This Row],[Subcategory Name]])+ROW()/100000,"")</f>
        <v/>
      </c>
      <c r="G260" s="171">
        <v>2833</v>
      </c>
      <c r="H260" s="172" t="s">
        <v>174</v>
      </c>
      <c r="I260" s="172" t="s">
        <v>175</v>
      </c>
      <c r="J260" s="172" t="s">
        <v>568</v>
      </c>
      <c r="K260" s="172" t="s">
        <v>706</v>
      </c>
      <c r="L260" s="172" t="s">
        <v>710</v>
      </c>
      <c r="M260" s="172" t="s">
        <v>179</v>
      </c>
    </row>
    <row r="261" spans="2:13" ht="20.100000000000001" customHeight="1" x14ac:dyDescent="0.25">
      <c r="B261" s="173" t="str">
        <f>IFERROR(RANK(Table912[[#This Row],[search id]],Table912[search id],1),"")</f>
        <v/>
      </c>
      <c r="C261" s="174" t="str">
        <f>IF(MIN(Table912[[#This Row],[search supracategory]:[search subcategory]])&lt;&gt;0,MIN(Table912[[#This Row],[search supracategory]:[search subcategory]]),"")</f>
        <v/>
      </c>
      <c r="D261" s="174" t="str">
        <f>IFERROR(SEARCH($G$3,Table912[[#This Row],[Supracategory Name]])+ROW()/100000,"")</f>
        <v/>
      </c>
      <c r="E261" s="174" t="str">
        <f>IFERROR(SEARCH($G$3,Table912[[#This Row],[Category Name]])+ROW()/100000,"")</f>
        <v/>
      </c>
      <c r="F261" s="174" t="str">
        <f>IFERROR(SEARCH($G$3,Table912[[#This Row],[Subcategory Name]])+ROW()/100000,"")</f>
        <v/>
      </c>
      <c r="G261" s="171">
        <v>2834</v>
      </c>
      <c r="H261" s="172" t="s">
        <v>174</v>
      </c>
      <c r="I261" s="172" t="s">
        <v>175</v>
      </c>
      <c r="J261" s="172" t="s">
        <v>568</v>
      </c>
      <c r="K261" s="172" t="s">
        <v>706</v>
      </c>
      <c r="L261" s="172" t="s">
        <v>712</v>
      </c>
      <c r="M261" s="172" t="s">
        <v>179</v>
      </c>
    </row>
    <row r="262" spans="2:13" ht="20.100000000000001" customHeight="1" x14ac:dyDescent="0.25">
      <c r="B262" s="169" t="str">
        <f>IFERROR(RANK(Table912[[#This Row],[search id]],Table912[search id],1),"")</f>
        <v/>
      </c>
      <c r="C262" s="170" t="str">
        <f>IF(MIN(Table912[[#This Row],[search supracategory]:[search subcategory]])&lt;&gt;0,MIN(Table912[[#This Row],[search supracategory]:[search subcategory]]),"")</f>
        <v/>
      </c>
      <c r="D262" s="170" t="str">
        <f>IFERROR(SEARCH($G$3,Table912[[#This Row],[Supracategory Name]])+ROW()/100000,"")</f>
        <v/>
      </c>
      <c r="E262" s="170" t="str">
        <f>IFERROR(SEARCH($G$3,Table912[[#This Row],[Category Name]])+ROW()/100000,"")</f>
        <v/>
      </c>
      <c r="F262" s="170" t="str">
        <f>IFERROR(SEARCH($G$3,Table912[[#This Row],[Subcategory Name]])+ROW()/100000,"")</f>
        <v/>
      </c>
      <c r="G262" s="171">
        <v>2835</v>
      </c>
      <c r="H262" s="172" t="s">
        <v>174</v>
      </c>
      <c r="I262" s="172" t="s">
        <v>175</v>
      </c>
      <c r="J262" s="172" t="s">
        <v>568</v>
      </c>
      <c r="K262" s="172" t="s">
        <v>706</v>
      </c>
      <c r="L262" s="172" t="s">
        <v>714</v>
      </c>
      <c r="M262" s="172" t="s">
        <v>179</v>
      </c>
    </row>
    <row r="263" spans="2:13" ht="20.100000000000001" customHeight="1" x14ac:dyDescent="0.25">
      <c r="B263" s="173" t="str">
        <f>IFERROR(RANK(Table912[[#This Row],[search id]],Table912[search id],1),"")</f>
        <v/>
      </c>
      <c r="C263" s="174" t="str">
        <f>IF(MIN(Table912[[#This Row],[search supracategory]:[search subcategory]])&lt;&gt;0,MIN(Table912[[#This Row],[search supracategory]:[search subcategory]]),"")</f>
        <v/>
      </c>
      <c r="D263" s="174" t="str">
        <f>IFERROR(SEARCH($G$3,Table912[[#This Row],[Supracategory Name]])+ROW()/100000,"")</f>
        <v/>
      </c>
      <c r="E263" s="174" t="str">
        <f>IFERROR(SEARCH($G$3,Table912[[#This Row],[Category Name]])+ROW()/100000,"")</f>
        <v/>
      </c>
      <c r="F263" s="174" t="str">
        <f>IFERROR(SEARCH($G$3,Table912[[#This Row],[Subcategory Name]])+ROW()/100000,"")</f>
        <v/>
      </c>
      <c r="G263" s="171">
        <v>2836</v>
      </c>
      <c r="H263" s="172" t="s">
        <v>174</v>
      </c>
      <c r="I263" s="172" t="s">
        <v>175</v>
      </c>
      <c r="J263" s="172" t="s">
        <v>568</v>
      </c>
      <c r="K263" s="172" t="s">
        <v>706</v>
      </c>
      <c r="L263" s="172" t="s">
        <v>716</v>
      </c>
      <c r="M263" s="172" t="s">
        <v>179</v>
      </c>
    </row>
    <row r="264" spans="2:13" ht="20.100000000000001" customHeight="1" x14ac:dyDescent="0.25">
      <c r="B264" s="169" t="str">
        <f>IFERROR(RANK(Table912[[#This Row],[search id]],Table912[search id],1),"")</f>
        <v/>
      </c>
      <c r="C264" s="170" t="str">
        <f>IF(MIN(Table912[[#This Row],[search supracategory]:[search subcategory]])&lt;&gt;0,MIN(Table912[[#This Row],[search supracategory]:[search subcategory]]),"")</f>
        <v/>
      </c>
      <c r="D264" s="170" t="str">
        <f>IFERROR(SEARCH($G$3,Table912[[#This Row],[Supracategory Name]])+ROW()/100000,"")</f>
        <v/>
      </c>
      <c r="E264" s="170" t="str">
        <f>IFERROR(SEARCH($G$3,Table912[[#This Row],[Category Name]])+ROW()/100000,"")</f>
        <v/>
      </c>
      <c r="F264" s="170" t="str">
        <f>IFERROR(SEARCH($G$3,Table912[[#This Row],[Subcategory Name]])+ROW()/100000,"")</f>
        <v/>
      </c>
      <c r="G264" s="171">
        <v>2837</v>
      </c>
      <c r="H264" s="172" t="s">
        <v>174</v>
      </c>
      <c r="I264" s="172" t="s">
        <v>175</v>
      </c>
      <c r="J264" s="172" t="s">
        <v>568</v>
      </c>
      <c r="K264" s="172" t="s">
        <v>706</v>
      </c>
      <c r="L264" s="172" t="s">
        <v>718</v>
      </c>
      <c r="M264" s="172" t="s">
        <v>179</v>
      </c>
    </row>
    <row r="265" spans="2:13" ht="20.100000000000001" customHeight="1" x14ac:dyDescent="0.25">
      <c r="B265" s="173" t="str">
        <f>IFERROR(RANK(Table912[[#This Row],[search id]],Table912[search id],1),"")</f>
        <v/>
      </c>
      <c r="C265" s="174" t="str">
        <f>IF(MIN(Table912[[#This Row],[search supracategory]:[search subcategory]])&lt;&gt;0,MIN(Table912[[#This Row],[search supracategory]:[search subcategory]]),"")</f>
        <v/>
      </c>
      <c r="D265" s="174" t="str">
        <f>IFERROR(SEARCH($G$3,Table912[[#This Row],[Supracategory Name]])+ROW()/100000,"")</f>
        <v/>
      </c>
      <c r="E265" s="174" t="str">
        <f>IFERROR(SEARCH($G$3,Table912[[#This Row],[Category Name]])+ROW()/100000,"")</f>
        <v/>
      </c>
      <c r="F265" s="174" t="str">
        <f>IFERROR(SEARCH($G$3,Table912[[#This Row],[Subcategory Name]])+ROW()/100000,"")</f>
        <v/>
      </c>
      <c r="G265" s="171">
        <v>1166</v>
      </c>
      <c r="H265" s="172" t="s">
        <v>174</v>
      </c>
      <c r="I265" s="172" t="s">
        <v>175</v>
      </c>
      <c r="J265" s="172" t="s">
        <v>720</v>
      </c>
      <c r="K265" s="172" t="s">
        <v>721</v>
      </c>
      <c r="L265" s="172" t="s">
        <v>179</v>
      </c>
      <c r="M265" s="172" t="s">
        <v>179</v>
      </c>
    </row>
    <row r="266" spans="2:13" ht="20.100000000000001" customHeight="1" x14ac:dyDescent="0.25">
      <c r="B266" s="169" t="str">
        <f>IFERROR(RANK(Table912[[#This Row],[search id]],Table912[search id],1),"")</f>
        <v/>
      </c>
      <c r="C266" s="170" t="str">
        <f>IF(MIN(Table912[[#This Row],[search supracategory]:[search subcategory]])&lt;&gt;0,MIN(Table912[[#This Row],[search supracategory]:[search subcategory]]),"")</f>
        <v/>
      </c>
      <c r="D266" s="170" t="str">
        <f>IFERROR(SEARCH($G$3,Table912[[#This Row],[Supracategory Name]])+ROW()/100000,"")</f>
        <v/>
      </c>
      <c r="E266" s="170" t="str">
        <f>IFERROR(SEARCH($G$3,Table912[[#This Row],[Category Name]])+ROW()/100000,"")</f>
        <v/>
      </c>
      <c r="F266" s="170" t="str">
        <f>IFERROR(SEARCH($G$3,Table912[[#This Row],[Subcategory Name]])+ROW()/100000,"")</f>
        <v/>
      </c>
      <c r="G266" s="171">
        <v>2334</v>
      </c>
      <c r="H266" s="172" t="s">
        <v>174</v>
      </c>
      <c r="I266" s="172" t="s">
        <v>175</v>
      </c>
      <c r="J266" s="172" t="s">
        <v>720</v>
      </c>
      <c r="K266" s="172" t="s">
        <v>724</v>
      </c>
      <c r="L266" s="172" t="s">
        <v>179</v>
      </c>
      <c r="M266" s="172" t="s">
        <v>179</v>
      </c>
    </row>
    <row r="267" spans="2:13" ht="20.100000000000001" customHeight="1" x14ac:dyDescent="0.25">
      <c r="B267" s="173" t="str">
        <f>IFERROR(RANK(Table912[[#This Row],[search id]],Table912[search id],1),"")</f>
        <v/>
      </c>
      <c r="C267" s="174" t="str">
        <f>IF(MIN(Table912[[#This Row],[search supracategory]:[search subcategory]])&lt;&gt;0,MIN(Table912[[#This Row],[search supracategory]:[search subcategory]]),"")</f>
        <v/>
      </c>
      <c r="D267" s="174" t="str">
        <f>IFERROR(SEARCH($G$3,Table912[[#This Row],[Supracategory Name]])+ROW()/100000,"")</f>
        <v/>
      </c>
      <c r="E267" s="174" t="str">
        <f>IFERROR(SEARCH($G$3,Table912[[#This Row],[Category Name]])+ROW()/100000,"")</f>
        <v/>
      </c>
      <c r="F267" s="174" t="str">
        <f>IFERROR(SEARCH($G$3,Table912[[#This Row],[Subcategory Name]])+ROW()/100000,"")</f>
        <v/>
      </c>
      <c r="G267" s="171">
        <v>2674</v>
      </c>
      <c r="H267" s="172" t="s">
        <v>174</v>
      </c>
      <c r="I267" s="172" t="s">
        <v>175</v>
      </c>
      <c r="J267" s="172" t="s">
        <v>726</v>
      </c>
      <c r="K267" s="172" t="s">
        <v>727</v>
      </c>
      <c r="L267" s="172" t="s">
        <v>728</v>
      </c>
      <c r="M267" s="172" t="s">
        <v>179</v>
      </c>
    </row>
    <row r="268" spans="2:13" ht="20.100000000000001" customHeight="1" x14ac:dyDescent="0.25">
      <c r="B268" s="169" t="str">
        <f>IFERROR(RANK(Table912[[#This Row],[search id]],Table912[search id],1),"")</f>
        <v/>
      </c>
      <c r="C268" s="170" t="str">
        <f>IF(MIN(Table912[[#This Row],[search supracategory]:[search subcategory]])&lt;&gt;0,MIN(Table912[[#This Row],[search supracategory]:[search subcategory]]),"")</f>
        <v/>
      </c>
      <c r="D268" s="170" t="str">
        <f>IFERROR(SEARCH($G$3,Table912[[#This Row],[Supracategory Name]])+ROW()/100000,"")</f>
        <v/>
      </c>
      <c r="E268" s="170" t="str">
        <f>IFERROR(SEARCH($G$3,Table912[[#This Row],[Category Name]])+ROW()/100000,"")</f>
        <v/>
      </c>
      <c r="F268" s="170" t="str">
        <f>IFERROR(SEARCH($G$3,Table912[[#This Row],[Subcategory Name]])+ROW()/100000,"")</f>
        <v/>
      </c>
      <c r="G268" s="171">
        <v>1789</v>
      </c>
      <c r="H268" s="172" t="s">
        <v>174</v>
      </c>
      <c r="I268" s="172" t="s">
        <v>175</v>
      </c>
      <c r="J268" s="172" t="s">
        <v>176</v>
      </c>
      <c r="K268" s="172" t="s">
        <v>731</v>
      </c>
      <c r="L268" s="172" t="s">
        <v>179</v>
      </c>
      <c r="M268" s="172" t="s">
        <v>179</v>
      </c>
    </row>
    <row r="269" spans="2:13" ht="20.100000000000001" customHeight="1" x14ac:dyDescent="0.25">
      <c r="B269" s="173" t="str">
        <f>IFERROR(RANK(Table912[[#This Row],[search id]],Table912[search id],1),"")</f>
        <v/>
      </c>
      <c r="C269" s="174" t="str">
        <f>IF(MIN(Table912[[#This Row],[search supracategory]:[search subcategory]])&lt;&gt;0,MIN(Table912[[#This Row],[search supracategory]:[search subcategory]]),"")</f>
        <v/>
      </c>
      <c r="D269" s="174" t="str">
        <f>IFERROR(SEARCH($G$3,Table912[[#This Row],[Supracategory Name]])+ROW()/100000,"")</f>
        <v/>
      </c>
      <c r="E269" s="174" t="str">
        <f>IFERROR(SEARCH($G$3,Table912[[#This Row],[Category Name]])+ROW()/100000,"")</f>
        <v/>
      </c>
      <c r="F269" s="174" t="str">
        <f>IFERROR(SEARCH($G$3,Table912[[#This Row],[Subcategory Name]])+ROW()/100000,"")</f>
        <v/>
      </c>
      <c r="G269" s="171">
        <v>2676</v>
      </c>
      <c r="H269" s="172" t="s">
        <v>174</v>
      </c>
      <c r="I269" s="172" t="s">
        <v>175</v>
      </c>
      <c r="J269" s="172" t="s">
        <v>176</v>
      </c>
      <c r="K269" s="172" t="s">
        <v>733</v>
      </c>
      <c r="L269" s="172" t="s">
        <v>179</v>
      </c>
      <c r="M269" s="172" t="s">
        <v>179</v>
      </c>
    </row>
    <row r="270" spans="2:13" ht="20.100000000000001" customHeight="1" x14ac:dyDescent="0.25">
      <c r="B270" s="169" t="str">
        <f>IFERROR(RANK(Table912[[#This Row],[search id]],Table912[search id],1),"")</f>
        <v/>
      </c>
      <c r="C270" s="170" t="str">
        <f>IF(MIN(Table912[[#This Row],[search supracategory]:[search subcategory]])&lt;&gt;0,MIN(Table912[[#This Row],[search supracategory]:[search subcategory]]),"")</f>
        <v/>
      </c>
      <c r="D270" s="170" t="str">
        <f>IFERROR(SEARCH($G$3,Table912[[#This Row],[Supracategory Name]])+ROW()/100000,"")</f>
        <v/>
      </c>
      <c r="E270" s="170" t="str">
        <f>IFERROR(SEARCH($G$3,Table912[[#This Row],[Category Name]])+ROW()/100000,"")</f>
        <v/>
      </c>
      <c r="F270" s="170" t="str">
        <f>IFERROR(SEARCH($G$3,Table912[[#This Row],[Subcategory Name]])+ROW()/100000,"")</f>
        <v/>
      </c>
      <c r="G270" s="171">
        <v>3234</v>
      </c>
      <c r="H270" s="172" t="s">
        <v>174</v>
      </c>
      <c r="I270" s="172" t="s">
        <v>175</v>
      </c>
      <c r="J270" s="172" t="s">
        <v>176</v>
      </c>
      <c r="K270" s="172" t="s">
        <v>735</v>
      </c>
      <c r="L270" s="172" t="s">
        <v>179</v>
      </c>
      <c r="M270" s="172" t="s">
        <v>179</v>
      </c>
    </row>
    <row r="271" spans="2:13" ht="20.100000000000001" customHeight="1" x14ac:dyDescent="0.25">
      <c r="B271" s="173" t="str">
        <f>IFERROR(RANK(Table912[[#This Row],[search id]],Table912[search id],1),"")</f>
        <v/>
      </c>
      <c r="C271" s="174" t="str">
        <f>IF(MIN(Table912[[#This Row],[search supracategory]:[search subcategory]])&lt;&gt;0,MIN(Table912[[#This Row],[search supracategory]:[search subcategory]]),"")</f>
        <v/>
      </c>
      <c r="D271" s="174" t="str">
        <f>IFERROR(SEARCH($G$3,Table912[[#This Row],[Supracategory Name]])+ROW()/100000,"")</f>
        <v/>
      </c>
      <c r="E271" s="174" t="str">
        <f>IFERROR(SEARCH($G$3,Table912[[#This Row],[Category Name]])+ROW()/100000,"")</f>
        <v/>
      </c>
      <c r="F271" s="174" t="str">
        <f>IFERROR(SEARCH($G$3,Table912[[#This Row],[Subcategory Name]])+ROW()/100000,"")</f>
        <v/>
      </c>
      <c r="G271" s="171">
        <v>3228</v>
      </c>
      <c r="H271" s="172" t="s">
        <v>174</v>
      </c>
      <c r="I271" s="172" t="s">
        <v>175</v>
      </c>
      <c r="J271" s="172" t="s">
        <v>176</v>
      </c>
      <c r="K271" s="172" t="s">
        <v>177</v>
      </c>
      <c r="L271" s="172" t="s">
        <v>737</v>
      </c>
      <c r="M271" s="172" t="s">
        <v>179</v>
      </c>
    </row>
    <row r="272" spans="2:13" ht="20.100000000000001" customHeight="1" x14ac:dyDescent="0.25">
      <c r="B272" s="169" t="str">
        <f>IFERROR(RANK(Table912[[#This Row],[search id]],Table912[search id],1),"")</f>
        <v/>
      </c>
      <c r="C272" s="170" t="str">
        <f>IF(MIN(Table912[[#This Row],[search supracategory]:[search subcategory]])&lt;&gt;0,MIN(Table912[[#This Row],[search supracategory]:[search subcategory]]),"")</f>
        <v/>
      </c>
      <c r="D272" s="170" t="str">
        <f>IFERROR(SEARCH($G$3,Table912[[#This Row],[Supracategory Name]])+ROW()/100000,"")</f>
        <v/>
      </c>
      <c r="E272" s="170" t="str">
        <f>IFERROR(SEARCH($G$3,Table912[[#This Row],[Category Name]])+ROW()/100000,"")</f>
        <v/>
      </c>
      <c r="F272" s="170" t="str">
        <f>IFERROR(SEARCH($G$3,Table912[[#This Row],[Subcategory Name]])+ROW()/100000,"")</f>
        <v/>
      </c>
      <c r="G272" s="171">
        <v>3229</v>
      </c>
      <c r="H272" s="172" t="s">
        <v>174</v>
      </c>
      <c r="I272" s="172" t="s">
        <v>175</v>
      </c>
      <c r="J272" s="172" t="s">
        <v>176</v>
      </c>
      <c r="K272" s="172" t="s">
        <v>177</v>
      </c>
      <c r="L272" s="172" t="s">
        <v>739</v>
      </c>
      <c r="M272" s="172" t="s">
        <v>179</v>
      </c>
    </row>
    <row r="273" spans="2:13" ht="20.100000000000001" customHeight="1" x14ac:dyDescent="0.25">
      <c r="B273" s="173" t="str">
        <f>IFERROR(RANK(Table912[[#This Row],[search id]],Table912[search id],1),"")</f>
        <v/>
      </c>
      <c r="C273" s="174" t="str">
        <f>IF(MIN(Table912[[#This Row],[search supracategory]:[search subcategory]])&lt;&gt;0,MIN(Table912[[#This Row],[search supracategory]:[search subcategory]]),"")</f>
        <v/>
      </c>
      <c r="D273" s="174" t="str">
        <f>IFERROR(SEARCH($G$3,Table912[[#This Row],[Supracategory Name]])+ROW()/100000,"")</f>
        <v/>
      </c>
      <c r="E273" s="174" t="str">
        <f>IFERROR(SEARCH($G$3,Table912[[#This Row],[Category Name]])+ROW()/100000,"")</f>
        <v/>
      </c>
      <c r="F273" s="174" t="str">
        <f>IFERROR(SEARCH($G$3,Table912[[#This Row],[Subcategory Name]])+ROW()/100000,"")</f>
        <v/>
      </c>
      <c r="G273" s="171">
        <v>3240</v>
      </c>
      <c r="H273" s="172" t="s">
        <v>174</v>
      </c>
      <c r="I273" s="172" t="s">
        <v>175</v>
      </c>
      <c r="J273" s="172" t="s">
        <v>176</v>
      </c>
      <c r="K273" s="172" t="s">
        <v>177</v>
      </c>
      <c r="L273" s="172" t="s">
        <v>741</v>
      </c>
      <c r="M273" s="172" t="s">
        <v>179</v>
      </c>
    </row>
    <row r="274" spans="2:13" ht="20.100000000000001" customHeight="1" x14ac:dyDescent="0.25">
      <c r="B274" s="169" t="str">
        <f>IFERROR(RANK(Table912[[#This Row],[search id]],Table912[search id],1),"")</f>
        <v/>
      </c>
      <c r="C274" s="170" t="str">
        <f>IF(MIN(Table912[[#This Row],[search supracategory]:[search subcategory]])&lt;&gt;0,MIN(Table912[[#This Row],[search supracategory]:[search subcategory]]),"")</f>
        <v/>
      </c>
      <c r="D274" s="170" t="str">
        <f>IFERROR(SEARCH($G$3,Table912[[#This Row],[Supracategory Name]])+ROW()/100000,"")</f>
        <v/>
      </c>
      <c r="E274" s="170" t="str">
        <f>IFERROR(SEARCH($G$3,Table912[[#This Row],[Category Name]])+ROW()/100000,"")</f>
        <v/>
      </c>
      <c r="F274" s="170" t="str">
        <f>IFERROR(SEARCH($G$3,Table912[[#This Row],[Subcategory Name]])+ROW()/100000,"")</f>
        <v/>
      </c>
      <c r="G274" s="171">
        <v>3246</v>
      </c>
      <c r="H274" s="172" t="s">
        <v>174</v>
      </c>
      <c r="I274" s="172" t="s">
        <v>175</v>
      </c>
      <c r="J274" s="172" t="s">
        <v>176</v>
      </c>
      <c r="K274" s="172" t="s">
        <v>177</v>
      </c>
      <c r="L274" s="172" t="s">
        <v>743</v>
      </c>
      <c r="M274" s="172" t="s">
        <v>179</v>
      </c>
    </row>
    <row r="275" spans="2:13" ht="20.100000000000001" customHeight="1" x14ac:dyDescent="0.25">
      <c r="B275" s="173" t="str">
        <f>IFERROR(RANK(Table912[[#This Row],[search id]],Table912[search id],1),"")</f>
        <v/>
      </c>
      <c r="C275" s="174" t="str">
        <f>IF(MIN(Table912[[#This Row],[search supracategory]:[search subcategory]])&lt;&gt;0,MIN(Table912[[#This Row],[search supracategory]:[search subcategory]]),"")</f>
        <v/>
      </c>
      <c r="D275" s="174" t="str">
        <f>IFERROR(SEARCH($G$3,Table912[[#This Row],[Supracategory Name]])+ROW()/100000,"")</f>
        <v/>
      </c>
      <c r="E275" s="174" t="str">
        <f>IFERROR(SEARCH($G$3,Table912[[#This Row],[Category Name]])+ROW()/100000,"")</f>
        <v/>
      </c>
      <c r="F275" s="174" t="str">
        <f>IFERROR(SEARCH($G$3,Table912[[#This Row],[Subcategory Name]])+ROW()/100000,"")</f>
        <v/>
      </c>
      <c r="G275" s="171">
        <v>2739</v>
      </c>
      <c r="H275" s="172" t="s">
        <v>174</v>
      </c>
      <c r="I275" s="172" t="s">
        <v>175</v>
      </c>
      <c r="J275" s="172" t="s">
        <v>176</v>
      </c>
      <c r="K275" s="172" t="s">
        <v>177</v>
      </c>
      <c r="L275" s="172" t="s">
        <v>745</v>
      </c>
      <c r="M275" s="172" t="s">
        <v>746</v>
      </c>
    </row>
    <row r="276" spans="2:13" ht="20.100000000000001" customHeight="1" x14ac:dyDescent="0.25">
      <c r="B276" s="169" t="str">
        <f>IFERROR(RANK(Table912[[#This Row],[search id]],Table912[search id],1),"")</f>
        <v/>
      </c>
      <c r="C276" s="170" t="str">
        <f>IF(MIN(Table912[[#This Row],[search supracategory]:[search subcategory]])&lt;&gt;0,MIN(Table912[[#This Row],[search supracategory]:[search subcategory]]),"")</f>
        <v/>
      </c>
      <c r="D276" s="170" t="str">
        <f>IFERROR(SEARCH($G$3,Table912[[#This Row],[Supracategory Name]])+ROW()/100000,"")</f>
        <v/>
      </c>
      <c r="E276" s="170" t="str">
        <f>IFERROR(SEARCH($G$3,Table912[[#This Row],[Category Name]])+ROW()/100000,"")</f>
        <v/>
      </c>
      <c r="F276" s="170" t="str">
        <f>IFERROR(SEARCH($G$3,Table912[[#This Row],[Subcategory Name]])+ROW()/100000,"")</f>
        <v/>
      </c>
      <c r="G276" s="171">
        <v>2740</v>
      </c>
      <c r="H276" s="172" t="s">
        <v>174</v>
      </c>
      <c r="I276" s="172" t="s">
        <v>175</v>
      </c>
      <c r="J276" s="172" t="s">
        <v>176</v>
      </c>
      <c r="K276" s="172" t="s">
        <v>177</v>
      </c>
      <c r="L276" s="172" t="s">
        <v>745</v>
      </c>
      <c r="M276" s="172" t="s">
        <v>747</v>
      </c>
    </row>
    <row r="277" spans="2:13" ht="20.100000000000001" customHeight="1" x14ac:dyDescent="0.25">
      <c r="B277" s="173" t="str">
        <f>IFERROR(RANK(Table912[[#This Row],[search id]],Table912[search id],1),"")</f>
        <v/>
      </c>
      <c r="C277" s="174" t="str">
        <f>IF(MIN(Table912[[#This Row],[search supracategory]:[search subcategory]])&lt;&gt;0,MIN(Table912[[#This Row],[search supracategory]:[search subcategory]]),"")</f>
        <v/>
      </c>
      <c r="D277" s="174" t="str">
        <f>IFERROR(SEARCH($G$3,Table912[[#This Row],[Supracategory Name]])+ROW()/100000,"")</f>
        <v/>
      </c>
      <c r="E277" s="174" t="str">
        <f>IFERROR(SEARCH($G$3,Table912[[#This Row],[Category Name]])+ROW()/100000,"")</f>
        <v/>
      </c>
      <c r="F277" s="174" t="str">
        <f>IFERROR(SEARCH($G$3,Table912[[#This Row],[Subcategory Name]])+ROW()/100000,"")</f>
        <v/>
      </c>
      <c r="G277" s="171">
        <v>2741</v>
      </c>
      <c r="H277" s="172" t="s">
        <v>174</v>
      </c>
      <c r="I277" s="172" t="s">
        <v>175</v>
      </c>
      <c r="J277" s="172" t="s">
        <v>176</v>
      </c>
      <c r="K277" s="172" t="s">
        <v>177</v>
      </c>
      <c r="L277" s="172" t="s">
        <v>745</v>
      </c>
      <c r="M277" s="172" t="s">
        <v>749</v>
      </c>
    </row>
    <row r="278" spans="2:13" ht="20.100000000000001" customHeight="1" x14ac:dyDescent="0.25">
      <c r="B278" s="169" t="str">
        <f>IFERROR(RANK(Table912[[#This Row],[search id]],Table912[search id],1),"")</f>
        <v/>
      </c>
      <c r="C278" s="170" t="str">
        <f>IF(MIN(Table912[[#This Row],[search supracategory]:[search subcategory]])&lt;&gt;0,MIN(Table912[[#This Row],[search supracategory]:[search subcategory]]),"")</f>
        <v/>
      </c>
      <c r="D278" s="170" t="str">
        <f>IFERROR(SEARCH($G$3,Table912[[#This Row],[Supracategory Name]])+ROW()/100000,"")</f>
        <v/>
      </c>
      <c r="E278" s="170" t="str">
        <f>IFERROR(SEARCH($G$3,Table912[[#This Row],[Category Name]])+ROW()/100000,"")</f>
        <v/>
      </c>
      <c r="F278" s="170" t="str">
        <f>IFERROR(SEARCH($G$3,Table912[[#This Row],[Subcategory Name]])+ROW()/100000,"")</f>
        <v/>
      </c>
      <c r="G278" s="171">
        <v>2753</v>
      </c>
      <c r="H278" s="172" t="s">
        <v>174</v>
      </c>
      <c r="I278" s="172" t="s">
        <v>175</v>
      </c>
      <c r="J278" s="172" t="s">
        <v>176</v>
      </c>
      <c r="K278" s="172" t="s">
        <v>177</v>
      </c>
      <c r="L278" s="172" t="s">
        <v>751</v>
      </c>
      <c r="M278" s="172" t="s">
        <v>179</v>
      </c>
    </row>
    <row r="279" spans="2:13" ht="20.100000000000001" customHeight="1" x14ac:dyDescent="0.25">
      <c r="B279" s="173" t="str">
        <f>IFERROR(RANK(Table912[[#This Row],[search id]],Table912[search id],1),"")</f>
        <v/>
      </c>
      <c r="C279" s="174" t="str">
        <f>IF(MIN(Table912[[#This Row],[search supracategory]:[search subcategory]])&lt;&gt;0,MIN(Table912[[#This Row],[search supracategory]:[search subcategory]]),"")</f>
        <v/>
      </c>
      <c r="D279" s="174" t="str">
        <f>IFERROR(SEARCH($G$3,Table912[[#This Row],[Supracategory Name]])+ROW()/100000,"")</f>
        <v/>
      </c>
      <c r="E279" s="174" t="str">
        <f>IFERROR(SEARCH($G$3,Table912[[#This Row],[Category Name]])+ROW()/100000,"")</f>
        <v/>
      </c>
      <c r="F279" s="174" t="str">
        <f>IFERROR(SEARCH($G$3,Table912[[#This Row],[Subcategory Name]])+ROW()/100000,"")</f>
        <v/>
      </c>
      <c r="G279" s="171">
        <v>2754</v>
      </c>
      <c r="H279" s="172" t="s">
        <v>174</v>
      </c>
      <c r="I279" s="172" t="s">
        <v>175</v>
      </c>
      <c r="J279" s="172" t="s">
        <v>176</v>
      </c>
      <c r="K279" s="172" t="s">
        <v>177</v>
      </c>
      <c r="L279" s="172" t="s">
        <v>753</v>
      </c>
      <c r="M279" s="172" t="s">
        <v>179</v>
      </c>
    </row>
    <row r="280" spans="2:13" ht="20.100000000000001" customHeight="1" x14ac:dyDescent="0.25">
      <c r="B280" s="169" t="str">
        <f>IFERROR(RANK(Table912[[#This Row],[search id]],Table912[search id],1),"")</f>
        <v/>
      </c>
      <c r="C280" s="170" t="str">
        <f>IF(MIN(Table912[[#This Row],[search supracategory]:[search subcategory]])&lt;&gt;0,MIN(Table912[[#This Row],[search supracategory]:[search subcategory]]),"")</f>
        <v/>
      </c>
      <c r="D280" s="170" t="str">
        <f>IFERROR(SEARCH($G$3,Table912[[#This Row],[Supracategory Name]])+ROW()/100000,"")</f>
        <v/>
      </c>
      <c r="E280" s="170" t="str">
        <f>IFERROR(SEARCH($G$3,Table912[[#This Row],[Category Name]])+ROW()/100000,"")</f>
        <v/>
      </c>
      <c r="F280" s="170" t="str">
        <f>IFERROR(SEARCH($G$3,Table912[[#This Row],[Subcategory Name]])+ROW()/100000,"")</f>
        <v/>
      </c>
      <c r="G280" s="171">
        <v>3428</v>
      </c>
      <c r="H280" s="172" t="s">
        <v>174</v>
      </c>
      <c r="I280" s="172" t="s">
        <v>175</v>
      </c>
      <c r="J280" s="172" t="s">
        <v>176</v>
      </c>
      <c r="K280" s="172" t="s">
        <v>177</v>
      </c>
      <c r="L280" s="172" t="s">
        <v>755</v>
      </c>
      <c r="M280" s="172" t="s">
        <v>179</v>
      </c>
    </row>
    <row r="281" spans="2:13" ht="20.100000000000001" customHeight="1" x14ac:dyDescent="0.25">
      <c r="B281" s="173" t="str">
        <f>IFERROR(RANK(Table912[[#This Row],[search id]],Table912[search id],1),"")</f>
        <v/>
      </c>
      <c r="C281" s="174" t="str">
        <f>IF(MIN(Table912[[#This Row],[search supracategory]:[search subcategory]])&lt;&gt;0,MIN(Table912[[#This Row],[search supracategory]:[search subcategory]]),"")</f>
        <v/>
      </c>
      <c r="D281" s="174" t="str">
        <f>IFERROR(SEARCH($G$3,Table912[[#This Row],[Supracategory Name]])+ROW()/100000,"")</f>
        <v/>
      </c>
      <c r="E281" s="174" t="str">
        <f>IFERROR(SEARCH($G$3,Table912[[#This Row],[Category Name]])+ROW()/100000,"")</f>
        <v/>
      </c>
      <c r="F281" s="174" t="str">
        <f>IFERROR(SEARCH($G$3,Table912[[#This Row],[Subcategory Name]])+ROW()/100000,"")</f>
        <v/>
      </c>
      <c r="G281" s="171">
        <v>3429</v>
      </c>
      <c r="H281" s="172" t="s">
        <v>174</v>
      </c>
      <c r="I281" s="172" t="s">
        <v>175</v>
      </c>
      <c r="J281" s="172" t="s">
        <v>176</v>
      </c>
      <c r="K281" s="172" t="s">
        <v>177</v>
      </c>
      <c r="L281" s="172" t="s">
        <v>745</v>
      </c>
      <c r="M281" s="172" t="s">
        <v>757</v>
      </c>
    </row>
    <row r="282" spans="2:13" ht="20.100000000000001" customHeight="1" x14ac:dyDescent="0.25">
      <c r="B282" s="169" t="str">
        <f>IFERROR(RANK(Table912[[#This Row],[search id]],Table912[search id],1),"")</f>
        <v/>
      </c>
      <c r="C282" s="170" t="str">
        <f>IF(MIN(Table912[[#This Row],[search supracategory]:[search subcategory]])&lt;&gt;0,MIN(Table912[[#This Row],[search supracategory]:[search subcategory]]),"")</f>
        <v/>
      </c>
      <c r="D282" s="170" t="str">
        <f>IFERROR(SEARCH($G$3,Table912[[#This Row],[Supracategory Name]])+ROW()/100000,"")</f>
        <v/>
      </c>
      <c r="E282" s="170" t="str">
        <f>IFERROR(SEARCH($G$3,Table912[[#This Row],[Category Name]])+ROW()/100000,"")</f>
        <v/>
      </c>
      <c r="F282" s="170" t="str">
        <f>IFERROR(SEARCH($G$3,Table912[[#This Row],[Subcategory Name]])+ROW()/100000,"")</f>
        <v/>
      </c>
      <c r="G282" s="171">
        <v>1311</v>
      </c>
      <c r="H282" s="172" t="s">
        <v>174</v>
      </c>
      <c r="I282" s="172" t="s">
        <v>175</v>
      </c>
      <c r="J282" s="172" t="s">
        <v>176</v>
      </c>
      <c r="K282" s="172" t="s">
        <v>177</v>
      </c>
      <c r="L282" s="172" t="s">
        <v>759</v>
      </c>
      <c r="M282" s="172" t="s">
        <v>179</v>
      </c>
    </row>
    <row r="283" spans="2:13" ht="20.100000000000001" customHeight="1" x14ac:dyDescent="0.25">
      <c r="B283" s="173" t="str">
        <f>IFERROR(RANK(Table912[[#This Row],[search id]],Table912[search id],1),"")</f>
        <v/>
      </c>
      <c r="C283" s="174" t="str">
        <f>IF(MIN(Table912[[#This Row],[search supracategory]:[search subcategory]])&lt;&gt;0,MIN(Table912[[#This Row],[search supracategory]:[search subcategory]]),"")</f>
        <v/>
      </c>
      <c r="D283" s="174" t="str">
        <f>IFERROR(SEARCH($G$3,Table912[[#This Row],[Supracategory Name]])+ROW()/100000,"")</f>
        <v/>
      </c>
      <c r="E283" s="174" t="str">
        <f>IFERROR(SEARCH($G$3,Table912[[#This Row],[Category Name]])+ROW()/100000,"")</f>
        <v/>
      </c>
      <c r="F283" s="174" t="str">
        <f>IFERROR(SEARCH($G$3,Table912[[#This Row],[Subcategory Name]])+ROW()/100000,"")</f>
        <v/>
      </c>
      <c r="G283" s="171">
        <v>2565</v>
      </c>
      <c r="H283" s="172" t="s">
        <v>174</v>
      </c>
      <c r="I283" s="172" t="s">
        <v>175</v>
      </c>
      <c r="J283" s="172" t="s">
        <v>176</v>
      </c>
      <c r="K283" s="172" t="s">
        <v>177</v>
      </c>
      <c r="L283" s="172" t="s">
        <v>761</v>
      </c>
      <c r="M283" s="172" t="s">
        <v>179</v>
      </c>
    </row>
    <row r="284" spans="2:13" ht="20.100000000000001" customHeight="1" x14ac:dyDescent="0.25">
      <c r="B284" s="169" t="str">
        <f>IFERROR(RANK(Table912[[#This Row],[search id]],Table912[search id],1),"")</f>
        <v/>
      </c>
      <c r="C284" s="170" t="str">
        <f>IF(MIN(Table912[[#This Row],[search supracategory]:[search subcategory]])&lt;&gt;0,MIN(Table912[[#This Row],[search supracategory]:[search subcategory]]),"")</f>
        <v/>
      </c>
      <c r="D284" s="170" t="str">
        <f>IFERROR(SEARCH($G$3,Table912[[#This Row],[Supracategory Name]])+ROW()/100000,"")</f>
        <v/>
      </c>
      <c r="E284" s="170" t="str">
        <f>IFERROR(SEARCH($G$3,Table912[[#This Row],[Category Name]])+ROW()/100000,"")</f>
        <v/>
      </c>
      <c r="F284" s="170" t="str">
        <f>IFERROR(SEARCH($G$3,Table912[[#This Row],[Subcategory Name]])+ROW()/100000,"")</f>
        <v/>
      </c>
      <c r="G284" s="171">
        <v>2566</v>
      </c>
      <c r="H284" s="172" t="s">
        <v>174</v>
      </c>
      <c r="I284" s="172" t="s">
        <v>175</v>
      </c>
      <c r="J284" s="172" t="s">
        <v>176</v>
      </c>
      <c r="K284" s="172" t="s">
        <v>177</v>
      </c>
      <c r="L284" s="172" t="s">
        <v>763</v>
      </c>
      <c r="M284" s="172" t="s">
        <v>179</v>
      </c>
    </row>
    <row r="285" spans="2:13" ht="20.100000000000001" customHeight="1" x14ac:dyDescent="0.25">
      <c r="B285" s="173" t="str">
        <f>IFERROR(RANK(Table912[[#This Row],[search id]],Table912[search id],1),"")</f>
        <v/>
      </c>
      <c r="C285" s="174" t="str">
        <f>IF(MIN(Table912[[#This Row],[search supracategory]:[search subcategory]])&lt;&gt;0,MIN(Table912[[#This Row],[search supracategory]:[search subcategory]]),"")</f>
        <v/>
      </c>
      <c r="D285" s="174" t="str">
        <f>IFERROR(SEARCH($G$3,Table912[[#This Row],[Supracategory Name]])+ROW()/100000,"")</f>
        <v/>
      </c>
      <c r="E285" s="174" t="str">
        <f>IFERROR(SEARCH($G$3,Table912[[#This Row],[Category Name]])+ROW()/100000,"")</f>
        <v/>
      </c>
      <c r="F285" s="174" t="str">
        <f>IFERROR(SEARCH($G$3,Table912[[#This Row],[Subcategory Name]])+ROW()/100000,"")</f>
        <v/>
      </c>
      <c r="G285" s="171">
        <v>2646</v>
      </c>
      <c r="H285" s="172" t="s">
        <v>174</v>
      </c>
      <c r="I285" s="172" t="s">
        <v>175</v>
      </c>
      <c r="J285" s="172" t="s">
        <v>176</v>
      </c>
      <c r="K285" s="172" t="s">
        <v>177</v>
      </c>
      <c r="L285" s="172" t="s">
        <v>765</v>
      </c>
      <c r="M285" s="172" t="s">
        <v>179</v>
      </c>
    </row>
    <row r="286" spans="2:13" ht="20.100000000000001" customHeight="1" x14ac:dyDescent="0.25">
      <c r="B286" s="169" t="str">
        <f>IFERROR(RANK(Table912[[#This Row],[search id]],Table912[search id],1),"")</f>
        <v/>
      </c>
      <c r="C286" s="170" t="str">
        <f>IF(MIN(Table912[[#This Row],[search supracategory]:[search subcategory]])&lt;&gt;0,MIN(Table912[[#This Row],[search supracategory]:[search subcategory]]),"")</f>
        <v/>
      </c>
      <c r="D286" s="170" t="str">
        <f>IFERROR(SEARCH($G$3,Table912[[#This Row],[Supracategory Name]])+ROW()/100000,"")</f>
        <v/>
      </c>
      <c r="E286" s="170" t="str">
        <f>IFERROR(SEARCH($G$3,Table912[[#This Row],[Category Name]])+ROW()/100000,"")</f>
        <v/>
      </c>
      <c r="F286" s="170" t="str">
        <f>IFERROR(SEARCH($G$3,Table912[[#This Row],[Subcategory Name]])+ROW()/100000,"")</f>
        <v/>
      </c>
      <c r="G286" s="171">
        <v>2535</v>
      </c>
      <c r="H286" s="172" t="s">
        <v>174</v>
      </c>
      <c r="I286" s="172" t="s">
        <v>175</v>
      </c>
      <c r="J286" s="172" t="s">
        <v>176</v>
      </c>
      <c r="K286" s="172" t="s">
        <v>177</v>
      </c>
      <c r="L286" s="172" t="s">
        <v>767</v>
      </c>
      <c r="M286" s="172" t="s">
        <v>179</v>
      </c>
    </row>
    <row r="287" spans="2:13" ht="20.100000000000001" customHeight="1" x14ac:dyDescent="0.25">
      <c r="B287" s="173" t="str">
        <f>IFERROR(RANK(Table912[[#This Row],[search id]],Table912[search id],1),"")</f>
        <v/>
      </c>
      <c r="C287" s="174" t="str">
        <f>IF(MIN(Table912[[#This Row],[search supracategory]:[search subcategory]])&lt;&gt;0,MIN(Table912[[#This Row],[search supracategory]:[search subcategory]]),"")</f>
        <v/>
      </c>
      <c r="D287" s="174" t="str">
        <f>IFERROR(SEARCH($G$3,Table912[[#This Row],[Supracategory Name]])+ROW()/100000,"")</f>
        <v/>
      </c>
      <c r="E287" s="174" t="str">
        <f>IFERROR(SEARCH($G$3,Table912[[#This Row],[Category Name]])+ROW()/100000,"")</f>
        <v/>
      </c>
      <c r="F287" s="174" t="str">
        <f>IFERROR(SEARCH($G$3,Table912[[#This Row],[Subcategory Name]])+ROW()/100000,"")</f>
        <v/>
      </c>
      <c r="G287" s="171">
        <v>2657</v>
      </c>
      <c r="H287" s="172" t="s">
        <v>174</v>
      </c>
      <c r="I287" s="172" t="s">
        <v>175</v>
      </c>
      <c r="J287" s="172" t="s">
        <v>176</v>
      </c>
      <c r="K287" s="172" t="s">
        <v>177</v>
      </c>
      <c r="L287" s="172" t="s">
        <v>769</v>
      </c>
      <c r="M287" s="172" t="s">
        <v>179</v>
      </c>
    </row>
    <row r="288" spans="2:13" ht="20.100000000000001" customHeight="1" x14ac:dyDescent="0.25">
      <c r="B288" s="169" t="str">
        <f>IFERROR(RANK(Table912[[#This Row],[search id]],Table912[search id],1),"")</f>
        <v/>
      </c>
      <c r="C288" s="170" t="str">
        <f>IF(MIN(Table912[[#This Row],[search supracategory]:[search subcategory]])&lt;&gt;0,MIN(Table912[[#This Row],[search supracategory]:[search subcategory]]),"")</f>
        <v/>
      </c>
      <c r="D288" s="170" t="str">
        <f>IFERROR(SEARCH($G$3,Table912[[#This Row],[Supracategory Name]])+ROW()/100000,"")</f>
        <v/>
      </c>
      <c r="E288" s="170" t="str">
        <f>IFERROR(SEARCH($G$3,Table912[[#This Row],[Category Name]])+ROW()/100000,"")</f>
        <v/>
      </c>
      <c r="F288" s="170" t="str">
        <f>IFERROR(SEARCH($G$3,Table912[[#This Row],[Subcategory Name]])+ROW()/100000,"")</f>
        <v/>
      </c>
      <c r="G288" s="171">
        <v>2658</v>
      </c>
      <c r="H288" s="172" t="s">
        <v>174</v>
      </c>
      <c r="I288" s="172" t="s">
        <v>175</v>
      </c>
      <c r="J288" s="172" t="s">
        <v>176</v>
      </c>
      <c r="K288" s="172" t="s">
        <v>177</v>
      </c>
      <c r="L288" s="172" t="s">
        <v>771</v>
      </c>
      <c r="M288" s="172" t="s">
        <v>179</v>
      </c>
    </row>
    <row r="289" spans="2:13" ht="20.100000000000001" customHeight="1" x14ac:dyDescent="0.25">
      <c r="B289" s="173" t="str">
        <f>IFERROR(RANK(Table912[[#This Row],[search id]],Table912[search id],1),"")</f>
        <v/>
      </c>
      <c r="C289" s="174" t="str">
        <f>IF(MIN(Table912[[#This Row],[search supracategory]:[search subcategory]])&lt;&gt;0,MIN(Table912[[#This Row],[search supracategory]:[search subcategory]]),"")</f>
        <v/>
      </c>
      <c r="D289" s="174" t="str">
        <f>IFERROR(SEARCH($G$3,Table912[[#This Row],[Supracategory Name]])+ROW()/100000,"")</f>
        <v/>
      </c>
      <c r="E289" s="174" t="str">
        <f>IFERROR(SEARCH($G$3,Table912[[#This Row],[Category Name]])+ROW()/100000,"")</f>
        <v/>
      </c>
      <c r="F289" s="174" t="str">
        <f>IFERROR(SEARCH($G$3,Table912[[#This Row],[Subcategory Name]])+ROW()/100000,"")</f>
        <v/>
      </c>
      <c r="G289" s="171">
        <v>2671</v>
      </c>
      <c r="H289" s="172" t="s">
        <v>174</v>
      </c>
      <c r="I289" s="172" t="s">
        <v>175</v>
      </c>
      <c r="J289" s="172" t="s">
        <v>176</v>
      </c>
      <c r="K289" s="172" t="s">
        <v>177</v>
      </c>
      <c r="L289" s="172" t="s">
        <v>773</v>
      </c>
      <c r="M289" s="172" t="s">
        <v>179</v>
      </c>
    </row>
    <row r="290" spans="2:13" ht="20.100000000000001" customHeight="1" x14ac:dyDescent="0.25">
      <c r="B290" s="169" t="str">
        <f>IFERROR(RANK(Table912[[#This Row],[search id]],Table912[search id],1),"")</f>
        <v/>
      </c>
      <c r="C290" s="170" t="str">
        <f>IF(MIN(Table912[[#This Row],[search supracategory]:[search subcategory]])&lt;&gt;0,MIN(Table912[[#This Row],[search supracategory]:[search subcategory]]),"")</f>
        <v/>
      </c>
      <c r="D290" s="170" t="str">
        <f>IFERROR(SEARCH($G$3,Table912[[#This Row],[Supracategory Name]])+ROW()/100000,"")</f>
        <v/>
      </c>
      <c r="E290" s="170" t="str">
        <f>IFERROR(SEARCH($G$3,Table912[[#This Row],[Category Name]])+ROW()/100000,"")</f>
        <v/>
      </c>
      <c r="F290" s="170" t="str">
        <f>IFERROR(SEARCH($G$3,Table912[[#This Row],[Subcategory Name]])+ROW()/100000,"")</f>
        <v/>
      </c>
      <c r="G290" s="171">
        <v>2672</v>
      </c>
      <c r="H290" s="172" t="s">
        <v>174</v>
      </c>
      <c r="I290" s="172" t="s">
        <v>175</v>
      </c>
      <c r="J290" s="172" t="s">
        <v>176</v>
      </c>
      <c r="K290" s="172" t="s">
        <v>177</v>
      </c>
      <c r="L290" s="172" t="s">
        <v>775</v>
      </c>
      <c r="M290" s="172" t="s">
        <v>179</v>
      </c>
    </row>
    <row r="291" spans="2:13" ht="20.100000000000001" customHeight="1" x14ac:dyDescent="0.25">
      <c r="B291" s="173" t="str">
        <f>IFERROR(RANK(Table912[[#This Row],[search id]],Table912[search id],1),"")</f>
        <v/>
      </c>
      <c r="C291" s="174" t="str">
        <f>IF(MIN(Table912[[#This Row],[search supracategory]:[search subcategory]])&lt;&gt;0,MIN(Table912[[#This Row],[search supracategory]:[search subcategory]]),"")</f>
        <v/>
      </c>
      <c r="D291" s="174" t="str">
        <f>IFERROR(SEARCH($G$3,Table912[[#This Row],[Supracategory Name]])+ROW()/100000,"")</f>
        <v/>
      </c>
      <c r="E291" s="174" t="str">
        <f>IFERROR(SEARCH($G$3,Table912[[#This Row],[Category Name]])+ROW()/100000,"")</f>
        <v/>
      </c>
      <c r="F291" s="174" t="str">
        <f>IFERROR(SEARCH($G$3,Table912[[#This Row],[Subcategory Name]])+ROW()/100000,"")</f>
        <v/>
      </c>
      <c r="G291" s="171">
        <v>2673</v>
      </c>
      <c r="H291" s="172" t="s">
        <v>174</v>
      </c>
      <c r="I291" s="172" t="s">
        <v>175</v>
      </c>
      <c r="J291" s="172" t="s">
        <v>176</v>
      </c>
      <c r="K291" s="172" t="s">
        <v>177</v>
      </c>
      <c r="L291" s="172" t="s">
        <v>776</v>
      </c>
      <c r="M291" s="172" t="s">
        <v>179</v>
      </c>
    </row>
    <row r="292" spans="2:13" ht="20.100000000000001" customHeight="1" x14ac:dyDescent="0.25">
      <c r="B292" s="169" t="str">
        <f>IFERROR(RANK(Table912[[#This Row],[search id]],Table912[search id],1),"")</f>
        <v/>
      </c>
      <c r="C292" s="170" t="str">
        <f>IF(MIN(Table912[[#This Row],[search supracategory]:[search subcategory]])&lt;&gt;0,MIN(Table912[[#This Row],[search supracategory]:[search subcategory]]),"")</f>
        <v/>
      </c>
      <c r="D292" s="170" t="str">
        <f>IFERROR(SEARCH($G$3,Table912[[#This Row],[Supracategory Name]])+ROW()/100000,"")</f>
        <v/>
      </c>
      <c r="E292" s="170" t="str">
        <f>IFERROR(SEARCH($G$3,Table912[[#This Row],[Category Name]])+ROW()/100000,"")</f>
        <v/>
      </c>
      <c r="F292" s="170" t="str">
        <f>IFERROR(SEARCH($G$3,Table912[[#This Row],[Subcategory Name]])+ROW()/100000,"")</f>
        <v/>
      </c>
      <c r="G292" s="171">
        <v>2724</v>
      </c>
      <c r="H292" s="172" t="s">
        <v>174</v>
      </c>
      <c r="I292" s="172" t="s">
        <v>175</v>
      </c>
      <c r="J292" s="172" t="s">
        <v>176</v>
      </c>
      <c r="K292" s="172" t="s">
        <v>177</v>
      </c>
      <c r="L292" s="172" t="s">
        <v>777</v>
      </c>
      <c r="M292" s="172" t="s">
        <v>179</v>
      </c>
    </row>
    <row r="293" spans="2:13" ht="20.100000000000001" customHeight="1" x14ac:dyDescent="0.25">
      <c r="B293" s="173" t="str">
        <f>IFERROR(RANK(Table912[[#This Row],[search id]],Table912[search id],1),"")</f>
        <v/>
      </c>
      <c r="C293" s="174" t="str">
        <f>IF(MIN(Table912[[#This Row],[search supracategory]:[search subcategory]])&lt;&gt;0,MIN(Table912[[#This Row],[search supracategory]:[search subcategory]]),"")</f>
        <v/>
      </c>
      <c r="D293" s="174" t="str">
        <f>IFERROR(SEARCH($G$3,Table912[[#This Row],[Supracategory Name]])+ROW()/100000,"")</f>
        <v/>
      </c>
      <c r="E293" s="174" t="str">
        <f>IFERROR(SEARCH($G$3,Table912[[#This Row],[Category Name]])+ROW()/100000,"")</f>
        <v/>
      </c>
      <c r="F293" s="174" t="str">
        <f>IFERROR(SEARCH($G$3,Table912[[#This Row],[Subcategory Name]])+ROW()/100000,"")</f>
        <v/>
      </c>
      <c r="G293" s="171">
        <v>2711</v>
      </c>
      <c r="H293" s="172" t="s">
        <v>174</v>
      </c>
      <c r="I293" s="172" t="s">
        <v>175</v>
      </c>
      <c r="J293" s="172" t="s">
        <v>176</v>
      </c>
      <c r="K293" s="172" t="s">
        <v>177</v>
      </c>
      <c r="L293" s="172" t="s">
        <v>779</v>
      </c>
      <c r="M293" s="172" t="s">
        <v>179</v>
      </c>
    </row>
    <row r="294" spans="2:13" ht="20.100000000000001" customHeight="1" x14ac:dyDescent="0.25">
      <c r="B294" s="169" t="str">
        <f>IFERROR(RANK(Table912[[#This Row],[search id]],Table912[search id],1),"")</f>
        <v/>
      </c>
      <c r="C294" s="170" t="str">
        <f>IF(MIN(Table912[[#This Row],[search supracategory]:[search subcategory]])&lt;&gt;0,MIN(Table912[[#This Row],[search supracategory]:[search subcategory]]),"")</f>
        <v/>
      </c>
      <c r="D294" s="170" t="str">
        <f>IFERROR(SEARCH($G$3,Table912[[#This Row],[Supracategory Name]])+ROW()/100000,"")</f>
        <v/>
      </c>
      <c r="E294" s="170" t="str">
        <f>IFERROR(SEARCH($G$3,Table912[[#This Row],[Category Name]])+ROW()/100000,"")</f>
        <v/>
      </c>
      <c r="F294" s="170" t="str">
        <f>IFERROR(SEARCH($G$3,Table912[[#This Row],[Subcategory Name]])+ROW()/100000,"")</f>
        <v/>
      </c>
      <c r="G294" s="171">
        <v>2235</v>
      </c>
      <c r="H294" s="172" t="s">
        <v>174</v>
      </c>
      <c r="I294" s="172" t="s">
        <v>175</v>
      </c>
      <c r="J294" s="172" t="s">
        <v>176</v>
      </c>
      <c r="K294" s="172" t="s">
        <v>177</v>
      </c>
      <c r="L294" s="172" t="s">
        <v>781</v>
      </c>
      <c r="M294" s="172" t="s">
        <v>179</v>
      </c>
    </row>
    <row r="295" spans="2:13" ht="20.100000000000001" customHeight="1" x14ac:dyDescent="0.25">
      <c r="B295" s="173" t="str">
        <f>IFERROR(RANK(Table912[[#This Row],[search id]],Table912[search id],1),"")</f>
        <v/>
      </c>
      <c r="C295" s="174" t="str">
        <f>IF(MIN(Table912[[#This Row],[search supracategory]:[search subcategory]])&lt;&gt;0,MIN(Table912[[#This Row],[search supracategory]:[search subcategory]]),"")</f>
        <v/>
      </c>
      <c r="D295" s="174" t="str">
        <f>IFERROR(SEARCH($G$3,Table912[[#This Row],[Supracategory Name]])+ROW()/100000,"")</f>
        <v/>
      </c>
      <c r="E295" s="174" t="str">
        <f>IFERROR(SEARCH($G$3,Table912[[#This Row],[Category Name]])+ROW()/100000,"")</f>
        <v/>
      </c>
      <c r="F295" s="174" t="str">
        <f>IFERROR(SEARCH($G$3,Table912[[#This Row],[Subcategory Name]])+ROW()/100000,"")</f>
        <v/>
      </c>
      <c r="G295" s="171">
        <v>1575</v>
      </c>
      <c r="H295" s="172" t="s">
        <v>174</v>
      </c>
      <c r="I295" s="172" t="s">
        <v>175</v>
      </c>
      <c r="J295" s="172" t="s">
        <v>176</v>
      </c>
      <c r="K295" s="172" t="s">
        <v>783</v>
      </c>
      <c r="L295" s="172" t="s">
        <v>179</v>
      </c>
      <c r="M295" s="172" t="s">
        <v>179</v>
      </c>
    </row>
    <row r="296" spans="2:13" ht="20.100000000000001" customHeight="1" x14ac:dyDescent="0.25">
      <c r="B296" s="169" t="str">
        <f>IFERROR(RANK(Table912[[#This Row],[search id]],Table912[search id],1),"")</f>
        <v/>
      </c>
      <c r="C296" s="170" t="str">
        <f>IF(MIN(Table912[[#This Row],[search supracategory]:[search subcategory]])&lt;&gt;0,MIN(Table912[[#This Row],[search supracategory]:[search subcategory]]),"")</f>
        <v/>
      </c>
      <c r="D296" s="170" t="str">
        <f>IFERROR(SEARCH($G$3,Table912[[#This Row],[Supracategory Name]])+ROW()/100000,"")</f>
        <v/>
      </c>
      <c r="E296" s="170" t="str">
        <f>IFERROR(SEARCH($G$3,Table912[[#This Row],[Category Name]])+ROW()/100000,"")</f>
        <v/>
      </c>
      <c r="F296" s="170" t="str">
        <f>IFERROR(SEARCH($G$3,Table912[[#This Row],[Subcategory Name]])+ROW()/100000,"")</f>
        <v/>
      </c>
      <c r="G296" s="171">
        <v>2244</v>
      </c>
      <c r="H296" s="172" t="s">
        <v>174</v>
      </c>
      <c r="I296" s="172" t="s">
        <v>175</v>
      </c>
      <c r="J296" s="172" t="s">
        <v>176</v>
      </c>
      <c r="K296" s="172" t="s">
        <v>785</v>
      </c>
      <c r="L296" s="172" t="s">
        <v>179</v>
      </c>
      <c r="M296" s="172" t="s">
        <v>179</v>
      </c>
    </row>
    <row r="297" spans="2:13" ht="20.100000000000001" customHeight="1" x14ac:dyDescent="0.25">
      <c r="B297" s="173" t="str">
        <f>IFERROR(RANK(Table912[[#This Row],[search id]],Table912[search id],1),"")</f>
        <v/>
      </c>
      <c r="C297" s="174" t="str">
        <f>IF(MIN(Table912[[#This Row],[search supracategory]:[search subcategory]])&lt;&gt;0,MIN(Table912[[#This Row],[search supracategory]:[search subcategory]]),"")</f>
        <v/>
      </c>
      <c r="D297" s="174" t="str">
        <f>IFERROR(SEARCH($G$3,Table912[[#This Row],[Supracategory Name]])+ROW()/100000,"")</f>
        <v/>
      </c>
      <c r="E297" s="174" t="str">
        <f>IFERROR(SEARCH($G$3,Table912[[#This Row],[Category Name]])+ROW()/100000,"")</f>
        <v/>
      </c>
      <c r="F297" s="174" t="str">
        <f>IFERROR(SEARCH($G$3,Table912[[#This Row],[Subcategory Name]])+ROW()/100000,"")</f>
        <v/>
      </c>
      <c r="G297" s="171">
        <v>1781</v>
      </c>
      <c r="H297" s="172" t="s">
        <v>174</v>
      </c>
      <c r="I297" s="172" t="s">
        <v>175</v>
      </c>
      <c r="J297" s="172" t="s">
        <v>176</v>
      </c>
      <c r="K297" s="172" t="s">
        <v>787</v>
      </c>
      <c r="L297" s="172" t="s">
        <v>179</v>
      </c>
      <c r="M297" s="172" t="s">
        <v>179</v>
      </c>
    </row>
    <row r="298" spans="2:13" ht="20.100000000000001" customHeight="1" x14ac:dyDescent="0.25">
      <c r="B298" s="169" t="str">
        <f>IFERROR(RANK(Table912[[#This Row],[search id]],Table912[search id],1),"")</f>
        <v/>
      </c>
      <c r="C298" s="170" t="str">
        <f>IF(MIN(Table912[[#This Row],[search supracategory]:[search subcategory]])&lt;&gt;0,MIN(Table912[[#This Row],[search supracategory]:[search subcategory]]),"")</f>
        <v/>
      </c>
      <c r="D298" s="170" t="str">
        <f>IFERROR(SEARCH($G$3,Table912[[#This Row],[Supracategory Name]])+ROW()/100000,"")</f>
        <v/>
      </c>
      <c r="E298" s="170" t="str">
        <f>IFERROR(SEARCH($G$3,Table912[[#This Row],[Category Name]])+ROW()/100000,"")</f>
        <v/>
      </c>
      <c r="F298" s="170" t="str">
        <f>IFERROR(SEARCH($G$3,Table912[[#This Row],[Subcategory Name]])+ROW()/100000,"")</f>
        <v/>
      </c>
      <c r="G298" s="171">
        <v>3500</v>
      </c>
      <c r="H298" s="172" t="s">
        <v>174</v>
      </c>
      <c r="I298" s="172" t="s">
        <v>175</v>
      </c>
      <c r="J298" s="172" t="s">
        <v>176</v>
      </c>
      <c r="K298" s="172" t="s">
        <v>789</v>
      </c>
      <c r="L298" s="172" t="s">
        <v>179</v>
      </c>
      <c r="M298" s="172" t="s">
        <v>179</v>
      </c>
    </row>
    <row r="299" spans="2:13" ht="20.100000000000001" customHeight="1" x14ac:dyDescent="0.25">
      <c r="B299" s="173" t="str">
        <f>IFERROR(RANK(Table912[[#This Row],[search id]],Table912[search id],1),"")</f>
        <v/>
      </c>
      <c r="C299" s="174" t="str">
        <f>IF(MIN(Table912[[#This Row],[search supracategory]:[search subcategory]])&lt;&gt;0,MIN(Table912[[#This Row],[search supracategory]:[search subcategory]]),"")</f>
        <v/>
      </c>
      <c r="D299" s="174" t="str">
        <f>IFERROR(SEARCH($G$3,Table912[[#This Row],[Supracategory Name]])+ROW()/100000,"")</f>
        <v/>
      </c>
      <c r="E299" s="174" t="str">
        <f>IFERROR(SEARCH($G$3,Table912[[#This Row],[Category Name]])+ROW()/100000,"")</f>
        <v/>
      </c>
      <c r="F299" s="174" t="str">
        <f>IFERROR(SEARCH($G$3,Table912[[#This Row],[Subcategory Name]])+ROW()/100000,"")</f>
        <v/>
      </c>
      <c r="G299" s="171">
        <v>3042</v>
      </c>
      <c r="H299" s="172" t="s">
        <v>174</v>
      </c>
      <c r="I299" s="172" t="s">
        <v>175</v>
      </c>
      <c r="J299" s="172" t="s">
        <v>791</v>
      </c>
      <c r="K299" s="172" t="s">
        <v>792</v>
      </c>
      <c r="L299" s="172" t="s">
        <v>793</v>
      </c>
      <c r="M299" s="172" t="s">
        <v>794</v>
      </c>
    </row>
    <row r="300" spans="2:13" ht="20.100000000000001" customHeight="1" x14ac:dyDescent="0.25">
      <c r="B300" s="169" t="str">
        <f>IFERROR(RANK(Table912[[#This Row],[search id]],Table912[search id],1),"")</f>
        <v/>
      </c>
      <c r="C300" s="170" t="str">
        <f>IF(MIN(Table912[[#This Row],[search supracategory]:[search subcategory]])&lt;&gt;0,MIN(Table912[[#This Row],[search supracategory]:[search subcategory]]),"")</f>
        <v/>
      </c>
      <c r="D300" s="170" t="str">
        <f>IFERROR(SEARCH($G$3,Table912[[#This Row],[Supracategory Name]])+ROW()/100000,"")</f>
        <v/>
      </c>
      <c r="E300" s="170" t="str">
        <f>IFERROR(SEARCH($G$3,Table912[[#This Row],[Category Name]])+ROW()/100000,"")</f>
        <v/>
      </c>
      <c r="F300" s="170" t="str">
        <f>IFERROR(SEARCH($G$3,Table912[[#This Row],[Subcategory Name]])+ROW()/100000,"")</f>
        <v/>
      </c>
      <c r="G300" s="171">
        <v>3043</v>
      </c>
      <c r="H300" s="172" t="s">
        <v>174</v>
      </c>
      <c r="I300" s="172" t="s">
        <v>175</v>
      </c>
      <c r="J300" s="172" t="s">
        <v>791</v>
      </c>
      <c r="K300" s="172" t="s">
        <v>792</v>
      </c>
      <c r="L300" s="172" t="s">
        <v>793</v>
      </c>
      <c r="M300" s="172" t="s">
        <v>798</v>
      </c>
    </row>
    <row r="301" spans="2:13" ht="20.100000000000001" customHeight="1" x14ac:dyDescent="0.25">
      <c r="B301" s="173" t="str">
        <f>IFERROR(RANK(Table912[[#This Row],[search id]],Table912[search id],1),"")</f>
        <v/>
      </c>
      <c r="C301" s="174" t="str">
        <f>IF(MIN(Table912[[#This Row],[search supracategory]:[search subcategory]])&lt;&gt;0,MIN(Table912[[#This Row],[search supracategory]:[search subcategory]]),"")</f>
        <v/>
      </c>
      <c r="D301" s="174" t="str">
        <f>IFERROR(SEARCH($G$3,Table912[[#This Row],[Supracategory Name]])+ROW()/100000,"")</f>
        <v/>
      </c>
      <c r="E301" s="174" t="str">
        <f>IFERROR(SEARCH($G$3,Table912[[#This Row],[Category Name]])+ROW()/100000,"")</f>
        <v/>
      </c>
      <c r="F301" s="174" t="str">
        <f>IFERROR(SEARCH($G$3,Table912[[#This Row],[Subcategory Name]])+ROW()/100000,"")</f>
        <v/>
      </c>
      <c r="G301" s="171">
        <v>3044</v>
      </c>
      <c r="H301" s="172" t="s">
        <v>174</v>
      </c>
      <c r="I301" s="172" t="s">
        <v>175</v>
      </c>
      <c r="J301" s="172" t="s">
        <v>791</v>
      </c>
      <c r="K301" s="172" t="s">
        <v>792</v>
      </c>
      <c r="L301" s="172" t="s">
        <v>793</v>
      </c>
      <c r="M301" s="172" t="s">
        <v>800</v>
      </c>
    </row>
    <row r="302" spans="2:13" ht="20.100000000000001" customHeight="1" x14ac:dyDescent="0.25">
      <c r="B302" s="169" t="str">
        <f>IFERROR(RANK(Table912[[#This Row],[search id]],Table912[search id],1),"")</f>
        <v/>
      </c>
      <c r="C302" s="170" t="str">
        <f>IF(MIN(Table912[[#This Row],[search supracategory]:[search subcategory]])&lt;&gt;0,MIN(Table912[[#This Row],[search supracategory]:[search subcategory]]),"")</f>
        <v/>
      </c>
      <c r="D302" s="170" t="str">
        <f>IFERROR(SEARCH($G$3,Table912[[#This Row],[Supracategory Name]])+ROW()/100000,"")</f>
        <v/>
      </c>
      <c r="E302" s="170" t="str">
        <f>IFERROR(SEARCH($G$3,Table912[[#This Row],[Category Name]])+ROW()/100000,"")</f>
        <v/>
      </c>
      <c r="F302" s="170" t="str">
        <f>IFERROR(SEARCH($G$3,Table912[[#This Row],[Subcategory Name]])+ROW()/100000,"")</f>
        <v/>
      </c>
      <c r="G302" s="171">
        <v>3045</v>
      </c>
      <c r="H302" s="172" t="s">
        <v>174</v>
      </c>
      <c r="I302" s="172" t="s">
        <v>175</v>
      </c>
      <c r="J302" s="172" t="s">
        <v>791</v>
      </c>
      <c r="K302" s="172" t="s">
        <v>792</v>
      </c>
      <c r="L302" s="172" t="s">
        <v>793</v>
      </c>
      <c r="M302" s="172" t="s">
        <v>802</v>
      </c>
    </row>
    <row r="303" spans="2:13" ht="20.100000000000001" customHeight="1" x14ac:dyDescent="0.25">
      <c r="B303" s="173" t="str">
        <f>IFERROR(RANK(Table912[[#This Row],[search id]],Table912[search id],1),"")</f>
        <v/>
      </c>
      <c r="C303" s="174" t="str">
        <f>IF(MIN(Table912[[#This Row],[search supracategory]:[search subcategory]])&lt;&gt;0,MIN(Table912[[#This Row],[search supracategory]:[search subcategory]]),"")</f>
        <v/>
      </c>
      <c r="D303" s="174" t="str">
        <f>IFERROR(SEARCH($G$3,Table912[[#This Row],[Supracategory Name]])+ROW()/100000,"")</f>
        <v/>
      </c>
      <c r="E303" s="174" t="str">
        <f>IFERROR(SEARCH($G$3,Table912[[#This Row],[Category Name]])+ROW()/100000,"")</f>
        <v/>
      </c>
      <c r="F303" s="174" t="str">
        <f>IFERROR(SEARCH($G$3,Table912[[#This Row],[Subcategory Name]])+ROW()/100000,"")</f>
        <v/>
      </c>
      <c r="G303" s="171">
        <v>3023</v>
      </c>
      <c r="H303" s="172" t="s">
        <v>174</v>
      </c>
      <c r="I303" s="172" t="s">
        <v>175</v>
      </c>
      <c r="J303" s="172" t="s">
        <v>791</v>
      </c>
      <c r="K303" s="172" t="s">
        <v>792</v>
      </c>
      <c r="L303" s="172" t="s">
        <v>804</v>
      </c>
      <c r="M303" s="172" t="s">
        <v>805</v>
      </c>
    </row>
    <row r="304" spans="2:13" ht="20.100000000000001" customHeight="1" x14ac:dyDescent="0.25">
      <c r="B304" s="169" t="str">
        <f>IFERROR(RANK(Table912[[#This Row],[search id]],Table912[search id],1),"")</f>
        <v/>
      </c>
      <c r="C304" s="170" t="str">
        <f>IF(MIN(Table912[[#This Row],[search supracategory]:[search subcategory]])&lt;&gt;0,MIN(Table912[[#This Row],[search supracategory]:[search subcategory]]),"")</f>
        <v/>
      </c>
      <c r="D304" s="170" t="str">
        <f>IFERROR(SEARCH($G$3,Table912[[#This Row],[Supracategory Name]])+ROW()/100000,"")</f>
        <v/>
      </c>
      <c r="E304" s="170" t="str">
        <f>IFERROR(SEARCH($G$3,Table912[[#This Row],[Category Name]])+ROW()/100000,"")</f>
        <v/>
      </c>
      <c r="F304" s="170" t="str">
        <f>IFERROR(SEARCH($G$3,Table912[[#This Row],[Subcategory Name]])+ROW()/100000,"")</f>
        <v/>
      </c>
      <c r="G304" s="171">
        <v>3024</v>
      </c>
      <c r="H304" s="172" t="s">
        <v>174</v>
      </c>
      <c r="I304" s="172" t="s">
        <v>175</v>
      </c>
      <c r="J304" s="172" t="s">
        <v>791</v>
      </c>
      <c r="K304" s="172" t="s">
        <v>792</v>
      </c>
      <c r="L304" s="172" t="s">
        <v>804</v>
      </c>
      <c r="M304" s="172" t="s">
        <v>808</v>
      </c>
    </row>
    <row r="305" spans="2:13" ht="20.100000000000001" customHeight="1" x14ac:dyDescent="0.25">
      <c r="B305" s="173" t="str">
        <f>IFERROR(RANK(Table912[[#This Row],[search id]],Table912[search id],1),"")</f>
        <v/>
      </c>
      <c r="C305" s="174" t="str">
        <f>IF(MIN(Table912[[#This Row],[search supracategory]:[search subcategory]])&lt;&gt;0,MIN(Table912[[#This Row],[search supracategory]:[search subcategory]]),"")</f>
        <v/>
      </c>
      <c r="D305" s="174" t="str">
        <f>IFERROR(SEARCH($G$3,Table912[[#This Row],[Supracategory Name]])+ROW()/100000,"")</f>
        <v/>
      </c>
      <c r="E305" s="174" t="str">
        <f>IFERROR(SEARCH($G$3,Table912[[#This Row],[Category Name]])+ROW()/100000,"")</f>
        <v/>
      </c>
      <c r="F305" s="174" t="str">
        <f>IFERROR(SEARCH($G$3,Table912[[#This Row],[Subcategory Name]])+ROW()/100000,"")</f>
        <v/>
      </c>
      <c r="G305" s="171">
        <v>3025</v>
      </c>
      <c r="H305" s="172" t="s">
        <v>174</v>
      </c>
      <c r="I305" s="172" t="s">
        <v>175</v>
      </c>
      <c r="J305" s="172" t="s">
        <v>791</v>
      </c>
      <c r="K305" s="172" t="s">
        <v>792</v>
      </c>
      <c r="L305" s="172" t="s">
        <v>804</v>
      </c>
      <c r="M305" s="172" t="s">
        <v>810</v>
      </c>
    </row>
    <row r="306" spans="2:13" ht="20.100000000000001" customHeight="1" x14ac:dyDescent="0.25">
      <c r="B306" s="169" t="str">
        <f>IFERROR(RANK(Table912[[#This Row],[search id]],Table912[search id],1),"")</f>
        <v/>
      </c>
      <c r="C306" s="170" t="str">
        <f>IF(MIN(Table912[[#This Row],[search supracategory]:[search subcategory]])&lt;&gt;0,MIN(Table912[[#This Row],[search supracategory]:[search subcategory]]),"")</f>
        <v/>
      </c>
      <c r="D306" s="170" t="str">
        <f>IFERROR(SEARCH($G$3,Table912[[#This Row],[Supracategory Name]])+ROW()/100000,"")</f>
        <v/>
      </c>
      <c r="E306" s="170" t="str">
        <f>IFERROR(SEARCH($G$3,Table912[[#This Row],[Category Name]])+ROW()/100000,"")</f>
        <v/>
      </c>
      <c r="F306" s="170" t="str">
        <f>IFERROR(SEARCH($G$3,Table912[[#This Row],[Subcategory Name]])+ROW()/100000,"")</f>
        <v/>
      </c>
      <c r="G306" s="171">
        <v>3027</v>
      </c>
      <c r="H306" s="172" t="s">
        <v>174</v>
      </c>
      <c r="I306" s="172" t="s">
        <v>175</v>
      </c>
      <c r="J306" s="172" t="s">
        <v>791</v>
      </c>
      <c r="K306" s="172" t="s">
        <v>792</v>
      </c>
      <c r="L306" s="172" t="s">
        <v>804</v>
      </c>
      <c r="M306" s="172" t="s">
        <v>812</v>
      </c>
    </row>
    <row r="307" spans="2:13" ht="20.100000000000001" customHeight="1" x14ac:dyDescent="0.25">
      <c r="B307" s="173" t="str">
        <f>IFERROR(RANK(Table912[[#This Row],[search id]],Table912[search id],1),"")</f>
        <v/>
      </c>
      <c r="C307" s="174" t="str">
        <f>IF(MIN(Table912[[#This Row],[search supracategory]:[search subcategory]])&lt;&gt;0,MIN(Table912[[#This Row],[search supracategory]:[search subcategory]]),"")</f>
        <v/>
      </c>
      <c r="D307" s="174" t="str">
        <f>IFERROR(SEARCH($G$3,Table912[[#This Row],[Supracategory Name]])+ROW()/100000,"")</f>
        <v/>
      </c>
      <c r="E307" s="174" t="str">
        <f>IFERROR(SEARCH($G$3,Table912[[#This Row],[Category Name]])+ROW()/100000,"")</f>
        <v/>
      </c>
      <c r="F307" s="174" t="str">
        <f>IFERROR(SEARCH($G$3,Table912[[#This Row],[Subcategory Name]])+ROW()/100000,"")</f>
        <v/>
      </c>
      <c r="G307" s="171">
        <v>3028</v>
      </c>
      <c r="H307" s="172" t="s">
        <v>174</v>
      </c>
      <c r="I307" s="172" t="s">
        <v>175</v>
      </c>
      <c r="J307" s="172" t="s">
        <v>791</v>
      </c>
      <c r="K307" s="172" t="s">
        <v>792</v>
      </c>
      <c r="L307" s="172" t="s">
        <v>804</v>
      </c>
      <c r="M307" s="172" t="s">
        <v>814</v>
      </c>
    </row>
    <row r="308" spans="2:13" ht="20.100000000000001" customHeight="1" x14ac:dyDescent="0.25">
      <c r="B308" s="169" t="str">
        <f>IFERROR(RANK(Table912[[#This Row],[search id]],Table912[search id],1),"")</f>
        <v/>
      </c>
      <c r="C308" s="170" t="str">
        <f>IF(MIN(Table912[[#This Row],[search supracategory]:[search subcategory]])&lt;&gt;0,MIN(Table912[[#This Row],[search supracategory]:[search subcategory]]),"")</f>
        <v/>
      </c>
      <c r="D308" s="170" t="str">
        <f>IFERROR(SEARCH($G$3,Table912[[#This Row],[Supracategory Name]])+ROW()/100000,"")</f>
        <v/>
      </c>
      <c r="E308" s="170" t="str">
        <f>IFERROR(SEARCH($G$3,Table912[[#This Row],[Category Name]])+ROW()/100000,"")</f>
        <v/>
      </c>
      <c r="F308" s="170" t="str">
        <f>IFERROR(SEARCH($G$3,Table912[[#This Row],[Subcategory Name]])+ROW()/100000,"")</f>
        <v/>
      </c>
      <c r="G308" s="171">
        <v>3017</v>
      </c>
      <c r="H308" s="172" t="s">
        <v>174</v>
      </c>
      <c r="I308" s="172" t="s">
        <v>175</v>
      </c>
      <c r="J308" s="172" t="s">
        <v>791</v>
      </c>
      <c r="K308" s="172" t="s">
        <v>792</v>
      </c>
      <c r="L308" s="172" t="s">
        <v>816</v>
      </c>
      <c r="M308" s="172" t="s">
        <v>817</v>
      </c>
    </row>
    <row r="309" spans="2:13" ht="20.100000000000001" customHeight="1" x14ac:dyDescent="0.25">
      <c r="B309" s="173" t="str">
        <f>IFERROR(RANK(Table912[[#This Row],[search id]],Table912[search id],1),"")</f>
        <v/>
      </c>
      <c r="C309" s="174" t="str">
        <f>IF(MIN(Table912[[#This Row],[search supracategory]:[search subcategory]])&lt;&gt;0,MIN(Table912[[#This Row],[search supracategory]:[search subcategory]]),"")</f>
        <v/>
      </c>
      <c r="D309" s="174" t="str">
        <f>IFERROR(SEARCH($G$3,Table912[[#This Row],[Supracategory Name]])+ROW()/100000,"")</f>
        <v/>
      </c>
      <c r="E309" s="174" t="str">
        <f>IFERROR(SEARCH($G$3,Table912[[#This Row],[Category Name]])+ROW()/100000,"")</f>
        <v/>
      </c>
      <c r="F309" s="174" t="str">
        <f>IFERROR(SEARCH($G$3,Table912[[#This Row],[Subcategory Name]])+ROW()/100000,"")</f>
        <v/>
      </c>
      <c r="G309" s="171">
        <v>3018</v>
      </c>
      <c r="H309" s="172" t="s">
        <v>174</v>
      </c>
      <c r="I309" s="172" t="s">
        <v>175</v>
      </c>
      <c r="J309" s="172" t="s">
        <v>791</v>
      </c>
      <c r="K309" s="172" t="s">
        <v>792</v>
      </c>
      <c r="L309" s="172" t="s">
        <v>816</v>
      </c>
      <c r="M309" s="172" t="s">
        <v>820</v>
      </c>
    </row>
    <row r="310" spans="2:13" ht="20.100000000000001" customHeight="1" x14ac:dyDescent="0.25">
      <c r="B310" s="169" t="str">
        <f>IFERROR(RANK(Table912[[#This Row],[search id]],Table912[search id],1),"")</f>
        <v/>
      </c>
      <c r="C310" s="170" t="str">
        <f>IF(MIN(Table912[[#This Row],[search supracategory]:[search subcategory]])&lt;&gt;0,MIN(Table912[[#This Row],[search supracategory]:[search subcategory]]),"")</f>
        <v/>
      </c>
      <c r="D310" s="170" t="str">
        <f>IFERROR(SEARCH($G$3,Table912[[#This Row],[Supracategory Name]])+ROW()/100000,"")</f>
        <v/>
      </c>
      <c r="E310" s="170" t="str">
        <f>IFERROR(SEARCH($G$3,Table912[[#This Row],[Category Name]])+ROW()/100000,"")</f>
        <v/>
      </c>
      <c r="F310" s="170" t="str">
        <f>IFERROR(SEARCH($G$3,Table912[[#This Row],[Subcategory Name]])+ROW()/100000,"")</f>
        <v/>
      </c>
      <c r="G310" s="171">
        <v>3019</v>
      </c>
      <c r="H310" s="172" t="s">
        <v>174</v>
      </c>
      <c r="I310" s="172" t="s">
        <v>175</v>
      </c>
      <c r="J310" s="172" t="s">
        <v>791</v>
      </c>
      <c r="K310" s="172" t="s">
        <v>792</v>
      </c>
      <c r="L310" s="172" t="s">
        <v>816</v>
      </c>
      <c r="M310" s="172" t="s">
        <v>822</v>
      </c>
    </row>
    <row r="311" spans="2:13" ht="20.100000000000001" customHeight="1" x14ac:dyDescent="0.25">
      <c r="B311" s="173" t="str">
        <f>IFERROR(RANK(Table912[[#This Row],[search id]],Table912[search id],1),"")</f>
        <v/>
      </c>
      <c r="C311" s="174" t="str">
        <f>IF(MIN(Table912[[#This Row],[search supracategory]:[search subcategory]])&lt;&gt;0,MIN(Table912[[#This Row],[search supracategory]:[search subcategory]]),"")</f>
        <v/>
      </c>
      <c r="D311" s="174" t="str">
        <f>IFERROR(SEARCH($G$3,Table912[[#This Row],[Supracategory Name]])+ROW()/100000,"")</f>
        <v/>
      </c>
      <c r="E311" s="174" t="str">
        <f>IFERROR(SEARCH($G$3,Table912[[#This Row],[Category Name]])+ROW()/100000,"")</f>
        <v/>
      </c>
      <c r="F311" s="174" t="str">
        <f>IFERROR(SEARCH($G$3,Table912[[#This Row],[Subcategory Name]])+ROW()/100000,"")</f>
        <v/>
      </c>
      <c r="G311" s="171">
        <v>3020</v>
      </c>
      <c r="H311" s="172" t="s">
        <v>174</v>
      </c>
      <c r="I311" s="172" t="s">
        <v>175</v>
      </c>
      <c r="J311" s="172" t="s">
        <v>791</v>
      </c>
      <c r="K311" s="172" t="s">
        <v>792</v>
      </c>
      <c r="L311" s="172" t="s">
        <v>816</v>
      </c>
      <c r="M311" s="172" t="s">
        <v>824</v>
      </c>
    </row>
    <row r="312" spans="2:13" ht="20.100000000000001" customHeight="1" x14ac:dyDescent="0.25">
      <c r="B312" s="169" t="str">
        <f>IFERROR(RANK(Table912[[#This Row],[search id]],Table912[search id],1),"")</f>
        <v/>
      </c>
      <c r="C312" s="170" t="str">
        <f>IF(MIN(Table912[[#This Row],[search supracategory]:[search subcategory]])&lt;&gt;0,MIN(Table912[[#This Row],[search supracategory]:[search subcategory]]),"")</f>
        <v/>
      </c>
      <c r="D312" s="170" t="str">
        <f>IFERROR(SEARCH($G$3,Table912[[#This Row],[Supracategory Name]])+ROW()/100000,"")</f>
        <v/>
      </c>
      <c r="E312" s="170" t="str">
        <f>IFERROR(SEARCH($G$3,Table912[[#This Row],[Category Name]])+ROW()/100000,"")</f>
        <v/>
      </c>
      <c r="F312" s="170" t="str">
        <f>IFERROR(SEARCH($G$3,Table912[[#This Row],[Subcategory Name]])+ROW()/100000,"")</f>
        <v/>
      </c>
      <c r="G312" s="171">
        <v>3021</v>
      </c>
      <c r="H312" s="172" t="s">
        <v>174</v>
      </c>
      <c r="I312" s="172" t="s">
        <v>175</v>
      </c>
      <c r="J312" s="172" t="s">
        <v>791</v>
      </c>
      <c r="K312" s="172" t="s">
        <v>792</v>
      </c>
      <c r="L312" s="172" t="s">
        <v>816</v>
      </c>
      <c r="M312" s="172" t="s">
        <v>826</v>
      </c>
    </row>
    <row r="313" spans="2:13" ht="20.100000000000001" customHeight="1" x14ac:dyDescent="0.25">
      <c r="B313" s="173" t="str">
        <f>IFERROR(RANK(Table912[[#This Row],[search id]],Table912[search id],1),"")</f>
        <v/>
      </c>
      <c r="C313" s="174" t="str">
        <f>IF(MIN(Table912[[#This Row],[search supracategory]:[search subcategory]])&lt;&gt;0,MIN(Table912[[#This Row],[search supracategory]:[search subcategory]]),"")</f>
        <v/>
      </c>
      <c r="D313" s="174" t="str">
        <f>IFERROR(SEARCH($G$3,Table912[[#This Row],[Supracategory Name]])+ROW()/100000,"")</f>
        <v/>
      </c>
      <c r="E313" s="174" t="str">
        <f>IFERROR(SEARCH($G$3,Table912[[#This Row],[Category Name]])+ROW()/100000,"")</f>
        <v/>
      </c>
      <c r="F313" s="174" t="str">
        <f>IFERROR(SEARCH($G$3,Table912[[#This Row],[Subcategory Name]])+ROW()/100000,"")</f>
        <v/>
      </c>
      <c r="G313" s="171">
        <v>1332</v>
      </c>
      <c r="H313" s="172" t="s">
        <v>174</v>
      </c>
      <c r="I313" s="172" t="s">
        <v>175</v>
      </c>
      <c r="J313" s="172" t="s">
        <v>791</v>
      </c>
      <c r="K313" s="172" t="s">
        <v>792</v>
      </c>
      <c r="L313" s="172" t="s">
        <v>804</v>
      </c>
      <c r="M313" s="172" t="s">
        <v>828</v>
      </c>
    </row>
    <row r="314" spans="2:13" ht="20.100000000000001" customHeight="1" x14ac:dyDescent="0.25">
      <c r="B314" s="169" t="str">
        <f>IFERROR(RANK(Table912[[#This Row],[search id]],Table912[search id],1),"")</f>
        <v/>
      </c>
      <c r="C314" s="170" t="str">
        <f>IF(MIN(Table912[[#This Row],[search supracategory]:[search subcategory]])&lt;&gt;0,MIN(Table912[[#This Row],[search supracategory]:[search subcategory]]),"")</f>
        <v/>
      </c>
      <c r="D314" s="170" t="str">
        <f>IFERROR(SEARCH($G$3,Table912[[#This Row],[Supracategory Name]])+ROW()/100000,"")</f>
        <v/>
      </c>
      <c r="E314" s="170" t="str">
        <f>IFERROR(SEARCH($G$3,Table912[[#This Row],[Category Name]])+ROW()/100000,"")</f>
        <v/>
      </c>
      <c r="F314" s="170" t="str">
        <f>IFERROR(SEARCH($G$3,Table912[[#This Row],[Subcategory Name]])+ROW()/100000,"")</f>
        <v/>
      </c>
      <c r="G314" s="171">
        <v>1329</v>
      </c>
      <c r="H314" s="172" t="s">
        <v>174</v>
      </c>
      <c r="I314" s="172" t="s">
        <v>175</v>
      </c>
      <c r="J314" s="172" t="s">
        <v>791</v>
      </c>
      <c r="K314" s="172" t="s">
        <v>792</v>
      </c>
      <c r="L314" s="172" t="s">
        <v>793</v>
      </c>
      <c r="M314" s="172" t="s">
        <v>830</v>
      </c>
    </row>
    <row r="315" spans="2:13" ht="20.100000000000001" customHeight="1" x14ac:dyDescent="0.25">
      <c r="B315" s="173" t="str">
        <f>IFERROR(RANK(Table912[[#This Row],[search id]],Table912[search id],1),"")</f>
        <v/>
      </c>
      <c r="C315" s="174" t="str">
        <f>IF(MIN(Table912[[#This Row],[search supracategory]:[search subcategory]])&lt;&gt;0,MIN(Table912[[#This Row],[search supracategory]:[search subcategory]]),"")</f>
        <v/>
      </c>
      <c r="D315" s="174" t="str">
        <f>IFERROR(SEARCH($G$3,Table912[[#This Row],[Supracategory Name]])+ROW()/100000,"")</f>
        <v/>
      </c>
      <c r="E315" s="174" t="str">
        <f>IFERROR(SEARCH($G$3,Table912[[#This Row],[Category Name]])+ROW()/100000,"")</f>
        <v/>
      </c>
      <c r="F315" s="174" t="str">
        <f>IFERROR(SEARCH($G$3,Table912[[#This Row],[Subcategory Name]])+ROW()/100000,"")</f>
        <v/>
      </c>
      <c r="G315" s="171">
        <v>1330</v>
      </c>
      <c r="H315" s="172" t="s">
        <v>174</v>
      </c>
      <c r="I315" s="172" t="s">
        <v>175</v>
      </c>
      <c r="J315" s="172" t="s">
        <v>791</v>
      </c>
      <c r="K315" s="172" t="s">
        <v>792</v>
      </c>
      <c r="L315" s="172" t="s">
        <v>832</v>
      </c>
      <c r="M315" s="172" t="s">
        <v>833</v>
      </c>
    </row>
    <row r="316" spans="2:13" ht="20.100000000000001" customHeight="1" x14ac:dyDescent="0.25">
      <c r="B316" s="169" t="str">
        <f>IFERROR(RANK(Table912[[#This Row],[search id]],Table912[search id],1),"")</f>
        <v/>
      </c>
      <c r="C316" s="170" t="str">
        <f>IF(MIN(Table912[[#This Row],[search supracategory]:[search subcategory]])&lt;&gt;0,MIN(Table912[[#This Row],[search supracategory]:[search subcategory]]),"")</f>
        <v/>
      </c>
      <c r="D316" s="170" t="str">
        <f>IFERROR(SEARCH($G$3,Table912[[#This Row],[Supracategory Name]])+ROW()/100000,"")</f>
        <v/>
      </c>
      <c r="E316" s="170" t="str">
        <f>IFERROR(SEARCH($G$3,Table912[[#This Row],[Category Name]])+ROW()/100000,"")</f>
        <v/>
      </c>
      <c r="F316" s="170" t="str">
        <f>IFERROR(SEARCH($G$3,Table912[[#This Row],[Subcategory Name]])+ROW()/100000,"")</f>
        <v/>
      </c>
      <c r="G316" s="171">
        <v>1331</v>
      </c>
      <c r="H316" s="172" t="s">
        <v>174</v>
      </c>
      <c r="I316" s="172" t="s">
        <v>175</v>
      </c>
      <c r="J316" s="172" t="s">
        <v>791</v>
      </c>
      <c r="K316" s="172" t="s">
        <v>792</v>
      </c>
      <c r="L316" s="172" t="s">
        <v>832</v>
      </c>
      <c r="M316" s="172" t="s">
        <v>836</v>
      </c>
    </row>
    <row r="317" spans="2:13" ht="20.100000000000001" customHeight="1" x14ac:dyDescent="0.25">
      <c r="B317" s="173" t="str">
        <f>IFERROR(RANK(Table912[[#This Row],[search id]],Table912[search id],1),"")</f>
        <v/>
      </c>
      <c r="C317" s="174" t="str">
        <f>IF(MIN(Table912[[#This Row],[search supracategory]:[search subcategory]])&lt;&gt;0,MIN(Table912[[#This Row],[search supracategory]:[search subcategory]]),"")</f>
        <v/>
      </c>
      <c r="D317" s="174" t="str">
        <f>IFERROR(SEARCH($G$3,Table912[[#This Row],[Supracategory Name]])+ROW()/100000,"")</f>
        <v/>
      </c>
      <c r="E317" s="174" t="str">
        <f>IFERROR(SEARCH($G$3,Table912[[#This Row],[Category Name]])+ROW()/100000,"")</f>
        <v/>
      </c>
      <c r="F317" s="174" t="str">
        <f>IFERROR(SEARCH($G$3,Table912[[#This Row],[Subcategory Name]])+ROW()/100000,"")</f>
        <v/>
      </c>
      <c r="G317" s="171">
        <v>2409</v>
      </c>
      <c r="H317" s="172" t="s">
        <v>174</v>
      </c>
      <c r="I317" s="172" t="s">
        <v>175</v>
      </c>
      <c r="J317" s="172" t="s">
        <v>791</v>
      </c>
      <c r="K317" s="172" t="s">
        <v>792</v>
      </c>
      <c r="L317" s="172" t="s">
        <v>838</v>
      </c>
      <c r="M317" s="172" t="s">
        <v>179</v>
      </c>
    </row>
    <row r="318" spans="2:13" ht="20.100000000000001" customHeight="1" x14ac:dyDescent="0.25">
      <c r="B318" s="169" t="str">
        <f>IFERROR(RANK(Table912[[#This Row],[search id]],Table912[search id],1),"")</f>
        <v/>
      </c>
      <c r="C318" s="170" t="str">
        <f>IF(MIN(Table912[[#This Row],[search supracategory]:[search subcategory]])&lt;&gt;0,MIN(Table912[[#This Row],[search supracategory]:[search subcategory]]),"")</f>
        <v/>
      </c>
      <c r="D318" s="170" t="str">
        <f>IFERROR(SEARCH($G$3,Table912[[#This Row],[Supracategory Name]])+ROW()/100000,"")</f>
        <v/>
      </c>
      <c r="E318" s="170" t="str">
        <f>IFERROR(SEARCH($G$3,Table912[[#This Row],[Category Name]])+ROW()/100000,"")</f>
        <v/>
      </c>
      <c r="F318" s="170" t="str">
        <f>IFERROR(SEARCH($G$3,Table912[[#This Row],[Subcategory Name]])+ROW()/100000,"")</f>
        <v/>
      </c>
      <c r="G318" s="171">
        <v>2759</v>
      </c>
      <c r="H318" s="172" t="s">
        <v>174</v>
      </c>
      <c r="I318" s="172" t="s">
        <v>175</v>
      </c>
      <c r="J318" s="172" t="s">
        <v>791</v>
      </c>
      <c r="K318" s="172" t="s">
        <v>792</v>
      </c>
      <c r="L318" s="172" t="s">
        <v>840</v>
      </c>
      <c r="M318" s="172" t="s">
        <v>179</v>
      </c>
    </row>
    <row r="319" spans="2:13" ht="20.100000000000001" customHeight="1" x14ac:dyDescent="0.25">
      <c r="B319" s="173" t="str">
        <f>IFERROR(RANK(Table912[[#This Row],[search id]],Table912[search id],1),"")</f>
        <v/>
      </c>
      <c r="C319" s="174" t="str">
        <f>IF(MIN(Table912[[#This Row],[search supracategory]:[search subcategory]])&lt;&gt;0,MIN(Table912[[#This Row],[search supracategory]:[search subcategory]]),"")</f>
        <v/>
      </c>
      <c r="D319" s="174" t="str">
        <f>IFERROR(SEARCH($G$3,Table912[[#This Row],[Supracategory Name]])+ROW()/100000,"")</f>
        <v/>
      </c>
      <c r="E319" s="174" t="str">
        <f>IFERROR(SEARCH($G$3,Table912[[#This Row],[Category Name]])+ROW()/100000,"")</f>
        <v/>
      </c>
      <c r="F319" s="174" t="str">
        <f>IFERROR(SEARCH($G$3,Table912[[#This Row],[Subcategory Name]])+ROW()/100000,"")</f>
        <v/>
      </c>
      <c r="G319" s="171">
        <v>3238</v>
      </c>
      <c r="H319" s="172" t="s">
        <v>174</v>
      </c>
      <c r="I319" s="172" t="s">
        <v>175</v>
      </c>
      <c r="J319" s="172" t="s">
        <v>791</v>
      </c>
      <c r="K319" s="172" t="s">
        <v>792</v>
      </c>
      <c r="L319" s="172" t="s">
        <v>816</v>
      </c>
      <c r="M319" s="172" t="s">
        <v>842</v>
      </c>
    </row>
    <row r="320" spans="2:13" ht="20.100000000000001" customHeight="1" x14ac:dyDescent="0.25">
      <c r="B320" s="169" t="str">
        <f>IFERROR(RANK(Table912[[#This Row],[search id]],Table912[search id],1),"")</f>
        <v/>
      </c>
      <c r="C320" s="170" t="str">
        <f>IF(MIN(Table912[[#This Row],[search supracategory]:[search subcategory]])&lt;&gt;0,MIN(Table912[[#This Row],[search supracategory]:[search subcategory]]),"")</f>
        <v/>
      </c>
      <c r="D320" s="170" t="str">
        <f>IFERROR(SEARCH($G$3,Table912[[#This Row],[Supracategory Name]])+ROW()/100000,"")</f>
        <v/>
      </c>
      <c r="E320" s="170" t="str">
        <f>IFERROR(SEARCH($G$3,Table912[[#This Row],[Category Name]])+ROW()/100000,"")</f>
        <v/>
      </c>
      <c r="F320" s="170" t="str">
        <f>IFERROR(SEARCH($G$3,Table912[[#This Row],[Subcategory Name]])+ROW()/100000,"")</f>
        <v/>
      </c>
      <c r="G320" s="171">
        <v>3239</v>
      </c>
      <c r="H320" s="172" t="s">
        <v>174</v>
      </c>
      <c r="I320" s="172" t="s">
        <v>175</v>
      </c>
      <c r="J320" s="172" t="s">
        <v>791</v>
      </c>
      <c r="K320" s="172" t="s">
        <v>792</v>
      </c>
      <c r="L320" s="172" t="s">
        <v>816</v>
      </c>
      <c r="M320" s="172" t="s">
        <v>844</v>
      </c>
    </row>
    <row r="321" spans="2:13" ht="20.100000000000001" customHeight="1" x14ac:dyDescent="0.25">
      <c r="B321" s="173" t="str">
        <f>IFERROR(RANK(Table912[[#This Row],[search id]],Table912[search id],1),"")</f>
        <v/>
      </c>
      <c r="C321" s="174" t="str">
        <f>IF(MIN(Table912[[#This Row],[search supracategory]:[search subcategory]])&lt;&gt;0,MIN(Table912[[#This Row],[search supracategory]:[search subcategory]]),"")</f>
        <v/>
      </c>
      <c r="D321" s="174" t="str">
        <f>IFERROR(SEARCH($G$3,Table912[[#This Row],[Supracategory Name]])+ROW()/100000,"")</f>
        <v/>
      </c>
      <c r="E321" s="174" t="str">
        <f>IFERROR(SEARCH($G$3,Table912[[#This Row],[Category Name]])+ROW()/100000,"")</f>
        <v/>
      </c>
      <c r="F321" s="174" t="str">
        <f>IFERROR(SEARCH($G$3,Table912[[#This Row],[Subcategory Name]])+ROW()/100000,"")</f>
        <v/>
      </c>
      <c r="G321" s="171">
        <v>1623</v>
      </c>
      <c r="H321" s="172" t="s">
        <v>174</v>
      </c>
      <c r="I321" s="172" t="s">
        <v>175</v>
      </c>
      <c r="J321" s="172" t="s">
        <v>791</v>
      </c>
      <c r="K321" s="172" t="s">
        <v>792</v>
      </c>
      <c r="L321" s="172" t="s">
        <v>832</v>
      </c>
      <c r="M321" s="172" t="s">
        <v>846</v>
      </c>
    </row>
    <row r="322" spans="2:13" ht="20.100000000000001" customHeight="1" x14ac:dyDescent="0.25">
      <c r="B322" s="169" t="str">
        <f>IFERROR(RANK(Table912[[#This Row],[search id]],Table912[search id],1),"")</f>
        <v/>
      </c>
      <c r="C322" s="170" t="str">
        <f>IF(MIN(Table912[[#This Row],[search supracategory]:[search subcategory]])&lt;&gt;0,MIN(Table912[[#This Row],[search supracategory]:[search subcategory]]),"")</f>
        <v/>
      </c>
      <c r="D322" s="170" t="str">
        <f>IFERROR(SEARCH($G$3,Table912[[#This Row],[Supracategory Name]])+ROW()/100000,"")</f>
        <v/>
      </c>
      <c r="E322" s="170" t="str">
        <f>IFERROR(SEARCH($G$3,Table912[[#This Row],[Category Name]])+ROW()/100000,"")</f>
        <v/>
      </c>
      <c r="F322" s="170" t="str">
        <f>IFERROR(SEARCH($G$3,Table912[[#This Row],[Subcategory Name]])+ROW()/100000,"")</f>
        <v/>
      </c>
      <c r="G322" s="171">
        <v>1636</v>
      </c>
      <c r="H322" s="172" t="s">
        <v>174</v>
      </c>
      <c r="I322" s="172" t="s">
        <v>175</v>
      </c>
      <c r="J322" s="172" t="s">
        <v>791</v>
      </c>
      <c r="K322" s="172" t="s">
        <v>792</v>
      </c>
      <c r="L322" s="172" t="s">
        <v>793</v>
      </c>
      <c r="M322" s="172" t="s">
        <v>848</v>
      </c>
    </row>
    <row r="323" spans="2:13" ht="20.100000000000001" customHeight="1" x14ac:dyDescent="0.25">
      <c r="B323" s="173" t="str">
        <f>IFERROR(RANK(Table912[[#This Row],[search id]],Table912[search id],1),"")</f>
        <v/>
      </c>
      <c r="C323" s="174" t="str">
        <f>IF(MIN(Table912[[#This Row],[search supracategory]:[search subcategory]])&lt;&gt;0,MIN(Table912[[#This Row],[search supracategory]:[search subcategory]]),"")</f>
        <v/>
      </c>
      <c r="D323" s="174" t="str">
        <f>IFERROR(SEARCH($G$3,Table912[[#This Row],[Supracategory Name]])+ROW()/100000,"")</f>
        <v/>
      </c>
      <c r="E323" s="174" t="str">
        <f>IFERROR(SEARCH($G$3,Table912[[#This Row],[Category Name]])+ROW()/100000,"")</f>
        <v/>
      </c>
      <c r="F323" s="174" t="str">
        <f>IFERROR(SEARCH($G$3,Table912[[#This Row],[Subcategory Name]])+ROW()/100000,"")</f>
        <v/>
      </c>
      <c r="G323" s="171">
        <v>1631</v>
      </c>
      <c r="H323" s="172" t="s">
        <v>174</v>
      </c>
      <c r="I323" s="172" t="s">
        <v>175</v>
      </c>
      <c r="J323" s="172" t="s">
        <v>791</v>
      </c>
      <c r="K323" s="172" t="s">
        <v>792</v>
      </c>
      <c r="L323" s="172" t="s">
        <v>832</v>
      </c>
      <c r="M323" s="172" t="s">
        <v>850</v>
      </c>
    </row>
    <row r="324" spans="2:13" ht="20.100000000000001" customHeight="1" x14ac:dyDescent="0.25">
      <c r="B324" s="169" t="str">
        <f>IFERROR(RANK(Table912[[#This Row],[search id]],Table912[search id],1),"")</f>
        <v/>
      </c>
      <c r="C324" s="170" t="str">
        <f>IF(MIN(Table912[[#This Row],[search supracategory]:[search subcategory]])&lt;&gt;0,MIN(Table912[[#This Row],[search supracategory]:[search subcategory]]),"")</f>
        <v/>
      </c>
      <c r="D324" s="170" t="str">
        <f>IFERROR(SEARCH($G$3,Table912[[#This Row],[Supracategory Name]])+ROW()/100000,"")</f>
        <v/>
      </c>
      <c r="E324" s="170" t="str">
        <f>IFERROR(SEARCH($G$3,Table912[[#This Row],[Category Name]])+ROW()/100000,"")</f>
        <v/>
      </c>
      <c r="F324" s="170" t="str">
        <f>IFERROR(SEARCH($G$3,Table912[[#This Row],[Subcategory Name]])+ROW()/100000,"")</f>
        <v/>
      </c>
      <c r="G324" s="171">
        <v>1632</v>
      </c>
      <c r="H324" s="172" t="s">
        <v>174</v>
      </c>
      <c r="I324" s="172" t="s">
        <v>175</v>
      </c>
      <c r="J324" s="172" t="s">
        <v>791</v>
      </c>
      <c r="K324" s="172" t="s">
        <v>792</v>
      </c>
      <c r="L324" s="172" t="s">
        <v>832</v>
      </c>
      <c r="M324" s="172" t="s">
        <v>852</v>
      </c>
    </row>
    <row r="325" spans="2:13" ht="20.100000000000001" customHeight="1" x14ac:dyDescent="0.25">
      <c r="B325" s="173" t="str">
        <f>IFERROR(RANK(Table912[[#This Row],[search id]],Table912[search id],1),"")</f>
        <v/>
      </c>
      <c r="C325" s="174" t="str">
        <f>IF(MIN(Table912[[#This Row],[search supracategory]:[search subcategory]])&lt;&gt;0,MIN(Table912[[#This Row],[search supracategory]:[search subcategory]]),"")</f>
        <v/>
      </c>
      <c r="D325" s="174" t="str">
        <f>IFERROR(SEARCH($G$3,Table912[[#This Row],[Supracategory Name]])+ROW()/100000,"")</f>
        <v/>
      </c>
      <c r="E325" s="174" t="str">
        <f>IFERROR(SEARCH($G$3,Table912[[#This Row],[Category Name]])+ROW()/100000,"")</f>
        <v/>
      </c>
      <c r="F325" s="174" t="str">
        <f>IFERROR(SEARCH($G$3,Table912[[#This Row],[Subcategory Name]])+ROW()/100000,"")</f>
        <v/>
      </c>
      <c r="G325" s="171">
        <v>2255</v>
      </c>
      <c r="H325" s="172" t="s">
        <v>174</v>
      </c>
      <c r="I325" s="172" t="s">
        <v>175</v>
      </c>
      <c r="J325" s="172" t="s">
        <v>791</v>
      </c>
      <c r="K325" s="172" t="s">
        <v>792</v>
      </c>
      <c r="L325" s="172" t="s">
        <v>832</v>
      </c>
      <c r="M325" s="172" t="s">
        <v>854</v>
      </c>
    </row>
    <row r="326" spans="2:13" ht="20.100000000000001" customHeight="1" x14ac:dyDescent="0.25">
      <c r="B326" s="169" t="str">
        <f>IFERROR(RANK(Table912[[#This Row],[search id]],Table912[search id],1),"")</f>
        <v/>
      </c>
      <c r="C326" s="170" t="str">
        <f>IF(MIN(Table912[[#This Row],[search supracategory]:[search subcategory]])&lt;&gt;0,MIN(Table912[[#This Row],[search supracategory]:[search subcategory]]),"")</f>
        <v/>
      </c>
      <c r="D326" s="170" t="str">
        <f>IFERROR(SEARCH($G$3,Table912[[#This Row],[Supracategory Name]])+ROW()/100000,"")</f>
        <v/>
      </c>
      <c r="E326" s="170" t="str">
        <f>IFERROR(SEARCH($G$3,Table912[[#This Row],[Category Name]])+ROW()/100000,"")</f>
        <v/>
      </c>
      <c r="F326" s="170" t="str">
        <f>IFERROR(SEARCH($G$3,Table912[[#This Row],[Subcategory Name]])+ROW()/100000,"")</f>
        <v/>
      </c>
      <c r="G326" s="171">
        <v>2275</v>
      </c>
      <c r="H326" s="172" t="s">
        <v>174</v>
      </c>
      <c r="I326" s="172" t="s">
        <v>175</v>
      </c>
      <c r="J326" s="172" t="s">
        <v>791</v>
      </c>
      <c r="K326" s="172" t="s">
        <v>792</v>
      </c>
      <c r="L326" s="172" t="s">
        <v>832</v>
      </c>
      <c r="M326" s="172" t="s">
        <v>856</v>
      </c>
    </row>
    <row r="327" spans="2:13" ht="20.100000000000001" customHeight="1" x14ac:dyDescent="0.25">
      <c r="B327" s="173" t="str">
        <f>IFERROR(RANK(Table912[[#This Row],[search id]],Table912[search id],1),"")</f>
        <v/>
      </c>
      <c r="C327" s="174" t="str">
        <f>IF(MIN(Table912[[#This Row],[search supracategory]:[search subcategory]])&lt;&gt;0,MIN(Table912[[#This Row],[search supracategory]:[search subcategory]]),"")</f>
        <v/>
      </c>
      <c r="D327" s="174" t="str">
        <f>IFERROR(SEARCH($G$3,Table912[[#This Row],[Supracategory Name]])+ROW()/100000,"")</f>
        <v/>
      </c>
      <c r="E327" s="174" t="str">
        <f>IFERROR(SEARCH($G$3,Table912[[#This Row],[Category Name]])+ROW()/100000,"")</f>
        <v/>
      </c>
      <c r="F327" s="174" t="str">
        <f>IFERROR(SEARCH($G$3,Table912[[#This Row],[Subcategory Name]])+ROW()/100000,"")</f>
        <v/>
      </c>
      <c r="G327" s="171">
        <v>1572</v>
      </c>
      <c r="H327" s="172" t="s">
        <v>174</v>
      </c>
      <c r="I327" s="172" t="s">
        <v>175</v>
      </c>
      <c r="J327" s="172" t="s">
        <v>791</v>
      </c>
      <c r="K327" s="172" t="s">
        <v>792</v>
      </c>
      <c r="L327" s="172" t="s">
        <v>858</v>
      </c>
      <c r="M327" s="172" t="s">
        <v>179</v>
      </c>
    </row>
    <row r="328" spans="2:13" ht="20.100000000000001" customHeight="1" x14ac:dyDescent="0.25">
      <c r="B328" s="169" t="str">
        <f>IFERROR(RANK(Table912[[#This Row],[search id]],Table912[search id],1),"")</f>
        <v/>
      </c>
      <c r="C328" s="170" t="str">
        <f>IF(MIN(Table912[[#This Row],[search supracategory]:[search subcategory]])&lt;&gt;0,MIN(Table912[[#This Row],[search supracategory]:[search subcategory]]),"")</f>
        <v/>
      </c>
      <c r="D328" s="170" t="str">
        <f>IFERROR(SEARCH($G$3,Table912[[#This Row],[Supracategory Name]])+ROW()/100000,"")</f>
        <v/>
      </c>
      <c r="E328" s="170" t="str">
        <f>IFERROR(SEARCH($G$3,Table912[[#This Row],[Category Name]])+ROW()/100000,"")</f>
        <v/>
      </c>
      <c r="F328" s="170" t="str">
        <f>IFERROR(SEARCH($G$3,Table912[[#This Row],[Subcategory Name]])+ROW()/100000,"")</f>
        <v/>
      </c>
      <c r="G328" s="171">
        <v>1637</v>
      </c>
      <c r="H328" s="172" t="s">
        <v>174</v>
      </c>
      <c r="I328" s="172" t="s">
        <v>175</v>
      </c>
      <c r="J328" s="172" t="s">
        <v>791</v>
      </c>
      <c r="K328" s="172" t="s">
        <v>860</v>
      </c>
      <c r="L328" s="172" t="s">
        <v>179</v>
      </c>
      <c r="M328" s="172" t="s">
        <v>179</v>
      </c>
    </row>
    <row r="329" spans="2:13" ht="20.100000000000001" customHeight="1" x14ac:dyDescent="0.25">
      <c r="B329" s="173" t="str">
        <f>IFERROR(RANK(Table912[[#This Row],[search id]],Table912[search id],1),"")</f>
        <v/>
      </c>
      <c r="C329" s="174" t="str">
        <f>IF(MIN(Table912[[#This Row],[search supracategory]:[search subcategory]])&lt;&gt;0,MIN(Table912[[#This Row],[search supracategory]:[search subcategory]]),"")</f>
        <v/>
      </c>
      <c r="D329" s="174" t="str">
        <f>IFERROR(SEARCH($G$3,Table912[[#This Row],[Supracategory Name]])+ROW()/100000,"")</f>
        <v/>
      </c>
      <c r="E329" s="174" t="str">
        <f>IFERROR(SEARCH($G$3,Table912[[#This Row],[Category Name]])+ROW()/100000,"")</f>
        <v/>
      </c>
      <c r="F329" s="174" t="str">
        <f>IFERROR(SEARCH($G$3,Table912[[#This Row],[Subcategory Name]])+ROW()/100000,"")</f>
        <v/>
      </c>
      <c r="G329" s="171">
        <v>3004</v>
      </c>
      <c r="H329" s="172" t="s">
        <v>174</v>
      </c>
      <c r="I329" s="172" t="s">
        <v>175</v>
      </c>
      <c r="J329" s="172" t="s">
        <v>791</v>
      </c>
      <c r="K329" s="172" t="s">
        <v>862</v>
      </c>
      <c r="L329" s="172" t="s">
        <v>863</v>
      </c>
      <c r="M329" s="172" t="s">
        <v>179</v>
      </c>
    </row>
    <row r="330" spans="2:13" ht="20.100000000000001" customHeight="1" x14ac:dyDescent="0.25">
      <c r="B330" s="169" t="str">
        <f>IFERROR(RANK(Table912[[#This Row],[search id]],Table912[search id],1),"")</f>
        <v/>
      </c>
      <c r="C330" s="170" t="str">
        <f>IF(MIN(Table912[[#This Row],[search supracategory]:[search subcategory]])&lt;&gt;0,MIN(Table912[[#This Row],[search supracategory]:[search subcategory]]),"")</f>
        <v/>
      </c>
      <c r="D330" s="170" t="str">
        <f>IFERROR(SEARCH($G$3,Table912[[#This Row],[Supracategory Name]])+ROW()/100000,"")</f>
        <v/>
      </c>
      <c r="E330" s="170" t="str">
        <f>IFERROR(SEARCH($G$3,Table912[[#This Row],[Category Name]])+ROW()/100000,"")</f>
        <v/>
      </c>
      <c r="F330" s="170" t="str">
        <f>IFERROR(SEARCH($G$3,Table912[[#This Row],[Subcategory Name]])+ROW()/100000,"")</f>
        <v/>
      </c>
      <c r="G330" s="171">
        <v>2410</v>
      </c>
      <c r="H330" s="172" t="s">
        <v>174</v>
      </c>
      <c r="I330" s="172" t="s">
        <v>175</v>
      </c>
      <c r="J330" s="172" t="s">
        <v>791</v>
      </c>
      <c r="K330" s="172" t="s">
        <v>866</v>
      </c>
      <c r="L330" s="172" t="s">
        <v>179</v>
      </c>
      <c r="M330" s="172" t="s">
        <v>179</v>
      </c>
    </row>
    <row r="331" spans="2:13" ht="20.100000000000001" customHeight="1" x14ac:dyDescent="0.25">
      <c r="B331" s="173" t="str">
        <f>IFERROR(RANK(Table912[[#This Row],[search id]],Table912[search id],1),"")</f>
        <v/>
      </c>
      <c r="C331" s="174" t="str">
        <f>IF(MIN(Table912[[#This Row],[search supracategory]:[search subcategory]])&lt;&gt;0,MIN(Table912[[#This Row],[search supracategory]:[search subcategory]]),"")</f>
        <v/>
      </c>
      <c r="D331" s="174" t="str">
        <f>IFERROR(SEARCH($G$3,Table912[[#This Row],[Supracategory Name]])+ROW()/100000,"")</f>
        <v/>
      </c>
      <c r="E331" s="174" t="str">
        <f>IFERROR(SEARCH($G$3,Table912[[#This Row],[Category Name]])+ROW()/100000,"")</f>
        <v/>
      </c>
      <c r="F331" s="174" t="str">
        <f>IFERROR(SEARCH($G$3,Table912[[#This Row],[Subcategory Name]])+ROW()/100000,"")</f>
        <v/>
      </c>
      <c r="G331" s="171">
        <v>300</v>
      </c>
      <c r="H331" s="172" t="s">
        <v>174</v>
      </c>
      <c r="I331" s="172" t="s">
        <v>175</v>
      </c>
      <c r="J331" s="172" t="s">
        <v>868</v>
      </c>
      <c r="K331" s="172" t="s">
        <v>869</v>
      </c>
      <c r="L331" s="172" t="s">
        <v>179</v>
      </c>
      <c r="M331" s="172" t="s">
        <v>179</v>
      </c>
    </row>
    <row r="332" spans="2:13" ht="20.100000000000001" customHeight="1" x14ac:dyDescent="0.25">
      <c r="B332" s="169" t="str">
        <f>IFERROR(RANK(Table912[[#This Row],[search id]],Table912[search id],1),"")</f>
        <v/>
      </c>
      <c r="C332" s="170" t="str">
        <f>IF(MIN(Table912[[#This Row],[search supracategory]:[search subcategory]])&lt;&gt;0,MIN(Table912[[#This Row],[search supracategory]:[search subcategory]]),"")</f>
        <v/>
      </c>
      <c r="D332" s="170" t="str">
        <f>IFERROR(SEARCH($G$3,Table912[[#This Row],[Supracategory Name]])+ROW()/100000,"")</f>
        <v/>
      </c>
      <c r="E332" s="170" t="str">
        <f>IFERROR(SEARCH($G$3,Table912[[#This Row],[Category Name]])+ROW()/100000,"")</f>
        <v/>
      </c>
      <c r="F332" s="170" t="str">
        <f>IFERROR(SEARCH($G$3,Table912[[#This Row],[Subcategory Name]])+ROW()/100000,"")</f>
        <v/>
      </c>
      <c r="G332" s="171">
        <v>2550</v>
      </c>
      <c r="H332" s="172" t="s">
        <v>174</v>
      </c>
      <c r="I332" s="172" t="s">
        <v>175</v>
      </c>
      <c r="J332" s="172" t="s">
        <v>868</v>
      </c>
      <c r="K332" s="172" t="s">
        <v>871</v>
      </c>
      <c r="L332" s="172" t="s">
        <v>872</v>
      </c>
      <c r="M332" s="172" t="s">
        <v>179</v>
      </c>
    </row>
    <row r="333" spans="2:13" ht="20.100000000000001" customHeight="1" x14ac:dyDescent="0.25">
      <c r="B333" s="173" t="str">
        <f>IFERROR(RANK(Table912[[#This Row],[search id]],Table912[search id],1),"")</f>
        <v/>
      </c>
      <c r="C333" s="174" t="str">
        <f>IF(MIN(Table912[[#This Row],[search supracategory]:[search subcategory]])&lt;&gt;0,MIN(Table912[[#This Row],[search supracategory]:[search subcategory]]),"")</f>
        <v/>
      </c>
      <c r="D333" s="174" t="str">
        <f>IFERROR(SEARCH($G$3,Table912[[#This Row],[Supracategory Name]])+ROW()/100000,"")</f>
        <v/>
      </c>
      <c r="E333" s="174" t="str">
        <f>IFERROR(SEARCH($G$3,Table912[[#This Row],[Category Name]])+ROW()/100000,"")</f>
        <v/>
      </c>
      <c r="F333" s="174" t="str">
        <f>IFERROR(SEARCH($G$3,Table912[[#This Row],[Subcategory Name]])+ROW()/100000,"")</f>
        <v/>
      </c>
      <c r="G333" s="171">
        <v>2551</v>
      </c>
      <c r="H333" s="172" t="s">
        <v>174</v>
      </c>
      <c r="I333" s="172" t="s">
        <v>175</v>
      </c>
      <c r="J333" s="172" t="s">
        <v>868</v>
      </c>
      <c r="K333" s="172" t="s">
        <v>871</v>
      </c>
      <c r="L333" s="172" t="s">
        <v>875</v>
      </c>
      <c r="M333" s="172" t="s">
        <v>179</v>
      </c>
    </row>
    <row r="334" spans="2:13" ht="20.100000000000001" customHeight="1" x14ac:dyDescent="0.25">
      <c r="B334" s="169" t="str">
        <f>IFERROR(RANK(Table912[[#This Row],[search id]],Table912[search id],1),"")</f>
        <v/>
      </c>
      <c r="C334" s="170" t="str">
        <f>IF(MIN(Table912[[#This Row],[search supracategory]:[search subcategory]])&lt;&gt;0,MIN(Table912[[#This Row],[search supracategory]:[search subcategory]]),"")</f>
        <v/>
      </c>
      <c r="D334" s="170" t="str">
        <f>IFERROR(SEARCH($G$3,Table912[[#This Row],[Supracategory Name]])+ROW()/100000,"")</f>
        <v/>
      </c>
      <c r="E334" s="170" t="str">
        <f>IFERROR(SEARCH($G$3,Table912[[#This Row],[Category Name]])+ROW()/100000,"")</f>
        <v/>
      </c>
      <c r="F334" s="170" t="str">
        <f>IFERROR(SEARCH($G$3,Table912[[#This Row],[Subcategory Name]])+ROW()/100000,"")</f>
        <v/>
      </c>
      <c r="G334" s="171">
        <v>2553</v>
      </c>
      <c r="H334" s="172" t="s">
        <v>174</v>
      </c>
      <c r="I334" s="172" t="s">
        <v>175</v>
      </c>
      <c r="J334" s="172" t="s">
        <v>868</v>
      </c>
      <c r="K334" s="172" t="s">
        <v>871</v>
      </c>
      <c r="L334" s="172" t="s">
        <v>877</v>
      </c>
      <c r="M334" s="172" t="s">
        <v>179</v>
      </c>
    </row>
    <row r="335" spans="2:13" ht="20.100000000000001" customHeight="1" x14ac:dyDescent="0.25">
      <c r="B335" s="173" t="str">
        <f>IFERROR(RANK(Table912[[#This Row],[search id]],Table912[search id],1),"")</f>
        <v/>
      </c>
      <c r="C335" s="174" t="str">
        <f>IF(MIN(Table912[[#This Row],[search supracategory]:[search subcategory]])&lt;&gt;0,MIN(Table912[[#This Row],[search supracategory]:[search subcategory]]),"")</f>
        <v/>
      </c>
      <c r="D335" s="174" t="str">
        <f>IFERROR(SEARCH($G$3,Table912[[#This Row],[Supracategory Name]])+ROW()/100000,"")</f>
        <v/>
      </c>
      <c r="E335" s="174" t="str">
        <f>IFERROR(SEARCH($G$3,Table912[[#This Row],[Category Name]])+ROW()/100000,"")</f>
        <v/>
      </c>
      <c r="F335" s="174" t="str">
        <f>IFERROR(SEARCH($G$3,Table912[[#This Row],[Subcategory Name]])+ROW()/100000,"")</f>
        <v/>
      </c>
      <c r="G335" s="171">
        <v>2554</v>
      </c>
      <c r="H335" s="172" t="s">
        <v>174</v>
      </c>
      <c r="I335" s="172" t="s">
        <v>175</v>
      </c>
      <c r="J335" s="172" t="s">
        <v>868</v>
      </c>
      <c r="K335" s="172" t="s">
        <v>871</v>
      </c>
      <c r="L335" s="172" t="s">
        <v>879</v>
      </c>
      <c r="M335" s="172" t="s">
        <v>179</v>
      </c>
    </row>
    <row r="336" spans="2:13" ht="20.100000000000001" customHeight="1" x14ac:dyDescent="0.25">
      <c r="B336" s="169" t="str">
        <f>IFERROR(RANK(Table912[[#This Row],[search id]],Table912[search id],1),"")</f>
        <v/>
      </c>
      <c r="C336" s="170" t="str">
        <f>IF(MIN(Table912[[#This Row],[search supracategory]:[search subcategory]])&lt;&gt;0,MIN(Table912[[#This Row],[search supracategory]:[search subcategory]]),"")</f>
        <v/>
      </c>
      <c r="D336" s="170" t="str">
        <f>IFERROR(SEARCH($G$3,Table912[[#This Row],[Supracategory Name]])+ROW()/100000,"")</f>
        <v/>
      </c>
      <c r="E336" s="170" t="str">
        <f>IFERROR(SEARCH($G$3,Table912[[#This Row],[Category Name]])+ROW()/100000,"")</f>
        <v/>
      </c>
      <c r="F336" s="170" t="str">
        <f>IFERROR(SEARCH($G$3,Table912[[#This Row],[Subcategory Name]])+ROW()/100000,"")</f>
        <v/>
      </c>
      <c r="G336" s="171">
        <v>3345</v>
      </c>
      <c r="H336" s="172" t="s">
        <v>174</v>
      </c>
      <c r="I336" s="172" t="s">
        <v>175</v>
      </c>
      <c r="J336" s="172" t="s">
        <v>868</v>
      </c>
      <c r="K336" s="172" t="s">
        <v>871</v>
      </c>
      <c r="L336" s="172" t="s">
        <v>881</v>
      </c>
      <c r="M336" s="172" t="s">
        <v>179</v>
      </c>
    </row>
    <row r="337" spans="2:13" ht="20.100000000000001" customHeight="1" x14ac:dyDescent="0.25">
      <c r="B337" s="173" t="str">
        <f>IFERROR(RANK(Table912[[#This Row],[search id]],Table912[search id],1),"")</f>
        <v/>
      </c>
      <c r="C337" s="174" t="str">
        <f>IF(MIN(Table912[[#This Row],[search supracategory]:[search subcategory]])&lt;&gt;0,MIN(Table912[[#This Row],[search supracategory]:[search subcategory]]),"")</f>
        <v/>
      </c>
      <c r="D337" s="174" t="str">
        <f>IFERROR(SEARCH($G$3,Table912[[#This Row],[Supracategory Name]])+ROW()/100000,"")</f>
        <v/>
      </c>
      <c r="E337" s="174" t="str">
        <f>IFERROR(SEARCH($G$3,Table912[[#This Row],[Category Name]])+ROW()/100000,"")</f>
        <v/>
      </c>
      <c r="F337" s="174" t="str">
        <f>IFERROR(SEARCH($G$3,Table912[[#This Row],[Subcategory Name]])+ROW()/100000,"")</f>
        <v/>
      </c>
      <c r="G337" s="171">
        <v>2541</v>
      </c>
      <c r="H337" s="172" t="s">
        <v>174</v>
      </c>
      <c r="I337" s="172" t="s">
        <v>175</v>
      </c>
      <c r="J337" s="172" t="s">
        <v>868</v>
      </c>
      <c r="K337" s="172" t="s">
        <v>883</v>
      </c>
      <c r="L337" s="172" t="s">
        <v>884</v>
      </c>
      <c r="M337" s="172" t="s">
        <v>179</v>
      </c>
    </row>
    <row r="338" spans="2:13" ht="20.100000000000001" customHeight="1" x14ac:dyDescent="0.25">
      <c r="B338" s="169" t="str">
        <f>IFERROR(RANK(Table912[[#This Row],[search id]],Table912[search id],1),"")</f>
        <v/>
      </c>
      <c r="C338" s="170" t="str">
        <f>IF(MIN(Table912[[#This Row],[search supracategory]:[search subcategory]])&lt;&gt;0,MIN(Table912[[#This Row],[search supracategory]:[search subcategory]]),"")</f>
        <v/>
      </c>
      <c r="D338" s="170" t="str">
        <f>IFERROR(SEARCH($G$3,Table912[[#This Row],[Supracategory Name]])+ROW()/100000,"")</f>
        <v/>
      </c>
      <c r="E338" s="170" t="str">
        <f>IFERROR(SEARCH($G$3,Table912[[#This Row],[Category Name]])+ROW()/100000,"")</f>
        <v/>
      </c>
      <c r="F338" s="170" t="str">
        <f>IFERROR(SEARCH($G$3,Table912[[#This Row],[Subcategory Name]])+ROW()/100000,"")</f>
        <v/>
      </c>
      <c r="G338" s="171">
        <v>2617</v>
      </c>
      <c r="H338" s="172" t="s">
        <v>174</v>
      </c>
      <c r="I338" s="172" t="s">
        <v>175</v>
      </c>
      <c r="J338" s="172" t="s">
        <v>868</v>
      </c>
      <c r="K338" s="172" t="s">
        <v>883</v>
      </c>
      <c r="L338" s="172" t="s">
        <v>886</v>
      </c>
      <c r="M338" s="172" t="s">
        <v>179</v>
      </c>
    </row>
    <row r="339" spans="2:13" ht="20.100000000000001" customHeight="1" x14ac:dyDescent="0.25">
      <c r="B339" s="173" t="str">
        <f>IFERROR(RANK(Table912[[#This Row],[search id]],Table912[search id],1),"")</f>
        <v/>
      </c>
      <c r="C339" s="174" t="str">
        <f>IF(MIN(Table912[[#This Row],[search supracategory]:[search subcategory]])&lt;&gt;0,MIN(Table912[[#This Row],[search supracategory]:[search subcategory]]),"")</f>
        <v/>
      </c>
      <c r="D339" s="174" t="str">
        <f>IFERROR(SEARCH($G$3,Table912[[#This Row],[Supracategory Name]])+ROW()/100000,"")</f>
        <v/>
      </c>
      <c r="E339" s="174" t="str">
        <f>IFERROR(SEARCH($G$3,Table912[[#This Row],[Category Name]])+ROW()/100000,"")</f>
        <v/>
      </c>
      <c r="F339" s="174" t="str">
        <f>IFERROR(SEARCH($G$3,Table912[[#This Row],[Subcategory Name]])+ROW()/100000,"")</f>
        <v/>
      </c>
      <c r="G339" s="171">
        <v>1318</v>
      </c>
      <c r="H339" s="172" t="s">
        <v>174</v>
      </c>
      <c r="I339" s="172" t="s">
        <v>175</v>
      </c>
      <c r="J339" s="172" t="s">
        <v>868</v>
      </c>
      <c r="K339" s="172" t="s">
        <v>883</v>
      </c>
      <c r="L339" s="172" t="s">
        <v>887</v>
      </c>
      <c r="M339" s="172" t="s">
        <v>179</v>
      </c>
    </row>
    <row r="340" spans="2:13" ht="20.100000000000001" customHeight="1" x14ac:dyDescent="0.25">
      <c r="B340" s="169" t="str">
        <f>IFERROR(RANK(Table912[[#This Row],[search id]],Table912[search id],1),"")</f>
        <v/>
      </c>
      <c r="C340" s="170" t="str">
        <f>IF(MIN(Table912[[#This Row],[search supracategory]:[search subcategory]])&lt;&gt;0,MIN(Table912[[#This Row],[search supracategory]:[search subcategory]]),"")</f>
        <v/>
      </c>
      <c r="D340" s="170" t="str">
        <f>IFERROR(SEARCH($G$3,Table912[[#This Row],[Supracategory Name]])+ROW()/100000,"")</f>
        <v/>
      </c>
      <c r="E340" s="170" t="str">
        <f>IFERROR(SEARCH($G$3,Table912[[#This Row],[Category Name]])+ROW()/100000,"")</f>
        <v/>
      </c>
      <c r="F340" s="170" t="str">
        <f>IFERROR(SEARCH($G$3,Table912[[#This Row],[Subcategory Name]])+ROW()/100000,"")</f>
        <v/>
      </c>
      <c r="G340" s="171">
        <v>3125</v>
      </c>
      <c r="H340" s="172" t="s">
        <v>174</v>
      </c>
      <c r="I340" s="172" t="s">
        <v>175</v>
      </c>
      <c r="J340" s="172" t="s">
        <v>889</v>
      </c>
      <c r="K340" s="172" t="s">
        <v>890</v>
      </c>
      <c r="L340" s="172" t="s">
        <v>891</v>
      </c>
      <c r="M340" s="172" t="s">
        <v>179</v>
      </c>
    </row>
    <row r="341" spans="2:13" ht="20.100000000000001" customHeight="1" x14ac:dyDescent="0.25">
      <c r="B341" s="173" t="str">
        <f>IFERROR(RANK(Table912[[#This Row],[search id]],Table912[search id],1),"")</f>
        <v/>
      </c>
      <c r="C341" s="174" t="str">
        <f>IF(MIN(Table912[[#This Row],[search supracategory]:[search subcategory]])&lt;&gt;0,MIN(Table912[[#This Row],[search supracategory]:[search subcategory]]),"")</f>
        <v/>
      </c>
      <c r="D341" s="174" t="str">
        <f>IFERROR(SEARCH($G$3,Table912[[#This Row],[Supracategory Name]])+ROW()/100000,"")</f>
        <v/>
      </c>
      <c r="E341" s="174" t="str">
        <f>IFERROR(SEARCH($G$3,Table912[[#This Row],[Category Name]])+ROW()/100000,"")</f>
        <v/>
      </c>
      <c r="F341" s="174" t="str">
        <f>IFERROR(SEARCH($G$3,Table912[[#This Row],[Subcategory Name]])+ROW()/100000,"")</f>
        <v/>
      </c>
      <c r="G341" s="171">
        <v>3126</v>
      </c>
      <c r="H341" s="172" t="s">
        <v>174</v>
      </c>
      <c r="I341" s="172" t="s">
        <v>175</v>
      </c>
      <c r="J341" s="172" t="s">
        <v>889</v>
      </c>
      <c r="K341" s="172" t="s">
        <v>890</v>
      </c>
      <c r="L341" s="172" t="s">
        <v>895</v>
      </c>
      <c r="M341" s="172" t="s">
        <v>179</v>
      </c>
    </row>
    <row r="342" spans="2:13" ht="20.100000000000001" customHeight="1" x14ac:dyDescent="0.25">
      <c r="B342" s="169" t="str">
        <f>IFERROR(RANK(Table912[[#This Row],[search id]],Table912[search id],1),"")</f>
        <v/>
      </c>
      <c r="C342" s="170" t="str">
        <f>IF(MIN(Table912[[#This Row],[search supracategory]:[search subcategory]])&lt;&gt;0,MIN(Table912[[#This Row],[search supracategory]:[search subcategory]]),"")</f>
        <v/>
      </c>
      <c r="D342" s="170" t="str">
        <f>IFERROR(SEARCH($G$3,Table912[[#This Row],[Supracategory Name]])+ROW()/100000,"")</f>
        <v/>
      </c>
      <c r="E342" s="170" t="str">
        <f>IFERROR(SEARCH($G$3,Table912[[#This Row],[Category Name]])+ROW()/100000,"")</f>
        <v/>
      </c>
      <c r="F342" s="170" t="str">
        <f>IFERROR(SEARCH($G$3,Table912[[#This Row],[Subcategory Name]])+ROW()/100000,"")</f>
        <v/>
      </c>
      <c r="G342" s="171">
        <v>3127</v>
      </c>
      <c r="H342" s="172" t="s">
        <v>174</v>
      </c>
      <c r="I342" s="172" t="s">
        <v>175</v>
      </c>
      <c r="J342" s="172" t="s">
        <v>889</v>
      </c>
      <c r="K342" s="172" t="s">
        <v>890</v>
      </c>
      <c r="L342" s="172" t="s">
        <v>897</v>
      </c>
      <c r="M342" s="172" t="s">
        <v>179</v>
      </c>
    </row>
    <row r="343" spans="2:13" ht="20.100000000000001" customHeight="1" x14ac:dyDescent="0.25">
      <c r="B343" s="173" t="str">
        <f>IFERROR(RANK(Table912[[#This Row],[search id]],Table912[search id],1),"")</f>
        <v/>
      </c>
      <c r="C343" s="174" t="str">
        <f>IF(MIN(Table912[[#This Row],[search supracategory]:[search subcategory]])&lt;&gt;0,MIN(Table912[[#This Row],[search supracategory]:[search subcategory]]),"")</f>
        <v/>
      </c>
      <c r="D343" s="174" t="str">
        <f>IFERROR(SEARCH($G$3,Table912[[#This Row],[Supracategory Name]])+ROW()/100000,"")</f>
        <v/>
      </c>
      <c r="E343" s="174" t="str">
        <f>IFERROR(SEARCH($G$3,Table912[[#This Row],[Category Name]])+ROW()/100000,"")</f>
        <v/>
      </c>
      <c r="F343" s="174" t="str">
        <f>IFERROR(SEARCH($G$3,Table912[[#This Row],[Subcategory Name]])+ROW()/100000,"")</f>
        <v/>
      </c>
      <c r="G343" s="171">
        <v>3128</v>
      </c>
      <c r="H343" s="172" t="s">
        <v>174</v>
      </c>
      <c r="I343" s="172" t="s">
        <v>175</v>
      </c>
      <c r="J343" s="172" t="s">
        <v>889</v>
      </c>
      <c r="K343" s="172" t="s">
        <v>890</v>
      </c>
      <c r="L343" s="172" t="s">
        <v>899</v>
      </c>
      <c r="M343" s="172" t="s">
        <v>179</v>
      </c>
    </row>
    <row r="344" spans="2:13" ht="20.100000000000001" customHeight="1" x14ac:dyDescent="0.25">
      <c r="B344" s="169" t="str">
        <f>IFERROR(RANK(Table912[[#This Row],[search id]],Table912[search id],1),"")</f>
        <v/>
      </c>
      <c r="C344" s="170" t="str">
        <f>IF(MIN(Table912[[#This Row],[search supracategory]:[search subcategory]])&lt;&gt;0,MIN(Table912[[#This Row],[search supracategory]:[search subcategory]]),"")</f>
        <v/>
      </c>
      <c r="D344" s="170" t="str">
        <f>IFERROR(SEARCH($G$3,Table912[[#This Row],[Supracategory Name]])+ROW()/100000,"")</f>
        <v/>
      </c>
      <c r="E344" s="170" t="str">
        <f>IFERROR(SEARCH($G$3,Table912[[#This Row],[Category Name]])+ROW()/100000,"")</f>
        <v/>
      </c>
      <c r="F344" s="170" t="str">
        <f>IFERROR(SEARCH($G$3,Table912[[#This Row],[Subcategory Name]])+ROW()/100000,"")</f>
        <v/>
      </c>
      <c r="G344" s="171">
        <v>3129</v>
      </c>
      <c r="H344" s="172" t="s">
        <v>174</v>
      </c>
      <c r="I344" s="172" t="s">
        <v>175</v>
      </c>
      <c r="J344" s="172" t="s">
        <v>889</v>
      </c>
      <c r="K344" s="172" t="s">
        <v>890</v>
      </c>
      <c r="L344" s="172" t="s">
        <v>901</v>
      </c>
      <c r="M344" s="172" t="s">
        <v>179</v>
      </c>
    </row>
    <row r="345" spans="2:13" ht="20.100000000000001" customHeight="1" x14ac:dyDescent="0.25">
      <c r="B345" s="173" t="str">
        <f>IFERROR(RANK(Table912[[#This Row],[search id]],Table912[search id],1),"")</f>
        <v/>
      </c>
      <c r="C345" s="174" t="str">
        <f>IF(MIN(Table912[[#This Row],[search supracategory]:[search subcategory]])&lt;&gt;0,MIN(Table912[[#This Row],[search supracategory]:[search subcategory]]),"")</f>
        <v/>
      </c>
      <c r="D345" s="174" t="str">
        <f>IFERROR(SEARCH($G$3,Table912[[#This Row],[Supracategory Name]])+ROW()/100000,"")</f>
        <v/>
      </c>
      <c r="E345" s="174" t="str">
        <f>IFERROR(SEARCH($G$3,Table912[[#This Row],[Category Name]])+ROW()/100000,"")</f>
        <v/>
      </c>
      <c r="F345" s="174" t="str">
        <f>IFERROR(SEARCH($G$3,Table912[[#This Row],[Subcategory Name]])+ROW()/100000,"")</f>
        <v/>
      </c>
      <c r="G345" s="171">
        <v>3130</v>
      </c>
      <c r="H345" s="172" t="s">
        <v>174</v>
      </c>
      <c r="I345" s="172" t="s">
        <v>175</v>
      </c>
      <c r="J345" s="172" t="s">
        <v>889</v>
      </c>
      <c r="K345" s="172" t="s">
        <v>890</v>
      </c>
      <c r="L345" s="172" t="s">
        <v>903</v>
      </c>
      <c r="M345" s="172" t="s">
        <v>179</v>
      </c>
    </row>
    <row r="346" spans="2:13" ht="20.100000000000001" customHeight="1" x14ac:dyDescent="0.25">
      <c r="B346" s="169" t="str">
        <f>IFERROR(RANK(Table912[[#This Row],[search id]],Table912[search id],1),"")</f>
        <v/>
      </c>
      <c r="C346" s="170" t="str">
        <f>IF(MIN(Table912[[#This Row],[search supracategory]:[search subcategory]])&lt;&gt;0,MIN(Table912[[#This Row],[search supracategory]:[search subcategory]]),"")</f>
        <v/>
      </c>
      <c r="D346" s="170" t="str">
        <f>IFERROR(SEARCH($G$3,Table912[[#This Row],[Supracategory Name]])+ROW()/100000,"")</f>
        <v/>
      </c>
      <c r="E346" s="170" t="str">
        <f>IFERROR(SEARCH($G$3,Table912[[#This Row],[Category Name]])+ROW()/100000,"")</f>
        <v/>
      </c>
      <c r="F346" s="170" t="str">
        <f>IFERROR(SEARCH($G$3,Table912[[#This Row],[Subcategory Name]])+ROW()/100000,"")</f>
        <v/>
      </c>
      <c r="G346" s="171">
        <v>3131</v>
      </c>
      <c r="H346" s="172" t="s">
        <v>174</v>
      </c>
      <c r="I346" s="172" t="s">
        <v>175</v>
      </c>
      <c r="J346" s="172" t="s">
        <v>889</v>
      </c>
      <c r="K346" s="172" t="s">
        <v>890</v>
      </c>
      <c r="L346" s="172" t="s">
        <v>905</v>
      </c>
      <c r="M346" s="172" t="s">
        <v>179</v>
      </c>
    </row>
    <row r="347" spans="2:13" ht="20.100000000000001" customHeight="1" x14ac:dyDescent="0.25">
      <c r="B347" s="173" t="str">
        <f>IFERROR(RANK(Table912[[#This Row],[search id]],Table912[search id],1),"")</f>
        <v/>
      </c>
      <c r="C347" s="174" t="str">
        <f>IF(MIN(Table912[[#This Row],[search supracategory]:[search subcategory]])&lt;&gt;0,MIN(Table912[[#This Row],[search supracategory]:[search subcategory]]),"")</f>
        <v/>
      </c>
      <c r="D347" s="174" t="str">
        <f>IFERROR(SEARCH($G$3,Table912[[#This Row],[Supracategory Name]])+ROW()/100000,"")</f>
        <v/>
      </c>
      <c r="E347" s="174" t="str">
        <f>IFERROR(SEARCH($G$3,Table912[[#This Row],[Category Name]])+ROW()/100000,"")</f>
        <v/>
      </c>
      <c r="F347" s="174" t="str">
        <f>IFERROR(SEARCH($G$3,Table912[[#This Row],[Subcategory Name]])+ROW()/100000,"")</f>
        <v/>
      </c>
      <c r="G347" s="171">
        <v>3132</v>
      </c>
      <c r="H347" s="172" t="s">
        <v>174</v>
      </c>
      <c r="I347" s="172" t="s">
        <v>175</v>
      </c>
      <c r="J347" s="172" t="s">
        <v>889</v>
      </c>
      <c r="K347" s="172" t="s">
        <v>890</v>
      </c>
      <c r="L347" s="172" t="s">
        <v>907</v>
      </c>
      <c r="M347" s="172" t="s">
        <v>179</v>
      </c>
    </row>
    <row r="348" spans="2:13" ht="20.100000000000001" customHeight="1" x14ac:dyDescent="0.25">
      <c r="B348" s="169" t="str">
        <f>IFERROR(RANK(Table912[[#This Row],[search id]],Table912[search id],1),"")</f>
        <v/>
      </c>
      <c r="C348" s="170" t="str">
        <f>IF(MIN(Table912[[#This Row],[search supracategory]:[search subcategory]])&lt;&gt;0,MIN(Table912[[#This Row],[search supracategory]:[search subcategory]]),"")</f>
        <v/>
      </c>
      <c r="D348" s="170" t="str">
        <f>IFERROR(SEARCH($G$3,Table912[[#This Row],[Supracategory Name]])+ROW()/100000,"")</f>
        <v/>
      </c>
      <c r="E348" s="170" t="str">
        <f>IFERROR(SEARCH($G$3,Table912[[#This Row],[Category Name]])+ROW()/100000,"")</f>
        <v/>
      </c>
      <c r="F348" s="170" t="str">
        <f>IFERROR(SEARCH($G$3,Table912[[#This Row],[Subcategory Name]])+ROW()/100000,"")</f>
        <v/>
      </c>
      <c r="G348" s="171">
        <v>3133</v>
      </c>
      <c r="H348" s="172" t="s">
        <v>174</v>
      </c>
      <c r="I348" s="172" t="s">
        <v>175</v>
      </c>
      <c r="J348" s="172" t="s">
        <v>889</v>
      </c>
      <c r="K348" s="172" t="s">
        <v>890</v>
      </c>
      <c r="L348" s="172" t="s">
        <v>909</v>
      </c>
      <c r="M348" s="172" t="s">
        <v>179</v>
      </c>
    </row>
    <row r="349" spans="2:13" ht="20.100000000000001" customHeight="1" x14ac:dyDescent="0.25">
      <c r="B349" s="173" t="str">
        <f>IFERROR(RANK(Table912[[#This Row],[search id]],Table912[search id],1),"")</f>
        <v/>
      </c>
      <c r="C349" s="174" t="str">
        <f>IF(MIN(Table912[[#This Row],[search supracategory]:[search subcategory]])&lt;&gt;0,MIN(Table912[[#This Row],[search supracategory]:[search subcategory]]),"")</f>
        <v/>
      </c>
      <c r="D349" s="174" t="str">
        <f>IFERROR(SEARCH($G$3,Table912[[#This Row],[Supracategory Name]])+ROW()/100000,"")</f>
        <v/>
      </c>
      <c r="E349" s="174" t="str">
        <f>IFERROR(SEARCH($G$3,Table912[[#This Row],[Category Name]])+ROW()/100000,"")</f>
        <v/>
      </c>
      <c r="F349" s="174" t="str">
        <f>IFERROR(SEARCH($G$3,Table912[[#This Row],[Subcategory Name]])+ROW()/100000,"")</f>
        <v/>
      </c>
      <c r="G349" s="171">
        <v>3134</v>
      </c>
      <c r="H349" s="172" t="s">
        <v>174</v>
      </c>
      <c r="I349" s="172" t="s">
        <v>175</v>
      </c>
      <c r="J349" s="172" t="s">
        <v>889</v>
      </c>
      <c r="K349" s="172" t="s">
        <v>890</v>
      </c>
      <c r="L349" s="172" t="s">
        <v>911</v>
      </c>
      <c r="M349" s="172" t="s">
        <v>179</v>
      </c>
    </row>
    <row r="350" spans="2:13" ht="20.100000000000001" customHeight="1" x14ac:dyDescent="0.25">
      <c r="B350" s="169" t="str">
        <f>IFERROR(RANK(Table912[[#This Row],[search id]],Table912[search id],1),"")</f>
        <v/>
      </c>
      <c r="C350" s="170" t="str">
        <f>IF(MIN(Table912[[#This Row],[search supracategory]:[search subcategory]])&lt;&gt;0,MIN(Table912[[#This Row],[search supracategory]:[search subcategory]]),"")</f>
        <v/>
      </c>
      <c r="D350" s="170" t="str">
        <f>IFERROR(SEARCH($G$3,Table912[[#This Row],[Supracategory Name]])+ROW()/100000,"")</f>
        <v/>
      </c>
      <c r="E350" s="170" t="str">
        <f>IFERROR(SEARCH($G$3,Table912[[#This Row],[Category Name]])+ROW()/100000,"")</f>
        <v/>
      </c>
      <c r="F350" s="170" t="str">
        <f>IFERROR(SEARCH($G$3,Table912[[#This Row],[Subcategory Name]])+ROW()/100000,"")</f>
        <v/>
      </c>
      <c r="G350" s="171">
        <v>3122</v>
      </c>
      <c r="H350" s="172" t="s">
        <v>174</v>
      </c>
      <c r="I350" s="172" t="s">
        <v>175</v>
      </c>
      <c r="J350" s="172" t="s">
        <v>889</v>
      </c>
      <c r="K350" s="172" t="s">
        <v>890</v>
      </c>
      <c r="L350" s="172" t="s">
        <v>913</v>
      </c>
      <c r="M350" s="172" t="s">
        <v>179</v>
      </c>
    </row>
    <row r="351" spans="2:13" ht="20.100000000000001" customHeight="1" x14ac:dyDescent="0.25">
      <c r="B351" s="173" t="str">
        <f>IFERROR(RANK(Table912[[#This Row],[search id]],Table912[search id],1),"")</f>
        <v/>
      </c>
      <c r="C351" s="174" t="str">
        <f>IF(MIN(Table912[[#This Row],[search supracategory]:[search subcategory]])&lt;&gt;0,MIN(Table912[[#This Row],[search supracategory]:[search subcategory]]),"")</f>
        <v/>
      </c>
      <c r="D351" s="174" t="str">
        <f>IFERROR(SEARCH($G$3,Table912[[#This Row],[Supracategory Name]])+ROW()/100000,"")</f>
        <v/>
      </c>
      <c r="E351" s="174" t="str">
        <f>IFERROR(SEARCH($G$3,Table912[[#This Row],[Category Name]])+ROW()/100000,"")</f>
        <v/>
      </c>
      <c r="F351" s="174" t="str">
        <f>IFERROR(SEARCH($G$3,Table912[[#This Row],[Subcategory Name]])+ROW()/100000,"")</f>
        <v/>
      </c>
      <c r="G351" s="171">
        <v>3123</v>
      </c>
      <c r="H351" s="172" t="s">
        <v>174</v>
      </c>
      <c r="I351" s="172" t="s">
        <v>175</v>
      </c>
      <c r="J351" s="172" t="s">
        <v>889</v>
      </c>
      <c r="K351" s="172" t="s">
        <v>890</v>
      </c>
      <c r="L351" s="172" t="s">
        <v>915</v>
      </c>
      <c r="M351" s="172" t="s">
        <v>179</v>
      </c>
    </row>
    <row r="352" spans="2:13" ht="20.100000000000001" customHeight="1" x14ac:dyDescent="0.25">
      <c r="B352" s="169" t="str">
        <f>IFERROR(RANK(Table912[[#This Row],[search id]],Table912[search id],1),"")</f>
        <v/>
      </c>
      <c r="C352" s="170" t="str">
        <f>IF(MIN(Table912[[#This Row],[search supracategory]:[search subcategory]])&lt;&gt;0,MIN(Table912[[#This Row],[search supracategory]:[search subcategory]]),"")</f>
        <v/>
      </c>
      <c r="D352" s="170" t="str">
        <f>IFERROR(SEARCH($G$3,Table912[[#This Row],[Supracategory Name]])+ROW()/100000,"")</f>
        <v/>
      </c>
      <c r="E352" s="170" t="str">
        <f>IFERROR(SEARCH($G$3,Table912[[#This Row],[Category Name]])+ROW()/100000,"")</f>
        <v/>
      </c>
      <c r="F352" s="170" t="str">
        <f>IFERROR(SEARCH($G$3,Table912[[#This Row],[Subcategory Name]])+ROW()/100000,"")</f>
        <v/>
      </c>
      <c r="G352" s="171">
        <v>3236</v>
      </c>
      <c r="H352" s="172" t="s">
        <v>174</v>
      </c>
      <c r="I352" s="172" t="s">
        <v>175</v>
      </c>
      <c r="J352" s="172" t="s">
        <v>889</v>
      </c>
      <c r="K352" s="172" t="s">
        <v>890</v>
      </c>
      <c r="L352" s="172" t="s">
        <v>917</v>
      </c>
      <c r="M352" s="172" t="s">
        <v>179</v>
      </c>
    </row>
    <row r="353" spans="2:13" ht="20.100000000000001" customHeight="1" x14ac:dyDescent="0.25">
      <c r="B353" s="173" t="str">
        <f>IFERROR(RANK(Table912[[#This Row],[search id]],Table912[search id],1),"")</f>
        <v/>
      </c>
      <c r="C353" s="174" t="str">
        <f>IF(MIN(Table912[[#This Row],[search supracategory]:[search subcategory]])&lt;&gt;0,MIN(Table912[[#This Row],[search supracategory]:[search subcategory]]),"")</f>
        <v/>
      </c>
      <c r="D353" s="174" t="str">
        <f>IFERROR(SEARCH($G$3,Table912[[#This Row],[Supracategory Name]])+ROW()/100000,"")</f>
        <v/>
      </c>
      <c r="E353" s="174" t="str">
        <f>IFERROR(SEARCH($G$3,Table912[[#This Row],[Category Name]])+ROW()/100000,"")</f>
        <v/>
      </c>
      <c r="F353" s="174" t="str">
        <f>IFERROR(SEARCH($G$3,Table912[[#This Row],[Subcategory Name]])+ROW()/100000,"")</f>
        <v/>
      </c>
      <c r="G353" s="171">
        <v>3237</v>
      </c>
      <c r="H353" s="172" t="s">
        <v>174</v>
      </c>
      <c r="I353" s="172" t="s">
        <v>175</v>
      </c>
      <c r="J353" s="172" t="s">
        <v>889</v>
      </c>
      <c r="K353" s="172" t="s">
        <v>890</v>
      </c>
      <c r="L353" s="172" t="s">
        <v>919</v>
      </c>
      <c r="M353" s="172" t="s">
        <v>179</v>
      </c>
    </row>
    <row r="354" spans="2:13" ht="20.100000000000001" customHeight="1" x14ac:dyDescent="0.25">
      <c r="B354" s="169" t="str">
        <f>IFERROR(RANK(Table912[[#This Row],[search id]],Table912[search id],1),"")</f>
        <v/>
      </c>
      <c r="C354" s="170" t="str">
        <f>IF(MIN(Table912[[#This Row],[search supracategory]:[search subcategory]])&lt;&gt;0,MIN(Table912[[#This Row],[search supracategory]:[search subcategory]]),"")</f>
        <v/>
      </c>
      <c r="D354" s="170" t="str">
        <f>IFERROR(SEARCH($G$3,Table912[[#This Row],[Supracategory Name]])+ROW()/100000,"")</f>
        <v/>
      </c>
      <c r="E354" s="170" t="str">
        <f>IFERROR(SEARCH($G$3,Table912[[#This Row],[Category Name]])+ROW()/100000,"")</f>
        <v/>
      </c>
      <c r="F354" s="170" t="str">
        <f>IFERROR(SEARCH($G$3,Table912[[#This Row],[Subcategory Name]])+ROW()/100000,"")</f>
        <v/>
      </c>
      <c r="G354" s="171">
        <v>1400</v>
      </c>
      <c r="H354" s="172" t="s">
        <v>174</v>
      </c>
      <c r="I354" s="172" t="s">
        <v>175</v>
      </c>
      <c r="J354" s="172" t="s">
        <v>889</v>
      </c>
      <c r="K354" s="172" t="s">
        <v>921</v>
      </c>
      <c r="L354" s="172" t="s">
        <v>922</v>
      </c>
      <c r="M354" s="172" t="s">
        <v>179</v>
      </c>
    </row>
    <row r="355" spans="2:13" ht="20.100000000000001" customHeight="1" x14ac:dyDescent="0.25">
      <c r="B355" s="173" t="str">
        <f>IFERROR(RANK(Table912[[#This Row],[search id]],Table912[search id],1),"")</f>
        <v/>
      </c>
      <c r="C355" s="174" t="str">
        <f>IF(MIN(Table912[[#This Row],[search supracategory]:[search subcategory]])&lt;&gt;0,MIN(Table912[[#This Row],[search supracategory]:[search subcategory]]),"")</f>
        <v/>
      </c>
      <c r="D355" s="174" t="str">
        <f>IFERROR(SEARCH($G$3,Table912[[#This Row],[Supracategory Name]])+ROW()/100000,"")</f>
        <v/>
      </c>
      <c r="E355" s="174" t="str">
        <f>IFERROR(SEARCH($G$3,Table912[[#This Row],[Category Name]])+ROW()/100000,"")</f>
        <v/>
      </c>
      <c r="F355" s="174" t="str">
        <f>IFERROR(SEARCH($G$3,Table912[[#This Row],[Subcategory Name]])+ROW()/100000,"")</f>
        <v/>
      </c>
      <c r="G355" s="171">
        <v>1401</v>
      </c>
      <c r="H355" s="172" t="s">
        <v>174</v>
      </c>
      <c r="I355" s="172" t="s">
        <v>175</v>
      </c>
      <c r="J355" s="172" t="s">
        <v>889</v>
      </c>
      <c r="K355" s="172" t="s">
        <v>921</v>
      </c>
      <c r="L355" s="172" t="s">
        <v>925</v>
      </c>
      <c r="M355" s="172" t="s">
        <v>179</v>
      </c>
    </row>
    <row r="356" spans="2:13" ht="20.100000000000001" customHeight="1" x14ac:dyDescent="0.25">
      <c r="B356" s="169" t="str">
        <f>IFERROR(RANK(Table912[[#This Row],[search id]],Table912[search id],1),"")</f>
        <v/>
      </c>
      <c r="C356" s="170" t="str">
        <f>IF(MIN(Table912[[#This Row],[search supracategory]:[search subcategory]])&lt;&gt;0,MIN(Table912[[#This Row],[search supracategory]:[search subcategory]]),"")</f>
        <v/>
      </c>
      <c r="D356" s="170" t="str">
        <f>IFERROR(SEARCH($G$3,Table912[[#This Row],[Supracategory Name]])+ROW()/100000,"")</f>
        <v/>
      </c>
      <c r="E356" s="170" t="str">
        <f>IFERROR(SEARCH($G$3,Table912[[#This Row],[Category Name]])+ROW()/100000,"")</f>
        <v/>
      </c>
      <c r="F356" s="170" t="str">
        <f>IFERROR(SEARCH($G$3,Table912[[#This Row],[Subcategory Name]])+ROW()/100000,"")</f>
        <v/>
      </c>
      <c r="G356" s="171">
        <v>1394</v>
      </c>
      <c r="H356" s="172" t="s">
        <v>174</v>
      </c>
      <c r="I356" s="172" t="s">
        <v>175</v>
      </c>
      <c r="J356" s="172" t="s">
        <v>889</v>
      </c>
      <c r="K356" s="172" t="s">
        <v>927</v>
      </c>
      <c r="L356" s="172" t="s">
        <v>928</v>
      </c>
      <c r="M356" s="172" t="s">
        <v>179</v>
      </c>
    </row>
    <row r="357" spans="2:13" ht="20.100000000000001" customHeight="1" x14ac:dyDescent="0.25">
      <c r="B357" s="173" t="str">
        <f>IFERROR(RANK(Table912[[#This Row],[search id]],Table912[search id],1),"")</f>
        <v/>
      </c>
      <c r="C357" s="174" t="str">
        <f>IF(MIN(Table912[[#This Row],[search supracategory]:[search subcategory]])&lt;&gt;0,MIN(Table912[[#This Row],[search supracategory]:[search subcategory]]),"")</f>
        <v/>
      </c>
      <c r="D357" s="174" t="str">
        <f>IFERROR(SEARCH($G$3,Table912[[#This Row],[Supracategory Name]])+ROW()/100000,"")</f>
        <v/>
      </c>
      <c r="E357" s="174" t="str">
        <f>IFERROR(SEARCH($G$3,Table912[[#This Row],[Category Name]])+ROW()/100000,"")</f>
        <v/>
      </c>
      <c r="F357" s="174" t="str">
        <f>IFERROR(SEARCH($G$3,Table912[[#This Row],[Subcategory Name]])+ROW()/100000,"")</f>
        <v/>
      </c>
      <c r="G357" s="171">
        <v>1395</v>
      </c>
      <c r="H357" s="172" t="s">
        <v>174</v>
      </c>
      <c r="I357" s="172" t="s">
        <v>175</v>
      </c>
      <c r="J357" s="172" t="s">
        <v>889</v>
      </c>
      <c r="K357" s="172" t="s">
        <v>927</v>
      </c>
      <c r="L357" s="172" t="s">
        <v>931</v>
      </c>
      <c r="M357" s="172" t="s">
        <v>179</v>
      </c>
    </row>
    <row r="358" spans="2:13" ht="20.100000000000001" customHeight="1" x14ac:dyDescent="0.25">
      <c r="B358" s="169" t="str">
        <f>IFERROR(RANK(Table912[[#This Row],[search id]],Table912[search id],1),"")</f>
        <v/>
      </c>
      <c r="C358" s="170" t="str">
        <f>IF(MIN(Table912[[#This Row],[search supracategory]:[search subcategory]])&lt;&gt;0,MIN(Table912[[#This Row],[search supracategory]:[search subcategory]]),"")</f>
        <v/>
      </c>
      <c r="D358" s="170" t="str">
        <f>IFERROR(SEARCH($G$3,Table912[[#This Row],[Supracategory Name]])+ROW()/100000,"")</f>
        <v/>
      </c>
      <c r="E358" s="170" t="str">
        <f>IFERROR(SEARCH($G$3,Table912[[#This Row],[Category Name]])+ROW()/100000,"")</f>
        <v/>
      </c>
      <c r="F358" s="170" t="str">
        <f>IFERROR(SEARCH($G$3,Table912[[#This Row],[Subcategory Name]])+ROW()/100000,"")</f>
        <v/>
      </c>
      <c r="G358" s="171">
        <v>1396</v>
      </c>
      <c r="H358" s="172" t="s">
        <v>174</v>
      </c>
      <c r="I358" s="172" t="s">
        <v>175</v>
      </c>
      <c r="J358" s="172" t="s">
        <v>889</v>
      </c>
      <c r="K358" s="172" t="s">
        <v>927</v>
      </c>
      <c r="L358" s="172" t="s">
        <v>933</v>
      </c>
      <c r="M358" s="172" t="s">
        <v>179</v>
      </c>
    </row>
    <row r="359" spans="2:13" ht="20.100000000000001" customHeight="1" x14ac:dyDescent="0.25">
      <c r="B359" s="173" t="str">
        <f>IFERROR(RANK(Table912[[#This Row],[search id]],Table912[search id],1),"")</f>
        <v/>
      </c>
      <c r="C359" s="174" t="str">
        <f>IF(MIN(Table912[[#This Row],[search supracategory]:[search subcategory]])&lt;&gt;0,MIN(Table912[[#This Row],[search supracategory]:[search subcategory]]),"")</f>
        <v/>
      </c>
      <c r="D359" s="174" t="str">
        <f>IFERROR(SEARCH($G$3,Table912[[#This Row],[Supracategory Name]])+ROW()/100000,"")</f>
        <v/>
      </c>
      <c r="E359" s="174" t="str">
        <f>IFERROR(SEARCH($G$3,Table912[[#This Row],[Category Name]])+ROW()/100000,"")</f>
        <v/>
      </c>
      <c r="F359" s="174" t="str">
        <f>IFERROR(SEARCH($G$3,Table912[[#This Row],[Subcategory Name]])+ROW()/100000,"")</f>
        <v/>
      </c>
      <c r="G359" s="171">
        <v>2257</v>
      </c>
      <c r="H359" s="172" t="s">
        <v>174</v>
      </c>
      <c r="I359" s="172" t="s">
        <v>175</v>
      </c>
      <c r="J359" s="172" t="s">
        <v>889</v>
      </c>
      <c r="K359" s="172" t="s">
        <v>935</v>
      </c>
      <c r="L359" s="172" t="s">
        <v>936</v>
      </c>
      <c r="M359" s="172" t="s">
        <v>179</v>
      </c>
    </row>
    <row r="360" spans="2:13" ht="20.100000000000001" customHeight="1" x14ac:dyDescent="0.25">
      <c r="B360" s="169" t="str">
        <f>IFERROR(RANK(Table912[[#This Row],[search id]],Table912[search id],1),"")</f>
        <v/>
      </c>
      <c r="C360" s="170" t="str">
        <f>IF(MIN(Table912[[#This Row],[search supracategory]:[search subcategory]])&lt;&gt;0,MIN(Table912[[#This Row],[search supracategory]:[search subcategory]]),"")</f>
        <v/>
      </c>
      <c r="D360" s="170" t="str">
        <f>IFERROR(SEARCH($G$3,Table912[[#This Row],[Supracategory Name]])+ROW()/100000,"")</f>
        <v/>
      </c>
      <c r="E360" s="170" t="str">
        <f>IFERROR(SEARCH($G$3,Table912[[#This Row],[Category Name]])+ROW()/100000,"")</f>
        <v/>
      </c>
      <c r="F360" s="170" t="str">
        <f>IFERROR(SEARCH($G$3,Table912[[#This Row],[Subcategory Name]])+ROW()/100000,"")</f>
        <v/>
      </c>
      <c r="G360" s="171">
        <v>2258</v>
      </c>
      <c r="H360" s="172" t="s">
        <v>174</v>
      </c>
      <c r="I360" s="172" t="s">
        <v>175</v>
      </c>
      <c r="J360" s="172" t="s">
        <v>889</v>
      </c>
      <c r="K360" s="172" t="s">
        <v>935</v>
      </c>
      <c r="L360" s="172" t="s">
        <v>939</v>
      </c>
      <c r="M360" s="172" t="s">
        <v>179</v>
      </c>
    </row>
    <row r="361" spans="2:13" ht="20.100000000000001" customHeight="1" x14ac:dyDescent="0.25">
      <c r="B361" s="173" t="str">
        <f>IFERROR(RANK(Table912[[#This Row],[search id]],Table912[search id],1),"")</f>
        <v/>
      </c>
      <c r="C361" s="174" t="str">
        <f>IF(MIN(Table912[[#This Row],[search supracategory]:[search subcategory]])&lt;&gt;0,MIN(Table912[[#This Row],[search supracategory]:[search subcategory]]),"")</f>
        <v/>
      </c>
      <c r="D361" s="174" t="str">
        <f>IFERROR(SEARCH($G$3,Table912[[#This Row],[Supracategory Name]])+ROW()/100000,"")</f>
        <v/>
      </c>
      <c r="E361" s="174" t="str">
        <f>IFERROR(SEARCH($G$3,Table912[[#This Row],[Category Name]])+ROW()/100000,"")</f>
        <v/>
      </c>
      <c r="F361" s="174" t="str">
        <f>IFERROR(SEARCH($G$3,Table912[[#This Row],[Subcategory Name]])+ROW()/100000,"")</f>
        <v/>
      </c>
      <c r="G361" s="171">
        <v>2259</v>
      </c>
      <c r="H361" s="172" t="s">
        <v>174</v>
      </c>
      <c r="I361" s="172" t="s">
        <v>175</v>
      </c>
      <c r="J361" s="172" t="s">
        <v>889</v>
      </c>
      <c r="K361" s="172" t="s">
        <v>935</v>
      </c>
      <c r="L361" s="172" t="s">
        <v>941</v>
      </c>
      <c r="M361" s="172" t="s">
        <v>179</v>
      </c>
    </row>
    <row r="362" spans="2:13" ht="20.100000000000001" customHeight="1" x14ac:dyDescent="0.25">
      <c r="B362" s="169" t="str">
        <f>IFERROR(RANK(Table912[[#This Row],[search id]],Table912[search id],1),"")</f>
        <v/>
      </c>
      <c r="C362" s="170" t="str">
        <f>IF(MIN(Table912[[#This Row],[search supracategory]:[search subcategory]])&lt;&gt;0,MIN(Table912[[#This Row],[search supracategory]:[search subcategory]]),"")</f>
        <v/>
      </c>
      <c r="D362" s="170" t="str">
        <f>IFERROR(SEARCH($G$3,Table912[[#This Row],[Supracategory Name]])+ROW()/100000,"")</f>
        <v/>
      </c>
      <c r="E362" s="170" t="str">
        <f>IFERROR(SEARCH($G$3,Table912[[#This Row],[Category Name]])+ROW()/100000,"")</f>
        <v/>
      </c>
      <c r="F362" s="170" t="str">
        <f>IFERROR(SEARCH($G$3,Table912[[#This Row],[Subcategory Name]])+ROW()/100000,"")</f>
        <v/>
      </c>
      <c r="G362" s="171">
        <v>2260</v>
      </c>
      <c r="H362" s="172" t="s">
        <v>174</v>
      </c>
      <c r="I362" s="172" t="s">
        <v>175</v>
      </c>
      <c r="J362" s="172" t="s">
        <v>889</v>
      </c>
      <c r="K362" s="172" t="s">
        <v>935</v>
      </c>
      <c r="L362" s="172" t="s">
        <v>943</v>
      </c>
      <c r="M362" s="172" t="s">
        <v>179</v>
      </c>
    </row>
    <row r="363" spans="2:13" ht="20.100000000000001" customHeight="1" x14ac:dyDescent="0.25">
      <c r="B363" s="173" t="str">
        <f>IFERROR(RANK(Table912[[#This Row],[search id]],Table912[search id],1),"")</f>
        <v/>
      </c>
      <c r="C363" s="174" t="str">
        <f>IF(MIN(Table912[[#This Row],[search supracategory]:[search subcategory]])&lt;&gt;0,MIN(Table912[[#This Row],[search supracategory]:[search subcategory]]),"")</f>
        <v/>
      </c>
      <c r="D363" s="174" t="str">
        <f>IFERROR(SEARCH($G$3,Table912[[#This Row],[Supracategory Name]])+ROW()/100000,"")</f>
        <v/>
      </c>
      <c r="E363" s="174" t="str">
        <f>IFERROR(SEARCH($G$3,Table912[[#This Row],[Category Name]])+ROW()/100000,"")</f>
        <v/>
      </c>
      <c r="F363" s="174" t="str">
        <f>IFERROR(SEARCH($G$3,Table912[[#This Row],[Subcategory Name]])+ROW()/100000,"")</f>
        <v/>
      </c>
      <c r="G363" s="171">
        <v>1432</v>
      </c>
      <c r="H363" s="172" t="s">
        <v>174</v>
      </c>
      <c r="I363" s="172" t="s">
        <v>175</v>
      </c>
      <c r="J363" s="172" t="s">
        <v>889</v>
      </c>
      <c r="K363" s="172" t="s">
        <v>945</v>
      </c>
      <c r="L363" s="172" t="s">
        <v>946</v>
      </c>
      <c r="M363" s="172" t="s">
        <v>179</v>
      </c>
    </row>
    <row r="364" spans="2:13" ht="20.100000000000001" customHeight="1" x14ac:dyDescent="0.25">
      <c r="B364" s="169" t="str">
        <f>IFERROR(RANK(Table912[[#This Row],[search id]],Table912[search id],1),"")</f>
        <v/>
      </c>
      <c r="C364" s="170" t="str">
        <f>IF(MIN(Table912[[#This Row],[search supracategory]:[search subcategory]])&lt;&gt;0,MIN(Table912[[#This Row],[search supracategory]:[search subcategory]]),"")</f>
        <v/>
      </c>
      <c r="D364" s="170" t="str">
        <f>IFERROR(SEARCH($G$3,Table912[[#This Row],[Supracategory Name]])+ROW()/100000,"")</f>
        <v/>
      </c>
      <c r="E364" s="170" t="str">
        <f>IFERROR(SEARCH($G$3,Table912[[#This Row],[Category Name]])+ROW()/100000,"")</f>
        <v/>
      </c>
      <c r="F364" s="170" t="str">
        <f>IFERROR(SEARCH($G$3,Table912[[#This Row],[Subcategory Name]])+ROW()/100000,"")</f>
        <v/>
      </c>
      <c r="G364" s="171">
        <v>1397</v>
      </c>
      <c r="H364" s="172" t="s">
        <v>174</v>
      </c>
      <c r="I364" s="172" t="s">
        <v>175</v>
      </c>
      <c r="J364" s="172" t="s">
        <v>889</v>
      </c>
      <c r="K364" s="172" t="s">
        <v>949</v>
      </c>
      <c r="L364" s="172" t="s">
        <v>950</v>
      </c>
      <c r="M364" s="172" t="s">
        <v>179</v>
      </c>
    </row>
    <row r="365" spans="2:13" ht="20.100000000000001" customHeight="1" x14ac:dyDescent="0.25">
      <c r="B365" s="173" t="str">
        <f>IFERROR(RANK(Table912[[#This Row],[search id]],Table912[search id],1),"")</f>
        <v/>
      </c>
      <c r="C365" s="174" t="str">
        <f>IF(MIN(Table912[[#This Row],[search supracategory]:[search subcategory]])&lt;&gt;0,MIN(Table912[[#This Row],[search supracategory]:[search subcategory]]),"")</f>
        <v/>
      </c>
      <c r="D365" s="174" t="str">
        <f>IFERROR(SEARCH($G$3,Table912[[#This Row],[Supracategory Name]])+ROW()/100000,"")</f>
        <v/>
      </c>
      <c r="E365" s="174" t="str">
        <f>IFERROR(SEARCH($G$3,Table912[[#This Row],[Category Name]])+ROW()/100000,"")</f>
        <v/>
      </c>
      <c r="F365" s="174" t="str">
        <f>IFERROR(SEARCH($G$3,Table912[[#This Row],[Subcategory Name]])+ROW()/100000,"")</f>
        <v/>
      </c>
      <c r="G365" s="171">
        <v>1398</v>
      </c>
      <c r="H365" s="172" t="s">
        <v>174</v>
      </c>
      <c r="I365" s="172" t="s">
        <v>175</v>
      </c>
      <c r="J365" s="172" t="s">
        <v>889</v>
      </c>
      <c r="K365" s="172" t="s">
        <v>949</v>
      </c>
      <c r="L365" s="172" t="s">
        <v>953</v>
      </c>
      <c r="M365" s="172" t="s">
        <v>179</v>
      </c>
    </row>
    <row r="366" spans="2:13" ht="20.100000000000001" customHeight="1" x14ac:dyDescent="0.25">
      <c r="B366" s="169" t="str">
        <f>IFERROR(RANK(Table912[[#This Row],[search id]],Table912[search id],1),"")</f>
        <v/>
      </c>
      <c r="C366" s="170" t="str">
        <f>IF(MIN(Table912[[#This Row],[search supracategory]:[search subcategory]])&lt;&gt;0,MIN(Table912[[#This Row],[search supracategory]:[search subcategory]]),"")</f>
        <v/>
      </c>
      <c r="D366" s="170" t="str">
        <f>IFERROR(SEARCH($G$3,Table912[[#This Row],[Supracategory Name]])+ROW()/100000,"")</f>
        <v/>
      </c>
      <c r="E366" s="170" t="str">
        <f>IFERROR(SEARCH($G$3,Table912[[#This Row],[Category Name]])+ROW()/100000,"")</f>
        <v/>
      </c>
      <c r="F366" s="170" t="str">
        <f>IFERROR(SEARCH($G$3,Table912[[#This Row],[Subcategory Name]])+ROW()/100000,"")</f>
        <v/>
      </c>
      <c r="G366" s="171">
        <v>1399</v>
      </c>
      <c r="H366" s="172" t="s">
        <v>174</v>
      </c>
      <c r="I366" s="172" t="s">
        <v>175</v>
      </c>
      <c r="J366" s="172" t="s">
        <v>889</v>
      </c>
      <c r="K366" s="172" t="s">
        <v>949</v>
      </c>
      <c r="L366" s="172" t="s">
        <v>955</v>
      </c>
      <c r="M366" s="172" t="s">
        <v>179</v>
      </c>
    </row>
    <row r="367" spans="2:13" ht="20.100000000000001" customHeight="1" x14ac:dyDescent="0.25">
      <c r="B367" s="173" t="str">
        <f>IFERROR(RANK(Table912[[#This Row],[search id]],Table912[search id],1),"")</f>
        <v/>
      </c>
      <c r="C367" s="174" t="str">
        <f>IF(MIN(Table912[[#This Row],[search supracategory]:[search subcategory]])&lt;&gt;0,MIN(Table912[[#This Row],[search supracategory]:[search subcategory]]),"")</f>
        <v/>
      </c>
      <c r="D367" s="174" t="str">
        <f>IFERROR(SEARCH($G$3,Table912[[#This Row],[Supracategory Name]])+ROW()/100000,"")</f>
        <v/>
      </c>
      <c r="E367" s="174" t="str">
        <f>IFERROR(SEARCH($G$3,Table912[[#This Row],[Category Name]])+ROW()/100000,"")</f>
        <v/>
      </c>
      <c r="F367" s="174" t="str">
        <f>IFERROR(SEARCH($G$3,Table912[[#This Row],[Subcategory Name]])+ROW()/100000,"")</f>
        <v/>
      </c>
      <c r="G367" s="171">
        <v>3230</v>
      </c>
      <c r="H367" s="172" t="s">
        <v>174</v>
      </c>
      <c r="I367" s="172" t="s">
        <v>175</v>
      </c>
      <c r="J367" s="172" t="s">
        <v>889</v>
      </c>
      <c r="K367" s="172" t="s">
        <v>949</v>
      </c>
      <c r="L367" s="172" t="s">
        <v>957</v>
      </c>
      <c r="M367" s="172" t="s">
        <v>179</v>
      </c>
    </row>
    <row r="368" spans="2:13" ht="20.100000000000001" customHeight="1" x14ac:dyDescent="0.25">
      <c r="B368" s="169" t="str">
        <f>IFERROR(RANK(Table912[[#This Row],[search id]],Table912[search id],1),"")</f>
        <v/>
      </c>
      <c r="C368" s="170" t="str">
        <f>IF(MIN(Table912[[#This Row],[search supracategory]:[search subcategory]])&lt;&gt;0,MIN(Table912[[#This Row],[search supracategory]:[search subcategory]]),"")</f>
        <v/>
      </c>
      <c r="D368" s="170" t="str">
        <f>IFERROR(SEARCH($G$3,Table912[[#This Row],[Supracategory Name]])+ROW()/100000,"")</f>
        <v/>
      </c>
      <c r="E368" s="170" t="str">
        <f>IFERROR(SEARCH($G$3,Table912[[#This Row],[Category Name]])+ROW()/100000,"")</f>
        <v/>
      </c>
      <c r="F368" s="170" t="str">
        <f>IFERROR(SEARCH($G$3,Table912[[#This Row],[Subcategory Name]])+ROW()/100000,"")</f>
        <v/>
      </c>
      <c r="G368" s="171">
        <v>3156</v>
      </c>
      <c r="H368" s="172" t="s">
        <v>174</v>
      </c>
      <c r="I368" s="172" t="s">
        <v>175</v>
      </c>
      <c r="J368" s="172" t="s">
        <v>889</v>
      </c>
      <c r="K368" s="172" t="s">
        <v>949</v>
      </c>
      <c r="L368" s="172" t="s">
        <v>959</v>
      </c>
      <c r="M368" s="172" t="s">
        <v>179</v>
      </c>
    </row>
    <row r="369" spans="2:13" ht="20.100000000000001" customHeight="1" x14ac:dyDescent="0.25">
      <c r="B369" s="173" t="str">
        <f>IFERROR(RANK(Table912[[#This Row],[search id]],Table912[search id],1),"")</f>
        <v/>
      </c>
      <c r="C369" s="174" t="str">
        <f>IF(MIN(Table912[[#This Row],[search supracategory]:[search subcategory]])&lt;&gt;0,MIN(Table912[[#This Row],[search supracategory]:[search subcategory]]),"")</f>
        <v/>
      </c>
      <c r="D369" s="174" t="str">
        <f>IFERROR(SEARCH($G$3,Table912[[#This Row],[Supracategory Name]])+ROW()/100000,"")</f>
        <v/>
      </c>
      <c r="E369" s="174" t="str">
        <f>IFERROR(SEARCH($G$3,Table912[[#This Row],[Category Name]])+ROW()/100000,"")</f>
        <v/>
      </c>
      <c r="F369" s="174" t="str">
        <f>IFERROR(SEARCH($G$3,Table912[[#This Row],[Subcategory Name]])+ROW()/100000,"")</f>
        <v/>
      </c>
      <c r="G369" s="171">
        <v>1391</v>
      </c>
      <c r="H369" s="172" t="s">
        <v>174</v>
      </c>
      <c r="I369" s="172" t="s">
        <v>175</v>
      </c>
      <c r="J369" s="172" t="s">
        <v>889</v>
      </c>
      <c r="K369" s="172" t="s">
        <v>961</v>
      </c>
      <c r="L369" s="172" t="s">
        <v>962</v>
      </c>
      <c r="M369" s="172" t="s">
        <v>179</v>
      </c>
    </row>
    <row r="370" spans="2:13" ht="20.100000000000001" customHeight="1" x14ac:dyDescent="0.25">
      <c r="B370" s="169" t="str">
        <f>IFERROR(RANK(Table912[[#This Row],[search id]],Table912[search id],1),"")</f>
        <v/>
      </c>
      <c r="C370" s="170" t="str">
        <f>IF(MIN(Table912[[#This Row],[search supracategory]:[search subcategory]])&lt;&gt;0,MIN(Table912[[#This Row],[search supracategory]:[search subcategory]]),"")</f>
        <v/>
      </c>
      <c r="D370" s="170" t="str">
        <f>IFERROR(SEARCH($G$3,Table912[[#This Row],[Supracategory Name]])+ROW()/100000,"")</f>
        <v/>
      </c>
      <c r="E370" s="170" t="str">
        <f>IFERROR(SEARCH($G$3,Table912[[#This Row],[Category Name]])+ROW()/100000,"")</f>
        <v/>
      </c>
      <c r="F370" s="170" t="str">
        <f>IFERROR(SEARCH($G$3,Table912[[#This Row],[Subcategory Name]])+ROW()/100000,"")</f>
        <v/>
      </c>
      <c r="G370" s="171">
        <v>1392</v>
      </c>
      <c r="H370" s="172" t="s">
        <v>174</v>
      </c>
      <c r="I370" s="172" t="s">
        <v>175</v>
      </c>
      <c r="J370" s="172" t="s">
        <v>889</v>
      </c>
      <c r="K370" s="172" t="s">
        <v>961</v>
      </c>
      <c r="L370" s="172" t="s">
        <v>965</v>
      </c>
      <c r="M370" s="172" t="s">
        <v>179</v>
      </c>
    </row>
    <row r="371" spans="2:13" ht="20.100000000000001" customHeight="1" x14ac:dyDescent="0.25">
      <c r="B371" s="173" t="str">
        <f>IFERROR(RANK(Table912[[#This Row],[search id]],Table912[search id],1),"")</f>
        <v/>
      </c>
      <c r="C371" s="174" t="str">
        <f>IF(MIN(Table912[[#This Row],[search supracategory]:[search subcategory]])&lt;&gt;0,MIN(Table912[[#This Row],[search supracategory]:[search subcategory]]),"")</f>
        <v/>
      </c>
      <c r="D371" s="174" t="str">
        <f>IFERROR(SEARCH($G$3,Table912[[#This Row],[Supracategory Name]])+ROW()/100000,"")</f>
        <v/>
      </c>
      <c r="E371" s="174" t="str">
        <f>IFERROR(SEARCH($G$3,Table912[[#This Row],[Category Name]])+ROW()/100000,"")</f>
        <v/>
      </c>
      <c r="F371" s="174" t="str">
        <f>IFERROR(SEARCH($G$3,Table912[[#This Row],[Subcategory Name]])+ROW()/100000,"")</f>
        <v/>
      </c>
      <c r="G371" s="171">
        <v>1393</v>
      </c>
      <c r="H371" s="172" t="s">
        <v>174</v>
      </c>
      <c r="I371" s="172" t="s">
        <v>175</v>
      </c>
      <c r="J371" s="172" t="s">
        <v>889</v>
      </c>
      <c r="K371" s="172" t="s">
        <v>961</v>
      </c>
      <c r="L371" s="172" t="s">
        <v>967</v>
      </c>
      <c r="M371" s="172" t="s">
        <v>179</v>
      </c>
    </row>
    <row r="372" spans="2:13" ht="20.100000000000001" customHeight="1" x14ac:dyDescent="0.25">
      <c r="B372" s="169" t="str">
        <f>IFERROR(RANK(Table912[[#This Row],[search id]],Table912[search id],1),"")</f>
        <v/>
      </c>
      <c r="C372" s="170" t="str">
        <f>IF(MIN(Table912[[#This Row],[search supracategory]:[search subcategory]])&lt;&gt;0,MIN(Table912[[#This Row],[search supracategory]:[search subcategory]]),"")</f>
        <v/>
      </c>
      <c r="D372" s="170" t="str">
        <f>IFERROR(SEARCH($G$3,Table912[[#This Row],[Supracategory Name]])+ROW()/100000,"")</f>
        <v/>
      </c>
      <c r="E372" s="170" t="str">
        <f>IFERROR(SEARCH($G$3,Table912[[#This Row],[Category Name]])+ROW()/100000,"")</f>
        <v/>
      </c>
      <c r="F372" s="170" t="str">
        <f>IFERROR(SEARCH($G$3,Table912[[#This Row],[Subcategory Name]])+ROW()/100000,"")</f>
        <v/>
      </c>
      <c r="G372" s="171">
        <v>3138</v>
      </c>
      <c r="H372" s="172" t="s">
        <v>174</v>
      </c>
      <c r="I372" s="172" t="s">
        <v>175</v>
      </c>
      <c r="J372" s="172" t="s">
        <v>889</v>
      </c>
      <c r="K372" s="172" t="s">
        <v>969</v>
      </c>
      <c r="L372" s="172" t="s">
        <v>970</v>
      </c>
      <c r="M372" s="172" t="s">
        <v>179</v>
      </c>
    </row>
    <row r="373" spans="2:13" ht="20.100000000000001" customHeight="1" x14ac:dyDescent="0.25">
      <c r="B373" s="173" t="str">
        <f>IFERROR(RANK(Table912[[#This Row],[search id]],Table912[search id],1),"")</f>
        <v/>
      </c>
      <c r="C373" s="174" t="str">
        <f>IF(MIN(Table912[[#This Row],[search supracategory]:[search subcategory]])&lt;&gt;0,MIN(Table912[[#This Row],[search supracategory]:[search subcategory]]),"")</f>
        <v/>
      </c>
      <c r="D373" s="174" t="str">
        <f>IFERROR(SEARCH($G$3,Table912[[#This Row],[Supracategory Name]])+ROW()/100000,"")</f>
        <v/>
      </c>
      <c r="E373" s="174" t="str">
        <f>IFERROR(SEARCH($G$3,Table912[[#This Row],[Category Name]])+ROW()/100000,"")</f>
        <v/>
      </c>
      <c r="F373" s="174" t="str">
        <f>IFERROR(SEARCH($G$3,Table912[[#This Row],[Subcategory Name]])+ROW()/100000,"")</f>
        <v/>
      </c>
      <c r="G373" s="171">
        <v>3139</v>
      </c>
      <c r="H373" s="172" t="s">
        <v>174</v>
      </c>
      <c r="I373" s="172" t="s">
        <v>175</v>
      </c>
      <c r="J373" s="172" t="s">
        <v>889</v>
      </c>
      <c r="K373" s="172" t="s">
        <v>969</v>
      </c>
      <c r="L373" s="172" t="s">
        <v>973</v>
      </c>
      <c r="M373" s="172" t="s">
        <v>179</v>
      </c>
    </row>
    <row r="374" spans="2:13" ht="20.100000000000001" customHeight="1" x14ac:dyDescent="0.25">
      <c r="B374" s="169" t="str">
        <f>IFERROR(RANK(Table912[[#This Row],[search id]],Table912[search id],1),"")</f>
        <v/>
      </c>
      <c r="C374" s="170" t="str">
        <f>IF(MIN(Table912[[#This Row],[search supracategory]:[search subcategory]])&lt;&gt;0,MIN(Table912[[#This Row],[search supracategory]:[search subcategory]]),"")</f>
        <v/>
      </c>
      <c r="D374" s="170" t="str">
        <f>IFERROR(SEARCH($G$3,Table912[[#This Row],[Supracategory Name]])+ROW()/100000,"")</f>
        <v/>
      </c>
      <c r="E374" s="170" t="str">
        <f>IFERROR(SEARCH($G$3,Table912[[#This Row],[Category Name]])+ROW()/100000,"")</f>
        <v/>
      </c>
      <c r="F374" s="170" t="str">
        <f>IFERROR(SEARCH($G$3,Table912[[#This Row],[Subcategory Name]])+ROW()/100000,"")</f>
        <v/>
      </c>
      <c r="G374" s="171">
        <v>3142</v>
      </c>
      <c r="H374" s="172" t="s">
        <v>174</v>
      </c>
      <c r="I374" s="172" t="s">
        <v>175</v>
      </c>
      <c r="J374" s="172" t="s">
        <v>889</v>
      </c>
      <c r="K374" s="172" t="s">
        <v>969</v>
      </c>
      <c r="L374" s="172" t="s">
        <v>969</v>
      </c>
      <c r="M374" s="172" t="s">
        <v>179</v>
      </c>
    </row>
    <row r="375" spans="2:13" ht="20.100000000000001" customHeight="1" x14ac:dyDescent="0.25">
      <c r="B375" s="173" t="str">
        <f>IFERROR(RANK(Table912[[#This Row],[search id]],Table912[search id],1),"")</f>
        <v/>
      </c>
      <c r="C375" s="174" t="str">
        <f>IF(MIN(Table912[[#This Row],[search supracategory]:[search subcategory]])&lt;&gt;0,MIN(Table912[[#This Row],[search supracategory]:[search subcategory]]),"")</f>
        <v/>
      </c>
      <c r="D375" s="174" t="str">
        <f>IFERROR(SEARCH($G$3,Table912[[#This Row],[Supracategory Name]])+ROW()/100000,"")</f>
        <v/>
      </c>
      <c r="E375" s="174" t="str">
        <f>IFERROR(SEARCH($G$3,Table912[[#This Row],[Category Name]])+ROW()/100000,"")</f>
        <v/>
      </c>
      <c r="F375" s="174" t="str">
        <f>IFERROR(SEARCH($G$3,Table912[[#This Row],[Subcategory Name]])+ROW()/100000,"")</f>
        <v/>
      </c>
      <c r="G375" s="171">
        <v>3144</v>
      </c>
      <c r="H375" s="172" t="s">
        <v>174</v>
      </c>
      <c r="I375" s="172" t="s">
        <v>175</v>
      </c>
      <c r="J375" s="172" t="s">
        <v>889</v>
      </c>
      <c r="K375" s="172" t="s">
        <v>976</v>
      </c>
      <c r="L375" s="172" t="s">
        <v>977</v>
      </c>
      <c r="M375" s="172" t="s">
        <v>179</v>
      </c>
    </row>
    <row r="376" spans="2:13" ht="20.100000000000001" customHeight="1" x14ac:dyDescent="0.25">
      <c r="B376" s="169" t="str">
        <f>IFERROR(RANK(Table912[[#This Row],[search id]],Table912[search id],1),"")</f>
        <v/>
      </c>
      <c r="C376" s="170" t="str">
        <f>IF(MIN(Table912[[#This Row],[search supracategory]:[search subcategory]])&lt;&gt;0,MIN(Table912[[#This Row],[search supracategory]:[search subcategory]]),"")</f>
        <v/>
      </c>
      <c r="D376" s="170" t="str">
        <f>IFERROR(SEARCH($G$3,Table912[[#This Row],[Supracategory Name]])+ROW()/100000,"")</f>
        <v/>
      </c>
      <c r="E376" s="170" t="str">
        <f>IFERROR(SEARCH($G$3,Table912[[#This Row],[Category Name]])+ROW()/100000,"")</f>
        <v/>
      </c>
      <c r="F376" s="170" t="str">
        <f>IFERROR(SEARCH($G$3,Table912[[#This Row],[Subcategory Name]])+ROW()/100000,"")</f>
        <v/>
      </c>
      <c r="G376" s="171">
        <v>3145</v>
      </c>
      <c r="H376" s="172" t="s">
        <v>174</v>
      </c>
      <c r="I376" s="172" t="s">
        <v>175</v>
      </c>
      <c r="J376" s="172" t="s">
        <v>889</v>
      </c>
      <c r="K376" s="172" t="s">
        <v>976</v>
      </c>
      <c r="L376" s="172" t="s">
        <v>980</v>
      </c>
      <c r="M376" s="172" t="s">
        <v>179</v>
      </c>
    </row>
    <row r="377" spans="2:13" ht="20.100000000000001" customHeight="1" x14ac:dyDescent="0.25">
      <c r="B377" s="173" t="str">
        <f>IFERROR(RANK(Table912[[#This Row],[search id]],Table912[search id],1),"")</f>
        <v/>
      </c>
      <c r="C377" s="174" t="str">
        <f>IF(MIN(Table912[[#This Row],[search supracategory]:[search subcategory]])&lt;&gt;0,MIN(Table912[[#This Row],[search supracategory]:[search subcategory]]),"")</f>
        <v/>
      </c>
      <c r="D377" s="174" t="str">
        <f>IFERROR(SEARCH($G$3,Table912[[#This Row],[Supracategory Name]])+ROW()/100000,"")</f>
        <v/>
      </c>
      <c r="E377" s="174" t="str">
        <f>IFERROR(SEARCH($G$3,Table912[[#This Row],[Category Name]])+ROW()/100000,"")</f>
        <v/>
      </c>
      <c r="F377" s="174" t="str">
        <f>IFERROR(SEARCH($G$3,Table912[[#This Row],[Subcategory Name]])+ROW()/100000,"")</f>
        <v/>
      </c>
      <c r="G377" s="171">
        <v>3146</v>
      </c>
      <c r="H377" s="172" t="s">
        <v>174</v>
      </c>
      <c r="I377" s="172" t="s">
        <v>175</v>
      </c>
      <c r="J377" s="172" t="s">
        <v>889</v>
      </c>
      <c r="K377" s="172" t="s">
        <v>976</v>
      </c>
      <c r="L377" s="172" t="s">
        <v>982</v>
      </c>
      <c r="M377" s="172" t="s">
        <v>179</v>
      </c>
    </row>
    <row r="378" spans="2:13" ht="20.100000000000001" customHeight="1" x14ac:dyDescent="0.25">
      <c r="B378" s="169" t="str">
        <f>IFERROR(RANK(Table912[[#This Row],[search id]],Table912[search id],1),"")</f>
        <v/>
      </c>
      <c r="C378" s="170" t="str">
        <f>IF(MIN(Table912[[#This Row],[search supracategory]:[search subcategory]])&lt;&gt;0,MIN(Table912[[#This Row],[search supracategory]:[search subcategory]]),"")</f>
        <v/>
      </c>
      <c r="D378" s="170" t="str">
        <f>IFERROR(SEARCH($G$3,Table912[[#This Row],[Supracategory Name]])+ROW()/100000,"")</f>
        <v/>
      </c>
      <c r="E378" s="170" t="str">
        <f>IFERROR(SEARCH($G$3,Table912[[#This Row],[Category Name]])+ROW()/100000,"")</f>
        <v/>
      </c>
      <c r="F378" s="170" t="str">
        <f>IFERROR(SEARCH($G$3,Table912[[#This Row],[Subcategory Name]])+ROW()/100000,"")</f>
        <v/>
      </c>
      <c r="G378" s="171">
        <v>3147</v>
      </c>
      <c r="H378" s="172" t="s">
        <v>174</v>
      </c>
      <c r="I378" s="172" t="s">
        <v>175</v>
      </c>
      <c r="J378" s="172" t="s">
        <v>889</v>
      </c>
      <c r="K378" s="172" t="s">
        <v>976</v>
      </c>
      <c r="L378" s="172" t="s">
        <v>984</v>
      </c>
      <c r="M378" s="172" t="s">
        <v>179</v>
      </c>
    </row>
    <row r="379" spans="2:13" ht="20.100000000000001" customHeight="1" x14ac:dyDescent="0.25">
      <c r="B379" s="173" t="str">
        <f>IFERROR(RANK(Table912[[#This Row],[search id]],Table912[search id],1),"")</f>
        <v/>
      </c>
      <c r="C379" s="174" t="str">
        <f>IF(MIN(Table912[[#This Row],[search supracategory]:[search subcategory]])&lt;&gt;0,MIN(Table912[[#This Row],[search supracategory]:[search subcategory]]),"")</f>
        <v/>
      </c>
      <c r="D379" s="174" t="str">
        <f>IFERROR(SEARCH($G$3,Table912[[#This Row],[Supracategory Name]])+ROW()/100000,"")</f>
        <v/>
      </c>
      <c r="E379" s="174" t="str">
        <f>IFERROR(SEARCH($G$3,Table912[[#This Row],[Category Name]])+ROW()/100000,"")</f>
        <v/>
      </c>
      <c r="F379" s="174" t="str">
        <f>IFERROR(SEARCH($G$3,Table912[[#This Row],[Subcategory Name]])+ROW()/100000,"")</f>
        <v/>
      </c>
      <c r="G379" s="171">
        <v>1385</v>
      </c>
      <c r="H379" s="172" t="s">
        <v>174</v>
      </c>
      <c r="I379" s="172" t="s">
        <v>175</v>
      </c>
      <c r="J379" s="172" t="s">
        <v>889</v>
      </c>
      <c r="K379" s="172" t="s">
        <v>986</v>
      </c>
      <c r="L379" s="172" t="s">
        <v>987</v>
      </c>
      <c r="M379" s="172" t="s">
        <v>179</v>
      </c>
    </row>
    <row r="380" spans="2:13" ht="20.100000000000001" customHeight="1" x14ac:dyDescent="0.25">
      <c r="B380" s="169" t="str">
        <f>IFERROR(RANK(Table912[[#This Row],[search id]],Table912[search id],1),"")</f>
        <v/>
      </c>
      <c r="C380" s="170" t="str">
        <f>IF(MIN(Table912[[#This Row],[search supracategory]:[search subcategory]])&lt;&gt;0,MIN(Table912[[#This Row],[search supracategory]:[search subcategory]]),"")</f>
        <v/>
      </c>
      <c r="D380" s="170" t="str">
        <f>IFERROR(SEARCH($G$3,Table912[[#This Row],[Supracategory Name]])+ROW()/100000,"")</f>
        <v/>
      </c>
      <c r="E380" s="170" t="str">
        <f>IFERROR(SEARCH($G$3,Table912[[#This Row],[Category Name]])+ROW()/100000,"")</f>
        <v/>
      </c>
      <c r="F380" s="170" t="str">
        <f>IFERROR(SEARCH($G$3,Table912[[#This Row],[Subcategory Name]])+ROW()/100000,"")</f>
        <v/>
      </c>
      <c r="G380" s="171">
        <v>3235</v>
      </c>
      <c r="H380" s="172" t="s">
        <v>174</v>
      </c>
      <c r="I380" s="172" t="s">
        <v>175</v>
      </c>
      <c r="J380" s="172" t="s">
        <v>889</v>
      </c>
      <c r="K380" s="172" t="s">
        <v>986</v>
      </c>
      <c r="L380" s="172" t="s">
        <v>990</v>
      </c>
      <c r="M380" s="172" t="s">
        <v>179</v>
      </c>
    </row>
    <row r="381" spans="2:13" ht="20.100000000000001" customHeight="1" x14ac:dyDescent="0.25">
      <c r="B381" s="173" t="str">
        <f>IFERROR(RANK(Table912[[#This Row],[search id]],Table912[search id],1),"")</f>
        <v/>
      </c>
      <c r="C381" s="174" t="str">
        <f>IF(MIN(Table912[[#This Row],[search supracategory]:[search subcategory]])&lt;&gt;0,MIN(Table912[[#This Row],[search supracategory]:[search subcategory]]),"")</f>
        <v/>
      </c>
      <c r="D381" s="174" t="str">
        <f>IFERROR(SEARCH($G$3,Table912[[#This Row],[Supracategory Name]])+ROW()/100000,"")</f>
        <v/>
      </c>
      <c r="E381" s="174" t="str">
        <f>IFERROR(SEARCH($G$3,Table912[[#This Row],[Category Name]])+ROW()/100000,"")</f>
        <v/>
      </c>
      <c r="F381" s="174" t="str">
        <f>IFERROR(SEARCH($G$3,Table912[[#This Row],[Subcategory Name]])+ROW()/100000,"")</f>
        <v/>
      </c>
      <c r="G381" s="171">
        <v>3149</v>
      </c>
      <c r="H381" s="172" t="s">
        <v>174</v>
      </c>
      <c r="I381" s="172" t="s">
        <v>175</v>
      </c>
      <c r="J381" s="172" t="s">
        <v>889</v>
      </c>
      <c r="K381" s="172" t="s">
        <v>986</v>
      </c>
      <c r="L381" s="172" t="s">
        <v>992</v>
      </c>
      <c r="M381" s="172" t="s">
        <v>179</v>
      </c>
    </row>
    <row r="382" spans="2:13" ht="20.100000000000001" customHeight="1" x14ac:dyDescent="0.25">
      <c r="B382" s="169" t="str">
        <f>IFERROR(RANK(Table912[[#This Row],[search id]],Table912[search id],1),"")</f>
        <v/>
      </c>
      <c r="C382" s="170" t="str">
        <f>IF(MIN(Table912[[#This Row],[search supracategory]:[search subcategory]])&lt;&gt;0,MIN(Table912[[#This Row],[search supracategory]:[search subcategory]]),"")</f>
        <v/>
      </c>
      <c r="D382" s="170" t="str">
        <f>IFERROR(SEARCH($G$3,Table912[[#This Row],[Supracategory Name]])+ROW()/100000,"")</f>
        <v/>
      </c>
      <c r="E382" s="170" t="str">
        <f>IFERROR(SEARCH($G$3,Table912[[#This Row],[Category Name]])+ROW()/100000,"")</f>
        <v/>
      </c>
      <c r="F382" s="170" t="str">
        <f>IFERROR(SEARCH($G$3,Table912[[#This Row],[Subcategory Name]])+ROW()/100000,"")</f>
        <v/>
      </c>
      <c r="G382" s="171">
        <v>3150</v>
      </c>
      <c r="H382" s="172" t="s">
        <v>174</v>
      </c>
      <c r="I382" s="172" t="s">
        <v>175</v>
      </c>
      <c r="J382" s="172" t="s">
        <v>889</v>
      </c>
      <c r="K382" s="172" t="s">
        <v>986</v>
      </c>
      <c r="L382" s="172" t="s">
        <v>994</v>
      </c>
      <c r="M382" s="172" t="s">
        <v>179</v>
      </c>
    </row>
    <row r="383" spans="2:13" ht="20.100000000000001" customHeight="1" x14ac:dyDescent="0.25">
      <c r="B383" s="173" t="str">
        <f>IFERROR(RANK(Table912[[#This Row],[search id]],Table912[search id],1),"")</f>
        <v/>
      </c>
      <c r="C383" s="174" t="str">
        <f>IF(MIN(Table912[[#This Row],[search supracategory]:[search subcategory]])&lt;&gt;0,MIN(Table912[[#This Row],[search supracategory]:[search subcategory]]),"")</f>
        <v/>
      </c>
      <c r="D383" s="174" t="str">
        <f>IFERROR(SEARCH($G$3,Table912[[#This Row],[Supracategory Name]])+ROW()/100000,"")</f>
        <v/>
      </c>
      <c r="E383" s="174" t="str">
        <f>IFERROR(SEARCH($G$3,Table912[[#This Row],[Category Name]])+ROW()/100000,"")</f>
        <v/>
      </c>
      <c r="F383" s="174" t="str">
        <f>IFERROR(SEARCH($G$3,Table912[[#This Row],[Subcategory Name]])+ROW()/100000,"")</f>
        <v/>
      </c>
      <c r="G383" s="171">
        <v>3151</v>
      </c>
      <c r="H383" s="172" t="s">
        <v>174</v>
      </c>
      <c r="I383" s="172" t="s">
        <v>175</v>
      </c>
      <c r="J383" s="172" t="s">
        <v>889</v>
      </c>
      <c r="K383" s="172" t="s">
        <v>986</v>
      </c>
      <c r="L383" s="172" t="s">
        <v>996</v>
      </c>
      <c r="M383" s="172" t="s">
        <v>179</v>
      </c>
    </row>
    <row r="384" spans="2:13" ht="20.100000000000001" customHeight="1" x14ac:dyDescent="0.25">
      <c r="B384" s="169" t="str">
        <f>IFERROR(RANK(Table912[[#This Row],[search id]],Table912[search id],1),"")</f>
        <v/>
      </c>
      <c r="C384" s="170" t="str">
        <f>IF(MIN(Table912[[#This Row],[search supracategory]:[search subcategory]])&lt;&gt;0,MIN(Table912[[#This Row],[search supracategory]:[search subcategory]]),"")</f>
        <v/>
      </c>
      <c r="D384" s="170" t="str">
        <f>IFERROR(SEARCH($G$3,Table912[[#This Row],[Supracategory Name]])+ROW()/100000,"")</f>
        <v/>
      </c>
      <c r="E384" s="170" t="str">
        <f>IFERROR(SEARCH($G$3,Table912[[#This Row],[Category Name]])+ROW()/100000,"")</f>
        <v/>
      </c>
      <c r="F384" s="170" t="str">
        <f>IFERROR(SEARCH($G$3,Table912[[#This Row],[Subcategory Name]])+ROW()/100000,"")</f>
        <v/>
      </c>
      <c r="G384" s="171">
        <v>3153</v>
      </c>
      <c r="H384" s="172" t="s">
        <v>174</v>
      </c>
      <c r="I384" s="172" t="s">
        <v>175</v>
      </c>
      <c r="J384" s="172" t="s">
        <v>889</v>
      </c>
      <c r="K384" s="172" t="s">
        <v>986</v>
      </c>
      <c r="L384" s="172" t="s">
        <v>998</v>
      </c>
      <c r="M384" s="172" t="s">
        <v>179</v>
      </c>
    </row>
    <row r="385" spans="2:13" ht="20.100000000000001" customHeight="1" x14ac:dyDescent="0.25">
      <c r="B385" s="173" t="str">
        <f>IFERROR(RANK(Table912[[#This Row],[search id]],Table912[search id],1),"")</f>
        <v/>
      </c>
      <c r="C385" s="174" t="str">
        <f>IF(MIN(Table912[[#This Row],[search supracategory]:[search subcategory]])&lt;&gt;0,MIN(Table912[[#This Row],[search supracategory]:[search subcategory]]),"")</f>
        <v/>
      </c>
      <c r="D385" s="174" t="str">
        <f>IFERROR(SEARCH($G$3,Table912[[#This Row],[Supracategory Name]])+ROW()/100000,"")</f>
        <v/>
      </c>
      <c r="E385" s="174" t="str">
        <f>IFERROR(SEARCH($G$3,Table912[[#This Row],[Category Name]])+ROW()/100000,"")</f>
        <v/>
      </c>
      <c r="F385" s="174" t="str">
        <f>IFERROR(SEARCH($G$3,Table912[[#This Row],[Subcategory Name]])+ROW()/100000,"")</f>
        <v/>
      </c>
      <c r="G385" s="171">
        <v>2246</v>
      </c>
      <c r="H385" s="172" t="s">
        <v>174</v>
      </c>
      <c r="I385" s="172" t="s">
        <v>175</v>
      </c>
      <c r="J385" s="172" t="s">
        <v>889</v>
      </c>
      <c r="K385" s="172" t="s">
        <v>986</v>
      </c>
      <c r="L385" s="172" t="s">
        <v>1000</v>
      </c>
      <c r="M385" s="172" t="s">
        <v>179</v>
      </c>
    </row>
    <row r="386" spans="2:13" ht="20.100000000000001" customHeight="1" x14ac:dyDescent="0.25">
      <c r="B386" s="169" t="str">
        <f>IFERROR(RANK(Table912[[#This Row],[search id]],Table912[search id],1),"")</f>
        <v/>
      </c>
      <c r="C386" s="170" t="str">
        <f>IF(MIN(Table912[[#This Row],[search supracategory]:[search subcategory]])&lt;&gt;0,MIN(Table912[[#This Row],[search supracategory]:[search subcategory]]),"")</f>
        <v/>
      </c>
      <c r="D386" s="170" t="str">
        <f>IFERROR(SEARCH($G$3,Table912[[#This Row],[Supracategory Name]])+ROW()/100000,"")</f>
        <v/>
      </c>
      <c r="E386" s="170" t="str">
        <f>IFERROR(SEARCH($G$3,Table912[[#This Row],[Category Name]])+ROW()/100000,"")</f>
        <v/>
      </c>
      <c r="F386" s="170" t="str">
        <f>IFERROR(SEARCH($G$3,Table912[[#This Row],[Subcategory Name]])+ROW()/100000,"")</f>
        <v/>
      </c>
      <c r="G386" s="171">
        <v>2247</v>
      </c>
      <c r="H386" s="172" t="s">
        <v>174</v>
      </c>
      <c r="I386" s="172" t="s">
        <v>175</v>
      </c>
      <c r="J386" s="172" t="s">
        <v>889</v>
      </c>
      <c r="K386" s="172" t="s">
        <v>986</v>
      </c>
      <c r="L386" s="172" t="s">
        <v>1002</v>
      </c>
      <c r="M386" s="172" t="s">
        <v>179</v>
      </c>
    </row>
    <row r="387" spans="2:13" ht="20.100000000000001" customHeight="1" x14ac:dyDescent="0.25">
      <c r="B387" s="173" t="str">
        <f>IFERROR(RANK(Table912[[#This Row],[search id]],Table912[search id],1),"")</f>
        <v/>
      </c>
      <c r="C387" s="174" t="str">
        <f>IF(MIN(Table912[[#This Row],[search supracategory]:[search subcategory]])&lt;&gt;0,MIN(Table912[[#This Row],[search supracategory]:[search subcategory]]),"")</f>
        <v/>
      </c>
      <c r="D387" s="174" t="str">
        <f>IFERROR(SEARCH($G$3,Table912[[#This Row],[Supracategory Name]])+ROW()/100000,"")</f>
        <v/>
      </c>
      <c r="E387" s="174" t="str">
        <f>IFERROR(SEARCH($G$3,Table912[[#This Row],[Category Name]])+ROW()/100000,"")</f>
        <v/>
      </c>
      <c r="F387" s="174" t="str">
        <f>IFERROR(SEARCH($G$3,Table912[[#This Row],[Subcategory Name]])+ROW()/100000,"")</f>
        <v/>
      </c>
      <c r="G387" s="171">
        <v>3118</v>
      </c>
      <c r="H387" s="172" t="s">
        <v>174</v>
      </c>
      <c r="I387" s="172" t="s">
        <v>175</v>
      </c>
      <c r="J387" s="172" t="s">
        <v>889</v>
      </c>
      <c r="K387" s="172" t="s">
        <v>1004</v>
      </c>
      <c r="L387" s="172" t="s">
        <v>179</v>
      </c>
      <c r="M387" s="172" t="s">
        <v>179</v>
      </c>
    </row>
    <row r="388" spans="2:13" ht="20.100000000000001" customHeight="1" x14ac:dyDescent="0.25">
      <c r="B388" s="169" t="str">
        <f>IFERROR(RANK(Table912[[#This Row],[search id]],Table912[search id],1),"")</f>
        <v/>
      </c>
      <c r="C388" s="170" t="str">
        <f>IF(MIN(Table912[[#This Row],[search supracategory]:[search subcategory]])&lt;&gt;0,MIN(Table912[[#This Row],[search supracategory]:[search subcategory]]),"")</f>
        <v/>
      </c>
      <c r="D388" s="170" t="str">
        <f>IFERROR(SEARCH($G$3,Table912[[#This Row],[Supracategory Name]])+ROW()/100000,"")</f>
        <v/>
      </c>
      <c r="E388" s="170" t="str">
        <f>IFERROR(SEARCH($G$3,Table912[[#This Row],[Category Name]])+ROW()/100000,"")</f>
        <v/>
      </c>
      <c r="F388" s="170" t="str">
        <f>IFERROR(SEARCH($G$3,Table912[[#This Row],[Subcategory Name]])+ROW()/100000,"")</f>
        <v/>
      </c>
      <c r="G388" s="171">
        <v>3159</v>
      </c>
      <c r="H388" s="172" t="s">
        <v>174</v>
      </c>
      <c r="I388" s="172" t="s">
        <v>175</v>
      </c>
      <c r="J388" s="172" t="s">
        <v>889</v>
      </c>
      <c r="K388" s="172" t="s">
        <v>1006</v>
      </c>
      <c r="L388" s="172" t="s">
        <v>1007</v>
      </c>
      <c r="M388" s="172" t="s">
        <v>179</v>
      </c>
    </row>
    <row r="389" spans="2:13" ht="20.100000000000001" customHeight="1" x14ac:dyDescent="0.25">
      <c r="B389" s="173" t="str">
        <f>IFERROR(RANK(Table912[[#This Row],[search id]],Table912[search id],1),"")</f>
        <v/>
      </c>
      <c r="C389" s="174" t="str">
        <f>IF(MIN(Table912[[#This Row],[search supracategory]:[search subcategory]])&lt;&gt;0,MIN(Table912[[#This Row],[search supracategory]:[search subcategory]]),"")</f>
        <v/>
      </c>
      <c r="D389" s="174" t="str">
        <f>IFERROR(SEARCH($G$3,Table912[[#This Row],[Supracategory Name]])+ROW()/100000,"")</f>
        <v/>
      </c>
      <c r="E389" s="174" t="str">
        <f>IFERROR(SEARCH($G$3,Table912[[#This Row],[Category Name]])+ROW()/100000,"")</f>
        <v/>
      </c>
      <c r="F389" s="174" t="str">
        <f>IFERROR(SEARCH($G$3,Table912[[#This Row],[Subcategory Name]])+ROW()/100000,"")</f>
        <v/>
      </c>
      <c r="G389" s="171">
        <v>3160</v>
      </c>
      <c r="H389" s="172" t="s">
        <v>174</v>
      </c>
      <c r="I389" s="172" t="s">
        <v>175</v>
      </c>
      <c r="J389" s="172" t="s">
        <v>889</v>
      </c>
      <c r="K389" s="172" t="s">
        <v>1006</v>
      </c>
      <c r="L389" s="172" t="s">
        <v>1010</v>
      </c>
      <c r="M389" s="172" t="s">
        <v>179</v>
      </c>
    </row>
    <row r="390" spans="2:13" ht="20.100000000000001" customHeight="1" x14ac:dyDescent="0.25">
      <c r="B390" s="169" t="str">
        <f>IFERROR(RANK(Table912[[#This Row],[search id]],Table912[search id],1),"")</f>
        <v/>
      </c>
      <c r="C390" s="170" t="str">
        <f>IF(MIN(Table912[[#This Row],[search supracategory]:[search subcategory]])&lt;&gt;0,MIN(Table912[[#This Row],[search supracategory]:[search subcategory]]),"")</f>
        <v/>
      </c>
      <c r="D390" s="170" t="str">
        <f>IFERROR(SEARCH($G$3,Table912[[#This Row],[Supracategory Name]])+ROW()/100000,"")</f>
        <v/>
      </c>
      <c r="E390" s="170" t="str">
        <f>IFERROR(SEARCH($G$3,Table912[[#This Row],[Category Name]])+ROW()/100000,"")</f>
        <v/>
      </c>
      <c r="F390" s="170" t="str">
        <f>IFERROR(SEARCH($G$3,Table912[[#This Row],[Subcategory Name]])+ROW()/100000,"")</f>
        <v/>
      </c>
      <c r="G390" s="171">
        <v>3161</v>
      </c>
      <c r="H390" s="172" t="s">
        <v>174</v>
      </c>
      <c r="I390" s="172" t="s">
        <v>175</v>
      </c>
      <c r="J390" s="172" t="s">
        <v>889</v>
      </c>
      <c r="K390" s="172" t="s">
        <v>1006</v>
      </c>
      <c r="L390" s="172" t="s">
        <v>1012</v>
      </c>
      <c r="M390" s="172" t="s">
        <v>179</v>
      </c>
    </row>
    <row r="391" spans="2:13" ht="20.100000000000001" customHeight="1" x14ac:dyDescent="0.25">
      <c r="B391" s="173" t="str">
        <f>IFERROR(RANK(Table912[[#This Row],[search id]],Table912[search id],1),"")</f>
        <v/>
      </c>
      <c r="C391" s="174" t="str">
        <f>IF(MIN(Table912[[#This Row],[search supracategory]:[search subcategory]])&lt;&gt;0,MIN(Table912[[#This Row],[search supracategory]:[search subcategory]]),"")</f>
        <v/>
      </c>
      <c r="D391" s="174" t="str">
        <f>IFERROR(SEARCH($G$3,Table912[[#This Row],[Supracategory Name]])+ROW()/100000,"")</f>
        <v/>
      </c>
      <c r="E391" s="174" t="str">
        <f>IFERROR(SEARCH($G$3,Table912[[#This Row],[Category Name]])+ROW()/100000,"")</f>
        <v/>
      </c>
      <c r="F391" s="174" t="str">
        <f>IFERROR(SEARCH($G$3,Table912[[#This Row],[Subcategory Name]])+ROW()/100000,"")</f>
        <v/>
      </c>
      <c r="G391" s="171">
        <v>1390</v>
      </c>
      <c r="H391" s="172" t="s">
        <v>174</v>
      </c>
      <c r="I391" s="172" t="s">
        <v>175</v>
      </c>
      <c r="J391" s="172" t="s">
        <v>889</v>
      </c>
      <c r="K391" s="172" t="s">
        <v>1014</v>
      </c>
      <c r="L391" s="172" t="s">
        <v>179</v>
      </c>
      <c r="M391" s="172" t="s">
        <v>179</v>
      </c>
    </row>
    <row r="392" spans="2:13" ht="20.100000000000001" customHeight="1" x14ac:dyDescent="0.25">
      <c r="B392" s="169" t="str">
        <f>IFERROR(RANK(Table912[[#This Row],[search id]],Table912[search id],1),"")</f>
        <v/>
      </c>
      <c r="C392" s="170" t="str">
        <f>IF(MIN(Table912[[#This Row],[search supracategory]:[search subcategory]])&lt;&gt;0,MIN(Table912[[#This Row],[search supracategory]:[search subcategory]]),"")</f>
        <v/>
      </c>
      <c r="D392" s="170" t="str">
        <f>IFERROR(SEARCH($G$3,Table912[[#This Row],[Supracategory Name]])+ROW()/100000,"")</f>
        <v/>
      </c>
      <c r="E392" s="170" t="str">
        <f>IFERROR(SEARCH($G$3,Table912[[#This Row],[Category Name]])+ROW()/100000,"")</f>
        <v/>
      </c>
      <c r="F392" s="170" t="str">
        <f>IFERROR(SEARCH($G$3,Table912[[#This Row],[Subcategory Name]])+ROW()/100000,"")</f>
        <v/>
      </c>
      <c r="G392" s="171">
        <v>3409</v>
      </c>
      <c r="H392" s="172" t="s">
        <v>174</v>
      </c>
      <c r="I392" s="172" t="s">
        <v>175</v>
      </c>
      <c r="J392" s="172" t="s">
        <v>889</v>
      </c>
      <c r="K392" s="172" t="s">
        <v>1016</v>
      </c>
      <c r="L392" s="172" t="s">
        <v>179</v>
      </c>
      <c r="M392" s="172" t="s">
        <v>179</v>
      </c>
    </row>
    <row r="393" spans="2:13" ht="20.100000000000001" customHeight="1" x14ac:dyDescent="0.25">
      <c r="B393" s="173" t="str">
        <f>IFERROR(RANK(Table912[[#This Row],[search id]],Table912[search id],1),"")</f>
        <v/>
      </c>
      <c r="C393" s="174" t="str">
        <f>IF(MIN(Table912[[#This Row],[search supracategory]:[search subcategory]])&lt;&gt;0,MIN(Table912[[#This Row],[search supracategory]:[search subcategory]]),"")</f>
        <v/>
      </c>
      <c r="D393" s="174" t="str">
        <f>IFERROR(SEARCH($G$3,Table912[[#This Row],[Supracategory Name]])+ROW()/100000,"")</f>
        <v/>
      </c>
      <c r="E393" s="174" t="str">
        <f>IFERROR(SEARCH($G$3,Table912[[#This Row],[Category Name]])+ROW()/100000,"")</f>
        <v/>
      </c>
      <c r="F393" s="174" t="str">
        <f>IFERROR(SEARCH($G$3,Table912[[#This Row],[Subcategory Name]])+ROW()/100000,"")</f>
        <v/>
      </c>
      <c r="G393" s="171">
        <v>1319</v>
      </c>
      <c r="H393" s="172" t="s">
        <v>174</v>
      </c>
      <c r="I393" s="172" t="s">
        <v>181</v>
      </c>
      <c r="J393" s="172" t="s">
        <v>182</v>
      </c>
      <c r="K393" s="172" t="s">
        <v>1018</v>
      </c>
      <c r="L393" s="172" t="s">
        <v>179</v>
      </c>
      <c r="M393" s="172" t="s">
        <v>179</v>
      </c>
    </row>
    <row r="394" spans="2:13" ht="20.100000000000001" customHeight="1" x14ac:dyDescent="0.25">
      <c r="B394" s="169" t="str">
        <f>IFERROR(RANK(Table912[[#This Row],[search id]],Table912[search id],1),"")</f>
        <v/>
      </c>
      <c r="C394" s="170" t="str">
        <f>IF(MIN(Table912[[#This Row],[search supracategory]:[search subcategory]])&lt;&gt;0,MIN(Table912[[#This Row],[search supracategory]:[search subcategory]]),"")</f>
        <v/>
      </c>
      <c r="D394" s="170" t="str">
        <f>IFERROR(SEARCH($G$3,Table912[[#This Row],[Supracategory Name]])+ROW()/100000,"")</f>
        <v/>
      </c>
      <c r="E394" s="170" t="str">
        <f>IFERROR(SEARCH($G$3,Table912[[#This Row],[Category Name]])+ROW()/100000,"")</f>
        <v/>
      </c>
      <c r="F394" s="170" t="str">
        <f>IFERROR(SEARCH($G$3,Table912[[#This Row],[Subcategory Name]])+ROW()/100000,"")</f>
        <v/>
      </c>
      <c r="G394" s="171">
        <v>3549</v>
      </c>
      <c r="H394" s="172" t="s">
        <v>174</v>
      </c>
      <c r="I394" s="172" t="s">
        <v>181</v>
      </c>
      <c r="J394" s="172" t="s">
        <v>182</v>
      </c>
      <c r="K394" s="172" t="s">
        <v>1019</v>
      </c>
      <c r="L394" s="172" t="s">
        <v>179</v>
      </c>
      <c r="M394" s="172" t="s">
        <v>179</v>
      </c>
    </row>
    <row r="395" spans="2:13" ht="20.100000000000001" customHeight="1" x14ac:dyDescent="0.25">
      <c r="B395" s="173" t="str">
        <f>IFERROR(RANK(Table912[[#This Row],[search id]],Table912[search id],1),"")</f>
        <v/>
      </c>
      <c r="C395" s="174" t="str">
        <f>IF(MIN(Table912[[#This Row],[search supracategory]:[search subcategory]])&lt;&gt;0,MIN(Table912[[#This Row],[search supracategory]:[search subcategory]]),"")</f>
        <v/>
      </c>
      <c r="D395" s="174" t="str">
        <f>IFERROR(SEARCH($G$3,Table912[[#This Row],[Supracategory Name]])+ROW()/100000,"")</f>
        <v/>
      </c>
      <c r="E395" s="174" t="str">
        <f>IFERROR(SEARCH($G$3,Table912[[#This Row],[Category Name]])+ROW()/100000,"")</f>
        <v/>
      </c>
      <c r="F395" s="174" t="str">
        <f>IFERROR(SEARCH($G$3,Table912[[#This Row],[Subcategory Name]])+ROW()/100000,"")</f>
        <v/>
      </c>
      <c r="G395" s="171">
        <v>3550</v>
      </c>
      <c r="H395" s="172" t="s">
        <v>174</v>
      </c>
      <c r="I395" s="172" t="s">
        <v>181</v>
      </c>
      <c r="J395" s="172" t="s">
        <v>182</v>
      </c>
      <c r="K395" s="172" t="s">
        <v>1021</v>
      </c>
      <c r="L395" s="172" t="s">
        <v>179</v>
      </c>
      <c r="M395" s="172" t="s">
        <v>179</v>
      </c>
    </row>
    <row r="396" spans="2:13" ht="20.100000000000001" customHeight="1" x14ac:dyDescent="0.25">
      <c r="B396" s="169" t="str">
        <f>IFERROR(RANK(Table912[[#This Row],[search id]],Table912[search id],1),"")</f>
        <v/>
      </c>
      <c r="C396" s="170" t="str">
        <f>IF(MIN(Table912[[#This Row],[search supracategory]:[search subcategory]])&lt;&gt;0,MIN(Table912[[#This Row],[search supracategory]:[search subcategory]]),"")</f>
        <v/>
      </c>
      <c r="D396" s="170" t="str">
        <f>IFERROR(SEARCH($G$3,Table912[[#This Row],[Supracategory Name]])+ROW()/100000,"")</f>
        <v/>
      </c>
      <c r="E396" s="170" t="str">
        <f>IFERROR(SEARCH($G$3,Table912[[#This Row],[Category Name]])+ROW()/100000,"")</f>
        <v/>
      </c>
      <c r="F396" s="170" t="str">
        <f>IFERROR(SEARCH($G$3,Table912[[#This Row],[Subcategory Name]])+ROW()/100000,"")</f>
        <v/>
      </c>
      <c r="G396" s="171">
        <v>3553</v>
      </c>
      <c r="H396" s="172" t="s">
        <v>174</v>
      </c>
      <c r="I396" s="172" t="s">
        <v>181</v>
      </c>
      <c r="J396" s="172" t="s">
        <v>182</v>
      </c>
      <c r="K396" s="172" t="s">
        <v>1023</v>
      </c>
      <c r="L396" s="172" t="s">
        <v>179</v>
      </c>
      <c r="M396" s="172" t="s">
        <v>179</v>
      </c>
    </row>
    <row r="397" spans="2:13" ht="20.100000000000001" customHeight="1" x14ac:dyDescent="0.25">
      <c r="B397" s="173" t="str">
        <f>IFERROR(RANK(Table912[[#This Row],[search id]],Table912[search id],1),"")</f>
        <v/>
      </c>
      <c r="C397" s="174" t="str">
        <f>IF(MIN(Table912[[#This Row],[search supracategory]:[search subcategory]])&lt;&gt;0,MIN(Table912[[#This Row],[search supracategory]:[search subcategory]]),"")</f>
        <v/>
      </c>
      <c r="D397" s="174" t="str">
        <f>IFERROR(SEARCH($G$3,Table912[[#This Row],[Supracategory Name]])+ROW()/100000,"")</f>
        <v/>
      </c>
      <c r="E397" s="174" t="str">
        <f>IFERROR(SEARCH($G$3,Table912[[#This Row],[Category Name]])+ROW()/100000,"")</f>
        <v/>
      </c>
      <c r="F397" s="174" t="str">
        <f>IFERROR(SEARCH($G$3,Table912[[#This Row],[Subcategory Name]])+ROW()/100000,"")</f>
        <v/>
      </c>
      <c r="G397" s="171">
        <v>3547</v>
      </c>
      <c r="H397" s="172" t="s">
        <v>174</v>
      </c>
      <c r="I397" s="172" t="s">
        <v>181</v>
      </c>
      <c r="J397" s="172" t="s">
        <v>182</v>
      </c>
      <c r="K397" s="172" t="s">
        <v>1025</v>
      </c>
      <c r="L397" s="172" t="s">
        <v>179</v>
      </c>
      <c r="M397" s="172" t="s">
        <v>179</v>
      </c>
    </row>
    <row r="398" spans="2:13" ht="20.100000000000001" customHeight="1" x14ac:dyDescent="0.25">
      <c r="B398" s="169" t="str">
        <f>IFERROR(RANK(Table912[[#This Row],[search id]],Table912[search id],1),"")</f>
        <v/>
      </c>
      <c r="C398" s="170" t="str">
        <f>IF(MIN(Table912[[#This Row],[search supracategory]:[search subcategory]])&lt;&gt;0,MIN(Table912[[#This Row],[search supracategory]:[search subcategory]]),"")</f>
        <v/>
      </c>
      <c r="D398" s="170" t="str">
        <f>IFERROR(SEARCH($G$3,Table912[[#This Row],[Supracategory Name]])+ROW()/100000,"")</f>
        <v/>
      </c>
      <c r="E398" s="170" t="str">
        <f>IFERROR(SEARCH($G$3,Table912[[#This Row],[Category Name]])+ROW()/100000,"")</f>
        <v/>
      </c>
      <c r="F398" s="170" t="str">
        <f>IFERROR(SEARCH($G$3,Table912[[#This Row],[Subcategory Name]])+ROW()/100000,"")</f>
        <v/>
      </c>
      <c r="G398" s="171">
        <v>3548</v>
      </c>
      <c r="H398" s="172" t="s">
        <v>174</v>
      </c>
      <c r="I398" s="172" t="s">
        <v>181</v>
      </c>
      <c r="J398" s="172" t="s">
        <v>182</v>
      </c>
      <c r="K398" s="172" t="s">
        <v>1027</v>
      </c>
      <c r="L398" s="172" t="s">
        <v>179</v>
      </c>
      <c r="M398" s="172" t="s">
        <v>179</v>
      </c>
    </row>
    <row r="399" spans="2:13" ht="20.100000000000001" customHeight="1" x14ac:dyDescent="0.25">
      <c r="B399" s="173" t="str">
        <f>IFERROR(RANK(Table912[[#This Row],[search id]],Table912[search id],1),"")</f>
        <v/>
      </c>
      <c r="C399" s="174" t="str">
        <f>IF(MIN(Table912[[#This Row],[search supracategory]:[search subcategory]])&lt;&gt;0,MIN(Table912[[#This Row],[search supracategory]:[search subcategory]]),"")</f>
        <v/>
      </c>
      <c r="D399" s="174" t="str">
        <f>IFERROR(SEARCH($G$3,Table912[[#This Row],[Supracategory Name]])+ROW()/100000,"")</f>
        <v/>
      </c>
      <c r="E399" s="174" t="str">
        <f>IFERROR(SEARCH($G$3,Table912[[#This Row],[Category Name]])+ROW()/100000,"")</f>
        <v/>
      </c>
      <c r="F399" s="174" t="str">
        <f>IFERROR(SEARCH($G$3,Table912[[#This Row],[Subcategory Name]])+ROW()/100000,"")</f>
        <v/>
      </c>
      <c r="G399" s="171">
        <v>1634</v>
      </c>
      <c r="H399" s="172" t="s">
        <v>174</v>
      </c>
      <c r="I399" s="172" t="s">
        <v>181</v>
      </c>
      <c r="J399" s="172" t="s">
        <v>182</v>
      </c>
      <c r="K399" s="172" t="s">
        <v>1029</v>
      </c>
      <c r="L399" s="172" t="s">
        <v>179</v>
      </c>
      <c r="M399" s="172" t="s">
        <v>179</v>
      </c>
    </row>
    <row r="400" spans="2:13" ht="20.100000000000001" customHeight="1" x14ac:dyDescent="0.25">
      <c r="B400" s="169" t="str">
        <f>IFERROR(RANK(Table912[[#This Row],[search id]],Table912[search id],1),"")</f>
        <v/>
      </c>
      <c r="C400" s="170" t="str">
        <f>IF(MIN(Table912[[#This Row],[search supracategory]:[search subcategory]])&lt;&gt;0,MIN(Table912[[#This Row],[search supracategory]:[search subcategory]]),"")</f>
        <v/>
      </c>
      <c r="D400" s="170" t="str">
        <f>IFERROR(SEARCH($G$3,Table912[[#This Row],[Supracategory Name]])+ROW()/100000,"")</f>
        <v/>
      </c>
      <c r="E400" s="170" t="str">
        <f>IFERROR(SEARCH($G$3,Table912[[#This Row],[Category Name]])+ROW()/100000,"")</f>
        <v/>
      </c>
      <c r="F400" s="170" t="str">
        <f>IFERROR(SEARCH($G$3,Table912[[#This Row],[Subcategory Name]])+ROW()/100000,"")</f>
        <v/>
      </c>
      <c r="G400" s="171">
        <v>3545</v>
      </c>
      <c r="H400" s="172" t="s">
        <v>174</v>
      </c>
      <c r="I400" s="172" t="s">
        <v>181</v>
      </c>
      <c r="J400" s="172" t="s">
        <v>182</v>
      </c>
      <c r="K400" s="172" t="s">
        <v>1031</v>
      </c>
      <c r="L400" s="172" t="s">
        <v>179</v>
      </c>
      <c r="M400" s="172" t="s">
        <v>179</v>
      </c>
    </row>
    <row r="401" spans="2:13" ht="20.100000000000001" customHeight="1" x14ac:dyDescent="0.25">
      <c r="B401" s="173" t="str">
        <f>IFERROR(RANK(Table912[[#This Row],[search id]],Table912[search id],1),"")</f>
        <v/>
      </c>
      <c r="C401" s="174" t="str">
        <f>IF(MIN(Table912[[#This Row],[search supracategory]:[search subcategory]])&lt;&gt;0,MIN(Table912[[#This Row],[search supracategory]:[search subcategory]]),"")</f>
        <v/>
      </c>
      <c r="D401" s="174" t="str">
        <f>IFERROR(SEARCH($G$3,Table912[[#This Row],[Supracategory Name]])+ROW()/100000,"")</f>
        <v/>
      </c>
      <c r="E401" s="174" t="str">
        <f>IFERROR(SEARCH($G$3,Table912[[#This Row],[Category Name]])+ROW()/100000,"")</f>
        <v/>
      </c>
      <c r="F401" s="174" t="str">
        <f>IFERROR(SEARCH($G$3,Table912[[#This Row],[Subcategory Name]])+ROW()/100000,"")</f>
        <v/>
      </c>
      <c r="G401" s="171">
        <v>3544</v>
      </c>
      <c r="H401" s="172" t="s">
        <v>174</v>
      </c>
      <c r="I401" s="172" t="s">
        <v>181</v>
      </c>
      <c r="J401" s="172" t="s">
        <v>182</v>
      </c>
      <c r="K401" s="172" t="s">
        <v>1033</v>
      </c>
      <c r="L401" s="172" t="s">
        <v>179</v>
      </c>
      <c r="M401" s="172" t="s">
        <v>179</v>
      </c>
    </row>
    <row r="402" spans="2:13" ht="20.100000000000001" customHeight="1" x14ac:dyDescent="0.25">
      <c r="B402" s="169" t="str">
        <f>IFERROR(RANK(Table912[[#This Row],[search id]],Table912[search id],1),"")</f>
        <v/>
      </c>
      <c r="C402" s="170" t="str">
        <f>IF(MIN(Table912[[#This Row],[search supracategory]:[search subcategory]])&lt;&gt;0,MIN(Table912[[#This Row],[search supracategory]:[search subcategory]]),"")</f>
        <v/>
      </c>
      <c r="D402" s="170" t="str">
        <f>IFERROR(SEARCH($G$3,Table912[[#This Row],[Supracategory Name]])+ROW()/100000,"")</f>
        <v/>
      </c>
      <c r="E402" s="170" t="str">
        <f>IFERROR(SEARCH($G$3,Table912[[#This Row],[Category Name]])+ROW()/100000,"")</f>
        <v/>
      </c>
      <c r="F402" s="170" t="str">
        <f>IFERROR(SEARCH($G$3,Table912[[#This Row],[Subcategory Name]])+ROW()/100000,"")</f>
        <v/>
      </c>
      <c r="G402" s="171">
        <v>3546</v>
      </c>
      <c r="H402" s="172" t="s">
        <v>174</v>
      </c>
      <c r="I402" s="172" t="s">
        <v>181</v>
      </c>
      <c r="J402" s="172" t="s">
        <v>182</v>
      </c>
      <c r="K402" s="172" t="s">
        <v>1035</v>
      </c>
      <c r="L402" s="172" t="s">
        <v>179</v>
      </c>
      <c r="M402" s="172" t="s">
        <v>179</v>
      </c>
    </row>
    <row r="403" spans="2:13" ht="20.100000000000001" customHeight="1" x14ac:dyDescent="0.25">
      <c r="B403" s="173" t="str">
        <f>IFERROR(RANK(Table912[[#This Row],[search id]],Table912[search id],1),"")</f>
        <v/>
      </c>
      <c r="C403" s="174" t="str">
        <f>IF(MIN(Table912[[#This Row],[search supracategory]:[search subcategory]])&lt;&gt;0,MIN(Table912[[#This Row],[search supracategory]:[search subcategory]]),"")</f>
        <v/>
      </c>
      <c r="D403" s="174" t="str">
        <f>IFERROR(SEARCH($G$3,Table912[[#This Row],[Supracategory Name]])+ROW()/100000,"")</f>
        <v/>
      </c>
      <c r="E403" s="174" t="str">
        <f>IFERROR(SEARCH($G$3,Table912[[#This Row],[Category Name]])+ROW()/100000,"")</f>
        <v/>
      </c>
      <c r="F403" s="174" t="str">
        <f>IFERROR(SEARCH($G$3,Table912[[#This Row],[Subcategory Name]])+ROW()/100000,"")</f>
        <v/>
      </c>
      <c r="G403" s="171">
        <v>3308</v>
      </c>
      <c r="H403" s="172" t="s">
        <v>174</v>
      </c>
      <c r="I403" s="172" t="s">
        <v>181</v>
      </c>
      <c r="J403" s="172" t="s">
        <v>182</v>
      </c>
      <c r="K403" s="172" t="s">
        <v>1037</v>
      </c>
      <c r="L403" s="172" t="s">
        <v>179</v>
      </c>
      <c r="M403" s="172" t="s">
        <v>179</v>
      </c>
    </row>
    <row r="404" spans="2:13" ht="20.100000000000001" customHeight="1" x14ac:dyDescent="0.25">
      <c r="B404" s="169" t="str">
        <f>IFERROR(RANK(Table912[[#This Row],[search id]],Table912[search id],1),"")</f>
        <v/>
      </c>
      <c r="C404" s="170" t="str">
        <f>IF(MIN(Table912[[#This Row],[search supracategory]:[search subcategory]])&lt;&gt;0,MIN(Table912[[#This Row],[search supracategory]:[search subcategory]]),"")</f>
        <v/>
      </c>
      <c r="D404" s="170" t="str">
        <f>IFERROR(SEARCH($G$3,Table912[[#This Row],[Supracategory Name]])+ROW()/100000,"")</f>
        <v/>
      </c>
      <c r="E404" s="170" t="str">
        <f>IFERROR(SEARCH($G$3,Table912[[#This Row],[Category Name]])+ROW()/100000,"")</f>
        <v/>
      </c>
      <c r="F404" s="170" t="str">
        <f>IFERROR(SEARCH($G$3,Table912[[#This Row],[Subcategory Name]])+ROW()/100000,"")</f>
        <v/>
      </c>
      <c r="G404" s="171">
        <v>1444</v>
      </c>
      <c r="H404" s="172" t="s">
        <v>1039</v>
      </c>
      <c r="I404" s="172" t="s">
        <v>1040</v>
      </c>
      <c r="J404" s="172" t="s">
        <v>1041</v>
      </c>
      <c r="K404" s="172" t="s">
        <v>1042</v>
      </c>
      <c r="L404" s="172" t="s">
        <v>1043</v>
      </c>
      <c r="M404" s="172" t="s">
        <v>179</v>
      </c>
    </row>
    <row r="405" spans="2:13" ht="20.100000000000001" customHeight="1" x14ac:dyDescent="0.25">
      <c r="B405" s="173" t="str">
        <f>IFERROR(RANK(Table912[[#This Row],[search id]],Table912[search id],1),"")</f>
        <v/>
      </c>
      <c r="C405" s="174" t="str">
        <f>IF(MIN(Table912[[#This Row],[search supracategory]:[search subcategory]])&lt;&gt;0,MIN(Table912[[#This Row],[search supracategory]:[search subcategory]]),"")</f>
        <v/>
      </c>
      <c r="D405" s="174" t="str">
        <f>IFERROR(SEARCH($G$3,Table912[[#This Row],[Supracategory Name]])+ROW()/100000,"")</f>
        <v/>
      </c>
      <c r="E405" s="174" t="str">
        <f>IFERROR(SEARCH($G$3,Table912[[#This Row],[Category Name]])+ROW()/100000,"")</f>
        <v/>
      </c>
      <c r="F405" s="174" t="str">
        <f>IFERROR(SEARCH($G$3,Table912[[#This Row],[Subcategory Name]])+ROW()/100000,"")</f>
        <v/>
      </c>
      <c r="G405" s="171">
        <v>2743</v>
      </c>
      <c r="H405" s="172" t="s">
        <v>1039</v>
      </c>
      <c r="I405" s="172" t="s">
        <v>1040</v>
      </c>
      <c r="J405" s="172" t="s">
        <v>1041</v>
      </c>
      <c r="K405" s="172" t="s">
        <v>1042</v>
      </c>
      <c r="L405" s="172" t="s">
        <v>1045</v>
      </c>
      <c r="M405" s="172" t="s">
        <v>179</v>
      </c>
    </row>
    <row r="406" spans="2:13" ht="20.100000000000001" customHeight="1" x14ac:dyDescent="0.25">
      <c r="B406" s="169" t="str">
        <f>IFERROR(RANK(Table912[[#This Row],[search id]],Table912[search id],1),"")</f>
        <v/>
      </c>
      <c r="C406" s="170" t="str">
        <f>IF(MIN(Table912[[#This Row],[search supracategory]:[search subcategory]])&lt;&gt;0,MIN(Table912[[#This Row],[search supracategory]:[search subcategory]]),"")</f>
        <v/>
      </c>
      <c r="D406" s="170" t="str">
        <f>IFERROR(SEARCH($G$3,Table912[[#This Row],[Supracategory Name]])+ROW()/100000,"")</f>
        <v/>
      </c>
      <c r="E406" s="170" t="str">
        <f>IFERROR(SEARCH($G$3,Table912[[#This Row],[Category Name]])+ROW()/100000,"")</f>
        <v/>
      </c>
      <c r="F406" s="170" t="str">
        <f>IFERROR(SEARCH($G$3,Table912[[#This Row],[Subcategory Name]])+ROW()/100000,"")</f>
        <v/>
      </c>
      <c r="G406" s="171">
        <v>606</v>
      </c>
      <c r="H406" s="172" t="s">
        <v>1039</v>
      </c>
      <c r="I406" s="172" t="s">
        <v>1040</v>
      </c>
      <c r="J406" s="172" t="s">
        <v>1041</v>
      </c>
      <c r="K406" s="172" t="s">
        <v>1047</v>
      </c>
      <c r="L406" s="172" t="s">
        <v>1048</v>
      </c>
      <c r="M406" s="172" t="s">
        <v>179</v>
      </c>
    </row>
    <row r="407" spans="2:13" ht="20.100000000000001" customHeight="1" x14ac:dyDescent="0.25">
      <c r="B407" s="173" t="str">
        <f>IFERROR(RANK(Table912[[#This Row],[search id]],Table912[search id],1),"")</f>
        <v/>
      </c>
      <c r="C407" s="174" t="str">
        <f>IF(MIN(Table912[[#This Row],[search supracategory]:[search subcategory]])&lt;&gt;0,MIN(Table912[[#This Row],[search supracategory]:[search subcategory]]),"")</f>
        <v/>
      </c>
      <c r="D407" s="174" t="str">
        <f>IFERROR(SEARCH($G$3,Table912[[#This Row],[Supracategory Name]])+ROW()/100000,"")</f>
        <v/>
      </c>
      <c r="E407" s="174" t="str">
        <f>IFERROR(SEARCH($G$3,Table912[[#This Row],[Category Name]])+ROW()/100000,"")</f>
        <v/>
      </c>
      <c r="F407" s="174" t="str">
        <f>IFERROR(SEARCH($G$3,Table912[[#This Row],[Subcategory Name]])+ROW()/100000,"")</f>
        <v/>
      </c>
      <c r="G407" s="171">
        <v>607</v>
      </c>
      <c r="H407" s="172" t="s">
        <v>1039</v>
      </c>
      <c r="I407" s="172" t="s">
        <v>1040</v>
      </c>
      <c r="J407" s="172" t="s">
        <v>1041</v>
      </c>
      <c r="K407" s="172" t="s">
        <v>1047</v>
      </c>
      <c r="L407" s="172" t="s">
        <v>1051</v>
      </c>
      <c r="M407" s="172" t="s">
        <v>179</v>
      </c>
    </row>
    <row r="408" spans="2:13" ht="20.100000000000001" customHeight="1" x14ac:dyDescent="0.25">
      <c r="B408" s="169" t="str">
        <f>IFERROR(RANK(Table912[[#This Row],[search id]],Table912[search id],1),"")</f>
        <v/>
      </c>
      <c r="C408" s="170" t="str">
        <f>IF(MIN(Table912[[#This Row],[search supracategory]:[search subcategory]])&lt;&gt;0,MIN(Table912[[#This Row],[search supracategory]:[search subcategory]]),"")</f>
        <v/>
      </c>
      <c r="D408" s="170" t="str">
        <f>IFERROR(SEARCH($G$3,Table912[[#This Row],[Supracategory Name]])+ROW()/100000,"")</f>
        <v/>
      </c>
      <c r="E408" s="170" t="str">
        <f>IFERROR(SEARCH($G$3,Table912[[#This Row],[Category Name]])+ROW()/100000,"")</f>
        <v/>
      </c>
      <c r="F408" s="170" t="str">
        <f>IFERROR(SEARCH($G$3,Table912[[#This Row],[Subcategory Name]])+ROW()/100000,"")</f>
        <v/>
      </c>
      <c r="G408" s="171">
        <v>2543</v>
      </c>
      <c r="H408" s="172" t="s">
        <v>1039</v>
      </c>
      <c r="I408" s="172" t="s">
        <v>1040</v>
      </c>
      <c r="J408" s="172" t="s">
        <v>1041</v>
      </c>
      <c r="K408" s="172" t="s">
        <v>1053</v>
      </c>
      <c r="L408" s="172" t="s">
        <v>1054</v>
      </c>
      <c r="M408" s="172" t="s">
        <v>179</v>
      </c>
    </row>
    <row r="409" spans="2:13" ht="20.100000000000001" customHeight="1" x14ac:dyDescent="0.25">
      <c r="B409" s="173" t="str">
        <f>IFERROR(RANK(Table912[[#This Row],[search id]],Table912[search id],1),"")</f>
        <v/>
      </c>
      <c r="C409" s="174" t="str">
        <f>IF(MIN(Table912[[#This Row],[search supracategory]:[search subcategory]])&lt;&gt;0,MIN(Table912[[#This Row],[search supracategory]:[search subcategory]]),"")</f>
        <v/>
      </c>
      <c r="D409" s="174" t="str">
        <f>IFERROR(SEARCH($G$3,Table912[[#This Row],[Supracategory Name]])+ROW()/100000,"")</f>
        <v/>
      </c>
      <c r="E409" s="174" t="str">
        <f>IFERROR(SEARCH($G$3,Table912[[#This Row],[Category Name]])+ROW()/100000,"")</f>
        <v/>
      </c>
      <c r="F409" s="174" t="str">
        <f>IFERROR(SEARCH($G$3,Table912[[#This Row],[Subcategory Name]])+ROW()/100000,"")</f>
        <v/>
      </c>
      <c r="G409" s="171">
        <v>1149</v>
      </c>
      <c r="H409" s="172" t="s">
        <v>1039</v>
      </c>
      <c r="I409" s="172" t="s">
        <v>1040</v>
      </c>
      <c r="J409" s="172" t="s">
        <v>1041</v>
      </c>
      <c r="K409" s="172" t="s">
        <v>1053</v>
      </c>
      <c r="L409" s="172" t="s">
        <v>1057</v>
      </c>
      <c r="M409" s="172" t="s">
        <v>179</v>
      </c>
    </row>
    <row r="410" spans="2:13" ht="20.100000000000001" customHeight="1" x14ac:dyDescent="0.25">
      <c r="B410" s="169" t="str">
        <f>IFERROR(RANK(Table912[[#This Row],[search id]],Table912[search id],1),"")</f>
        <v/>
      </c>
      <c r="C410" s="170" t="str">
        <f>IF(MIN(Table912[[#This Row],[search supracategory]:[search subcategory]])&lt;&gt;0,MIN(Table912[[#This Row],[search supracategory]:[search subcategory]]),"")</f>
        <v/>
      </c>
      <c r="D410" s="170" t="str">
        <f>IFERROR(SEARCH($G$3,Table912[[#This Row],[Supracategory Name]])+ROW()/100000,"")</f>
        <v/>
      </c>
      <c r="E410" s="170" t="str">
        <f>IFERROR(SEARCH($G$3,Table912[[#This Row],[Category Name]])+ROW()/100000,"")</f>
        <v/>
      </c>
      <c r="F410" s="170" t="str">
        <f>IFERROR(SEARCH($G$3,Table912[[#This Row],[Subcategory Name]])+ROW()/100000,"")</f>
        <v/>
      </c>
      <c r="G410" s="171">
        <v>183</v>
      </c>
      <c r="H410" s="172" t="s">
        <v>1039</v>
      </c>
      <c r="I410" s="172" t="s">
        <v>1040</v>
      </c>
      <c r="J410" s="172" t="s">
        <v>1041</v>
      </c>
      <c r="K410" s="172" t="s">
        <v>1059</v>
      </c>
      <c r="L410" s="172" t="s">
        <v>1060</v>
      </c>
      <c r="M410" s="172" t="s">
        <v>179</v>
      </c>
    </row>
    <row r="411" spans="2:13" ht="20.100000000000001" customHeight="1" x14ac:dyDescent="0.25">
      <c r="B411" s="173" t="str">
        <f>IFERROR(RANK(Table912[[#This Row],[search id]],Table912[search id],1),"")</f>
        <v/>
      </c>
      <c r="C411" s="174" t="str">
        <f>IF(MIN(Table912[[#This Row],[search supracategory]:[search subcategory]])&lt;&gt;0,MIN(Table912[[#This Row],[search supracategory]:[search subcategory]]),"")</f>
        <v/>
      </c>
      <c r="D411" s="174" t="str">
        <f>IFERROR(SEARCH($G$3,Table912[[#This Row],[Supracategory Name]])+ROW()/100000,"")</f>
        <v/>
      </c>
      <c r="E411" s="174" t="str">
        <f>IFERROR(SEARCH($G$3,Table912[[#This Row],[Category Name]])+ROW()/100000,"")</f>
        <v/>
      </c>
      <c r="F411" s="174" t="str">
        <f>IFERROR(SEARCH($G$3,Table912[[#This Row],[Subcategory Name]])+ROW()/100000,"")</f>
        <v/>
      </c>
      <c r="G411" s="171">
        <v>205</v>
      </c>
      <c r="H411" s="172" t="s">
        <v>1039</v>
      </c>
      <c r="I411" s="172" t="s">
        <v>1040</v>
      </c>
      <c r="J411" s="172" t="s">
        <v>1041</v>
      </c>
      <c r="K411" s="172" t="s">
        <v>1059</v>
      </c>
      <c r="L411" s="172" t="s">
        <v>1063</v>
      </c>
      <c r="M411" s="172" t="s">
        <v>179</v>
      </c>
    </row>
    <row r="412" spans="2:13" ht="20.100000000000001" customHeight="1" x14ac:dyDescent="0.25">
      <c r="B412" s="169" t="str">
        <f>IFERROR(RANK(Table912[[#This Row],[search id]],Table912[search id],1),"")</f>
        <v/>
      </c>
      <c r="C412" s="170" t="str">
        <f>IF(MIN(Table912[[#This Row],[search supracategory]:[search subcategory]])&lt;&gt;0,MIN(Table912[[#This Row],[search supracategory]:[search subcategory]]),"")</f>
        <v/>
      </c>
      <c r="D412" s="170" t="str">
        <f>IFERROR(SEARCH($G$3,Table912[[#This Row],[Supracategory Name]])+ROW()/100000,"")</f>
        <v/>
      </c>
      <c r="E412" s="170" t="str">
        <f>IFERROR(SEARCH($G$3,Table912[[#This Row],[Category Name]])+ROW()/100000,"")</f>
        <v/>
      </c>
      <c r="F412" s="170" t="str">
        <f>IFERROR(SEARCH($G$3,Table912[[#This Row],[Subcategory Name]])+ROW()/100000,"")</f>
        <v/>
      </c>
      <c r="G412" s="171">
        <v>198</v>
      </c>
      <c r="H412" s="172" t="s">
        <v>1039</v>
      </c>
      <c r="I412" s="172" t="s">
        <v>1040</v>
      </c>
      <c r="J412" s="172" t="s">
        <v>1041</v>
      </c>
      <c r="K412" s="172" t="s">
        <v>1059</v>
      </c>
      <c r="L412" s="172" t="s">
        <v>1065</v>
      </c>
      <c r="M412" s="172" t="s">
        <v>179</v>
      </c>
    </row>
    <row r="413" spans="2:13" ht="20.100000000000001" customHeight="1" x14ac:dyDescent="0.25">
      <c r="B413" s="173" t="str">
        <f>IFERROR(RANK(Table912[[#This Row],[search id]],Table912[search id],1),"")</f>
        <v/>
      </c>
      <c r="C413" s="174" t="str">
        <f>IF(MIN(Table912[[#This Row],[search supracategory]:[search subcategory]])&lt;&gt;0,MIN(Table912[[#This Row],[search supracategory]:[search subcategory]]),"")</f>
        <v/>
      </c>
      <c r="D413" s="174" t="str">
        <f>IFERROR(SEARCH($G$3,Table912[[#This Row],[Supracategory Name]])+ROW()/100000,"")</f>
        <v/>
      </c>
      <c r="E413" s="174" t="str">
        <f>IFERROR(SEARCH($G$3,Table912[[#This Row],[Category Name]])+ROW()/100000,"")</f>
        <v/>
      </c>
      <c r="F413" s="174" t="str">
        <f>IFERROR(SEARCH($G$3,Table912[[#This Row],[Subcategory Name]])+ROW()/100000,"")</f>
        <v/>
      </c>
      <c r="G413" s="171">
        <v>471</v>
      </c>
      <c r="H413" s="172" t="s">
        <v>1039</v>
      </c>
      <c r="I413" s="172" t="s">
        <v>1040</v>
      </c>
      <c r="J413" s="172" t="s">
        <v>1041</v>
      </c>
      <c r="K413" s="172" t="s">
        <v>1059</v>
      </c>
      <c r="L413" s="172" t="s">
        <v>1067</v>
      </c>
      <c r="M413" s="172" t="s">
        <v>179</v>
      </c>
    </row>
    <row r="414" spans="2:13" ht="20.100000000000001" customHeight="1" x14ac:dyDescent="0.25">
      <c r="B414" s="169" t="str">
        <f>IFERROR(RANK(Table912[[#This Row],[search id]],Table912[search id],1),"")</f>
        <v/>
      </c>
      <c r="C414" s="170" t="str">
        <f>IF(MIN(Table912[[#This Row],[search supracategory]:[search subcategory]])&lt;&gt;0,MIN(Table912[[#This Row],[search supracategory]:[search subcategory]]),"")</f>
        <v/>
      </c>
      <c r="D414" s="170" t="str">
        <f>IFERROR(SEARCH($G$3,Table912[[#This Row],[Supracategory Name]])+ROW()/100000,"")</f>
        <v/>
      </c>
      <c r="E414" s="170" t="str">
        <f>IFERROR(SEARCH($G$3,Table912[[#This Row],[Category Name]])+ROW()/100000,"")</f>
        <v/>
      </c>
      <c r="F414" s="170" t="str">
        <f>IFERROR(SEARCH($G$3,Table912[[#This Row],[Subcategory Name]])+ROW()/100000,"")</f>
        <v/>
      </c>
      <c r="G414" s="171">
        <v>612</v>
      </c>
      <c r="H414" s="172" t="s">
        <v>1039</v>
      </c>
      <c r="I414" s="172" t="s">
        <v>1040</v>
      </c>
      <c r="J414" s="172" t="s">
        <v>1041</v>
      </c>
      <c r="K414" s="172" t="s">
        <v>1059</v>
      </c>
      <c r="L414" s="172" t="s">
        <v>1068</v>
      </c>
      <c r="M414" s="172" t="s">
        <v>179</v>
      </c>
    </row>
    <row r="415" spans="2:13" ht="20.100000000000001" customHeight="1" x14ac:dyDescent="0.25">
      <c r="B415" s="173" t="str">
        <f>IFERROR(RANK(Table912[[#This Row],[search id]],Table912[search id],1),"")</f>
        <v/>
      </c>
      <c r="C415" s="174" t="str">
        <f>IF(MIN(Table912[[#This Row],[search supracategory]:[search subcategory]])&lt;&gt;0,MIN(Table912[[#This Row],[search supracategory]:[search subcategory]]),"")</f>
        <v/>
      </c>
      <c r="D415" s="174" t="str">
        <f>IFERROR(SEARCH($G$3,Table912[[#This Row],[Supracategory Name]])+ROW()/100000,"")</f>
        <v/>
      </c>
      <c r="E415" s="174" t="str">
        <f>IFERROR(SEARCH($G$3,Table912[[#This Row],[Category Name]])+ROW()/100000,"")</f>
        <v/>
      </c>
      <c r="F415" s="174" t="str">
        <f>IFERROR(SEARCH($G$3,Table912[[#This Row],[Subcategory Name]])+ROW()/100000,"")</f>
        <v/>
      </c>
      <c r="G415" s="171">
        <v>2276</v>
      </c>
      <c r="H415" s="172" t="s">
        <v>1039</v>
      </c>
      <c r="I415" s="172" t="s">
        <v>1040</v>
      </c>
      <c r="J415" s="172" t="s">
        <v>1041</v>
      </c>
      <c r="K415" s="172" t="s">
        <v>1059</v>
      </c>
      <c r="L415" s="172" t="s">
        <v>1070</v>
      </c>
      <c r="M415" s="172" t="s">
        <v>179</v>
      </c>
    </row>
    <row r="416" spans="2:13" ht="20.100000000000001" customHeight="1" x14ac:dyDescent="0.25">
      <c r="B416" s="169" t="str">
        <f>IFERROR(RANK(Table912[[#This Row],[search id]],Table912[search id],1),"")</f>
        <v/>
      </c>
      <c r="C416" s="170" t="str">
        <f>IF(MIN(Table912[[#This Row],[search supracategory]:[search subcategory]])&lt;&gt;0,MIN(Table912[[#This Row],[search supracategory]:[search subcategory]]),"")</f>
        <v/>
      </c>
      <c r="D416" s="170" t="str">
        <f>IFERROR(SEARCH($G$3,Table912[[#This Row],[Supracategory Name]])+ROW()/100000,"")</f>
        <v/>
      </c>
      <c r="E416" s="170" t="str">
        <f>IFERROR(SEARCH($G$3,Table912[[#This Row],[Category Name]])+ROW()/100000,"")</f>
        <v/>
      </c>
      <c r="F416" s="170" t="str">
        <f>IFERROR(SEARCH($G$3,Table912[[#This Row],[Subcategory Name]])+ROW()/100000,"")</f>
        <v/>
      </c>
      <c r="G416" s="171">
        <v>587</v>
      </c>
      <c r="H416" s="172" t="s">
        <v>1039</v>
      </c>
      <c r="I416" s="172" t="s">
        <v>1040</v>
      </c>
      <c r="J416" s="172" t="s">
        <v>1041</v>
      </c>
      <c r="K416" s="172" t="s">
        <v>1072</v>
      </c>
      <c r="L416" s="172" t="s">
        <v>179</v>
      </c>
      <c r="M416" s="172" t="s">
        <v>179</v>
      </c>
    </row>
    <row r="417" spans="2:13" ht="20.100000000000001" customHeight="1" x14ac:dyDescent="0.25">
      <c r="B417" s="173" t="str">
        <f>IFERROR(RANK(Table912[[#This Row],[search id]],Table912[search id],1),"")</f>
        <v/>
      </c>
      <c r="C417" s="174" t="str">
        <f>IF(MIN(Table912[[#This Row],[search supracategory]:[search subcategory]])&lt;&gt;0,MIN(Table912[[#This Row],[search supracategory]:[search subcategory]]),"")</f>
        <v/>
      </c>
      <c r="D417" s="174" t="str">
        <f>IFERROR(SEARCH($G$3,Table912[[#This Row],[Supracategory Name]])+ROW()/100000,"")</f>
        <v/>
      </c>
      <c r="E417" s="174" t="str">
        <f>IFERROR(SEARCH($G$3,Table912[[#This Row],[Category Name]])+ROW()/100000,"")</f>
        <v/>
      </c>
      <c r="F417" s="174" t="str">
        <f>IFERROR(SEARCH($G$3,Table912[[#This Row],[Subcategory Name]])+ROW()/100000,"")</f>
        <v/>
      </c>
      <c r="G417" s="171">
        <v>2571</v>
      </c>
      <c r="H417" s="172" t="s">
        <v>1039</v>
      </c>
      <c r="I417" s="172" t="s">
        <v>1040</v>
      </c>
      <c r="J417" s="172" t="s">
        <v>1074</v>
      </c>
      <c r="K417" s="172" t="s">
        <v>1075</v>
      </c>
      <c r="L417" s="172" t="s">
        <v>1076</v>
      </c>
      <c r="M417" s="172" t="s">
        <v>179</v>
      </c>
    </row>
    <row r="418" spans="2:13" ht="20.100000000000001" customHeight="1" x14ac:dyDescent="0.25">
      <c r="B418" s="169" t="str">
        <f>IFERROR(RANK(Table912[[#This Row],[search id]],Table912[search id],1),"")</f>
        <v/>
      </c>
      <c r="C418" s="170" t="str">
        <f>IF(MIN(Table912[[#This Row],[search supracategory]:[search subcategory]])&lt;&gt;0,MIN(Table912[[#This Row],[search supracategory]:[search subcategory]]),"")</f>
        <v/>
      </c>
      <c r="D418" s="170" t="str">
        <f>IFERROR(SEARCH($G$3,Table912[[#This Row],[Supracategory Name]])+ROW()/100000,"")</f>
        <v/>
      </c>
      <c r="E418" s="170" t="str">
        <f>IFERROR(SEARCH($G$3,Table912[[#This Row],[Category Name]])+ROW()/100000,"")</f>
        <v/>
      </c>
      <c r="F418" s="170" t="str">
        <f>IFERROR(SEARCH($G$3,Table912[[#This Row],[Subcategory Name]])+ROW()/100000,"")</f>
        <v/>
      </c>
      <c r="G418" s="171">
        <v>2572</v>
      </c>
      <c r="H418" s="172" t="s">
        <v>1039</v>
      </c>
      <c r="I418" s="172" t="s">
        <v>1040</v>
      </c>
      <c r="J418" s="172" t="s">
        <v>1074</v>
      </c>
      <c r="K418" s="172" t="s">
        <v>1075</v>
      </c>
      <c r="L418" s="172" t="s">
        <v>1079</v>
      </c>
      <c r="M418" s="172" t="s">
        <v>179</v>
      </c>
    </row>
    <row r="419" spans="2:13" ht="20.100000000000001" customHeight="1" x14ac:dyDescent="0.25">
      <c r="B419" s="173" t="str">
        <f>IFERROR(RANK(Table912[[#This Row],[search id]],Table912[search id],1),"")</f>
        <v/>
      </c>
      <c r="C419" s="174" t="str">
        <f>IF(MIN(Table912[[#This Row],[search supracategory]:[search subcategory]])&lt;&gt;0,MIN(Table912[[#This Row],[search supracategory]:[search subcategory]]),"")</f>
        <v/>
      </c>
      <c r="D419" s="174" t="str">
        <f>IFERROR(SEARCH($G$3,Table912[[#This Row],[Supracategory Name]])+ROW()/100000,"")</f>
        <v/>
      </c>
      <c r="E419" s="174" t="str">
        <f>IFERROR(SEARCH($G$3,Table912[[#This Row],[Category Name]])+ROW()/100000,"")</f>
        <v/>
      </c>
      <c r="F419" s="174" t="str">
        <f>IFERROR(SEARCH($G$3,Table912[[#This Row],[Subcategory Name]])+ROW()/100000,"")</f>
        <v/>
      </c>
      <c r="G419" s="171">
        <v>573</v>
      </c>
      <c r="H419" s="172" t="s">
        <v>1039</v>
      </c>
      <c r="I419" s="172" t="s">
        <v>1040</v>
      </c>
      <c r="J419" s="172" t="s">
        <v>1074</v>
      </c>
      <c r="K419" s="172" t="s">
        <v>1075</v>
      </c>
      <c r="L419" s="172" t="s">
        <v>1081</v>
      </c>
      <c r="M419" s="172" t="s">
        <v>179</v>
      </c>
    </row>
    <row r="420" spans="2:13" ht="20.100000000000001" customHeight="1" x14ac:dyDescent="0.25">
      <c r="B420" s="169" t="str">
        <f>IFERROR(RANK(Table912[[#This Row],[search id]],Table912[search id],1),"")</f>
        <v/>
      </c>
      <c r="C420" s="170" t="str">
        <f>IF(MIN(Table912[[#This Row],[search supracategory]:[search subcategory]])&lt;&gt;0,MIN(Table912[[#This Row],[search supracategory]:[search subcategory]]),"")</f>
        <v/>
      </c>
      <c r="D420" s="170" t="str">
        <f>IFERROR(SEARCH($G$3,Table912[[#This Row],[Supracategory Name]])+ROW()/100000,"")</f>
        <v/>
      </c>
      <c r="E420" s="170" t="str">
        <f>IFERROR(SEARCH($G$3,Table912[[#This Row],[Category Name]])+ROW()/100000,"")</f>
        <v/>
      </c>
      <c r="F420" s="170" t="str">
        <f>IFERROR(SEARCH($G$3,Table912[[#This Row],[Subcategory Name]])+ROW()/100000,"")</f>
        <v/>
      </c>
      <c r="G420" s="171">
        <v>539</v>
      </c>
      <c r="H420" s="172" t="s">
        <v>1039</v>
      </c>
      <c r="I420" s="172" t="s">
        <v>1040</v>
      </c>
      <c r="J420" s="172" t="s">
        <v>1074</v>
      </c>
      <c r="K420" s="172" t="s">
        <v>1075</v>
      </c>
      <c r="L420" s="172" t="s">
        <v>1083</v>
      </c>
      <c r="M420" s="172" t="s">
        <v>179</v>
      </c>
    </row>
    <row r="421" spans="2:13" ht="20.100000000000001" customHeight="1" x14ac:dyDescent="0.25">
      <c r="B421" s="173" t="str">
        <f>IFERROR(RANK(Table912[[#This Row],[search id]],Table912[search id],1),"")</f>
        <v/>
      </c>
      <c r="C421" s="174" t="str">
        <f>IF(MIN(Table912[[#This Row],[search supracategory]:[search subcategory]])&lt;&gt;0,MIN(Table912[[#This Row],[search supracategory]:[search subcategory]]),"")</f>
        <v/>
      </c>
      <c r="D421" s="174" t="str">
        <f>IFERROR(SEARCH($G$3,Table912[[#This Row],[Supracategory Name]])+ROW()/100000,"")</f>
        <v/>
      </c>
      <c r="E421" s="174" t="str">
        <f>IFERROR(SEARCH($G$3,Table912[[#This Row],[Category Name]])+ROW()/100000,"")</f>
        <v/>
      </c>
      <c r="F421" s="174" t="str">
        <f>IFERROR(SEARCH($G$3,Table912[[#This Row],[Subcategory Name]])+ROW()/100000,"")</f>
        <v/>
      </c>
      <c r="G421" s="171">
        <v>540</v>
      </c>
      <c r="H421" s="172" t="s">
        <v>1039</v>
      </c>
      <c r="I421" s="172" t="s">
        <v>1040</v>
      </c>
      <c r="J421" s="172" t="s">
        <v>1074</v>
      </c>
      <c r="K421" s="172" t="s">
        <v>1075</v>
      </c>
      <c r="L421" s="172" t="s">
        <v>1085</v>
      </c>
      <c r="M421" s="172" t="s">
        <v>179</v>
      </c>
    </row>
    <row r="422" spans="2:13" ht="20.100000000000001" customHeight="1" x14ac:dyDescent="0.25">
      <c r="B422" s="169" t="str">
        <f>IFERROR(RANK(Table912[[#This Row],[search id]],Table912[search id],1),"")</f>
        <v/>
      </c>
      <c r="C422" s="170" t="str">
        <f>IF(MIN(Table912[[#This Row],[search supracategory]:[search subcategory]])&lt;&gt;0,MIN(Table912[[#This Row],[search supracategory]:[search subcategory]]),"")</f>
        <v/>
      </c>
      <c r="D422" s="170" t="str">
        <f>IFERROR(SEARCH($G$3,Table912[[#This Row],[Supracategory Name]])+ROW()/100000,"")</f>
        <v/>
      </c>
      <c r="E422" s="170" t="str">
        <f>IFERROR(SEARCH($G$3,Table912[[#This Row],[Category Name]])+ROW()/100000,"")</f>
        <v/>
      </c>
      <c r="F422" s="170" t="str">
        <f>IFERROR(SEARCH($G$3,Table912[[#This Row],[Subcategory Name]])+ROW()/100000,"")</f>
        <v/>
      </c>
      <c r="G422" s="171">
        <v>542</v>
      </c>
      <c r="H422" s="172" t="s">
        <v>1039</v>
      </c>
      <c r="I422" s="172" t="s">
        <v>1040</v>
      </c>
      <c r="J422" s="172" t="s">
        <v>1074</v>
      </c>
      <c r="K422" s="172" t="s">
        <v>1075</v>
      </c>
      <c r="L422" s="172" t="s">
        <v>1087</v>
      </c>
      <c r="M422" s="172" t="s">
        <v>179</v>
      </c>
    </row>
    <row r="423" spans="2:13" ht="20.100000000000001" customHeight="1" x14ac:dyDescent="0.25">
      <c r="B423" s="173" t="str">
        <f>IFERROR(RANK(Table912[[#This Row],[search id]],Table912[search id],1),"")</f>
        <v/>
      </c>
      <c r="C423" s="174" t="str">
        <f>IF(MIN(Table912[[#This Row],[search supracategory]:[search subcategory]])&lt;&gt;0,MIN(Table912[[#This Row],[search supracategory]:[search subcategory]]),"")</f>
        <v/>
      </c>
      <c r="D423" s="174" t="str">
        <f>IFERROR(SEARCH($G$3,Table912[[#This Row],[Supracategory Name]])+ROW()/100000,"")</f>
        <v/>
      </c>
      <c r="E423" s="174" t="str">
        <f>IFERROR(SEARCH($G$3,Table912[[#This Row],[Category Name]])+ROW()/100000,"")</f>
        <v/>
      </c>
      <c r="F423" s="174" t="str">
        <f>IFERROR(SEARCH($G$3,Table912[[#This Row],[Subcategory Name]])+ROW()/100000,"")</f>
        <v/>
      </c>
      <c r="G423" s="171">
        <v>420</v>
      </c>
      <c r="H423" s="172" t="s">
        <v>1039</v>
      </c>
      <c r="I423" s="172" t="s">
        <v>1040</v>
      </c>
      <c r="J423" s="172" t="s">
        <v>1074</v>
      </c>
      <c r="K423" s="172" t="s">
        <v>1075</v>
      </c>
      <c r="L423" s="172" t="s">
        <v>1089</v>
      </c>
      <c r="M423" s="172" t="s">
        <v>179</v>
      </c>
    </row>
    <row r="424" spans="2:13" ht="20.100000000000001" customHeight="1" x14ac:dyDescent="0.25">
      <c r="B424" s="169" t="str">
        <f>IFERROR(RANK(Table912[[#This Row],[search id]],Table912[search id],1),"")</f>
        <v/>
      </c>
      <c r="C424" s="170" t="str">
        <f>IF(MIN(Table912[[#This Row],[search supracategory]:[search subcategory]])&lt;&gt;0,MIN(Table912[[#This Row],[search supracategory]:[search subcategory]]),"")</f>
        <v/>
      </c>
      <c r="D424" s="170" t="str">
        <f>IFERROR(SEARCH($G$3,Table912[[#This Row],[Supracategory Name]])+ROW()/100000,"")</f>
        <v/>
      </c>
      <c r="E424" s="170" t="str">
        <f>IFERROR(SEARCH($G$3,Table912[[#This Row],[Category Name]])+ROW()/100000,"")</f>
        <v/>
      </c>
      <c r="F424" s="170" t="str">
        <f>IFERROR(SEARCH($G$3,Table912[[#This Row],[Subcategory Name]])+ROW()/100000,"")</f>
        <v/>
      </c>
      <c r="G424" s="171">
        <v>2442</v>
      </c>
      <c r="H424" s="172" t="s">
        <v>1039</v>
      </c>
      <c r="I424" s="172" t="s">
        <v>1040</v>
      </c>
      <c r="J424" s="172" t="s">
        <v>1074</v>
      </c>
      <c r="K424" s="172" t="s">
        <v>1075</v>
      </c>
      <c r="L424" s="172" t="s">
        <v>1091</v>
      </c>
      <c r="M424" s="172" t="s">
        <v>179</v>
      </c>
    </row>
    <row r="425" spans="2:13" ht="20.100000000000001" customHeight="1" x14ac:dyDescent="0.25">
      <c r="B425" s="173" t="str">
        <f>IFERROR(RANK(Table912[[#This Row],[search id]],Table912[search id],1),"")</f>
        <v/>
      </c>
      <c r="C425" s="174" t="str">
        <f>IF(MIN(Table912[[#This Row],[search supracategory]:[search subcategory]])&lt;&gt;0,MIN(Table912[[#This Row],[search supracategory]:[search subcategory]]),"")</f>
        <v/>
      </c>
      <c r="D425" s="174" t="str">
        <f>IFERROR(SEARCH($G$3,Table912[[#This Row],[Supracategory Name]])+ROW()/100000,"")</f>
        <v/>
      </c>
      <c r="E425" s="174" t="str">
        <f>IFERROR(SEARCH($G$3,Table912[[#This Row],[Category Name]])+ROW()/100000,"")</f>
        <v/>
      </c>
      <c r="F425" s="174" t="str">
        <f>IFERROR(SEARCH($G$3,Table912[[#This Row],[Subcategory Name]])+ROW()/100000,"")</f>
        <v/>
      </c>
      <c r="G425" s="171">
        <v>2427</v>
      </c>
      <c r="H425" s="172" t="s">
        <v>1039</v>
      </c>
      <c r="I425" s="172" t="s">
        <v>1040</v>
      </c>
      <c r="J425" s="172" t="s">
        <v>1074</v>
      </c>
      <c r="K425" s="172" t="s">
        <v>1075</v>
      </c>
      <c r="L425" s="172" t="s">
        <v>1093</v>
      </c>
      <c r="M425" s="172" t="s">
        <v>179</v>
      </c>
    </row>
    <row r="426" spans="2:13" ht="20.100000000000001" customHeight="1" x14ac:dyDescent="0.25">
      <c r="B426" s="169" t="str">
        <f>IFERROR(RANK(Table912[[#This Row],[search id]],Table912[search id],1),"")</f>
        <v/>
      </c>
      <c r="C426" s="170" t="str">
        <f>IF(MIN(Table912[[#This Row],[search supracategory]:[search subcategory]])&lt;&gt;0,MIN(Table912[[#This Row],[search supracategory]:[search subcategory]]),"")</f>
        <v/>
      </c>
      <c r="D426" s="170" t="str">
        <f>IFERROR(SEARCH($G$3,Table912[[#This Row],[Supracategory Name]])+ROW()/100000,"")</f>
        <v/>
      </c>
      <c r="E426" s="170" t="str">
        <f>IFERROR(SEARCH($G$3,Table912[[#This Row],[Category Name]])+ROW()/100000,"")</f>
        <v/>
      </c>
      <c r="F426" s="170" t="str">
        <f>IFERROR(SEARCH($G$3,Table912[[#This Row],[Subcategory Name]])+ROW()/100000,"")</f>
        <v/>
      </c>
      <c r="G426" s="171">
        <v>2428</v>
      </c>
      <c r="H426" s="172" t="s">
        <v>1039</v>
      </c>
      <c r="I426" s="172" t="s">
        <v>1040</v>
      </c>
      <c r="J426" s="172" t="s">
        <v>1074</v>
      </c>
      <c r="K426" s="172" t="s">
        <v>1075</v>
      </c>
      <c r="L426" s="172" t="s">
        <v>1095</v>
      </c>
      <c r="M426" s="172" t="s">
        <v>179</v>
      </c>
    </row>
    <row r="427" spans="2:13" ht="20.100000000000001" customHeight="1" x14ac:dyDescent="0.25">
      <c r="B427" s="173" t="str">
        <f>IFERROR(RANK(Table912[[#This Row],[search id]],Table912[search id],1),"")</f>
        <v/>
      </c>
      <c r="C427" s="174" t="str">
        <f>IF(MIN(Table912[[#This Row],[search supracategory]:[search subcategory]])&lt;&gt;0,MIN(Table912[[#This Row],[search supracategory]:[search subcategory]]),"")</f>
        <v/>
      </c>
      <c r="D427" s="174" t="str">
        <f>IFERROR(SEARCH($G$3,Table912[[#This Row],[Supracategory Name]])+ROW()/100000,"")</f>
        <v/>
      </c>
      <c r="E427" s="174" t="str">
        <f>IFERROR(SEARCH($G$3,Table912[[#This Row],[Category Name]])+ROW()/100000,"")</f>
        <v/>
      </c>
      <c r="F427" s="174" t="str">
        <f>IFERROR(SEARCH($G$3,Table912[[#This Row],[Subcategory Name]])+ROW()/100000,"")</f>
        <v/>
      </c>
      <c r="G427" s="171">
        <v>2429</v>
      </c>
      <c r="H427" s="172" t="s">
        <v>1039</v>
      </c>
      <c r="I427" s="172" t="s">
        <v>1040</v>
      </c>
      <c r="J427" s="172" t="s">
        <v>1074</v>
      </c>
      <c r="K427" s="172" t="s">
        <v>1075</v>
      </c>
      <c r="L427" s="172" t="s">
        <v>1097</v>
      </c>
      <c r="M427" s="172" t="s">
        <v>179</v>
      </c>
    </row>
    <row r="428" spans="2:13" ht="20.100000000000001" customHeight="1" x14ac:dyDescent="0.25">
      <c r="B428" s="169" t="str">
        <f>IFERROR(RANK(Table912[[#This Row],[search id]],Table912[search id],1),"")</f>
        <v/>
      </c>
      <c r="C428" s="170" t="str">
        <f>IF(MIN(Table912[[#This Row],[search supracategory]:[search subcategory]])&lt;&gt;0,MIN(Table912[[#This Row],[search supracategory]:[search subcategory]]),"")</f>
        <v/>
      </c>
      <c r="D428" s="170" t="str">
        <f>IFERROR(SEARCH($G$3,Table912[[#This Row],[Supracategory Name]])+ROW()/100000,"")</f>
        <v/>
      </c>
      <c r="E428" s="170" t="str">
        <f>IFERROR(SEARCH($G$3,Table912[[#This Row],[Category Name]])+ROW()/100000,"")</f>
        <v/>
      </c>
      <c r="F428" s="170" t="str">
        <f>IFERROR(SEARCH($G$3,Table912[[#This Row],[Subcategory Name]])+ROW()/100000,"")</f>
        <v/>
      </c>
      <c r="G428" s="171">
        <v>2430</v>
      </c>
      <c r="H428" s="172" t="s">
        <v>1039</v>
      </c>
      <c r="I428" s="172" t="s">
        <v>1040</v>
      </c>
      <c r="J428" s="172" t="s">
        <v>1074</v>
      </c>
      <c r="K428" s="172" t="s">
        <v>1075</v>
      </c>
      <c r="L428" s="172" t="s">
        <v>1099</v>
      </c>
      <c r="M428" s="172" t="s">
        <v>179</v>
      </c>
    </row>
    <row r="429" spans="2:13" ht="20.100000000000001" customHeight="1" x14ac:dyDescent="0.25">
      <c r="B429" s="173" t="str">
        <f>IFERROR(RANK(Table912[[#This Row],[search id]],Table912[search id],1),"")</f>
        <v/>
      </c>
      <c r="C429" s="174" t="str">
        <f>IF(MIN(Table912[[#This Row],[search supracategory]:[search subcategory]])&lt;&gt;0,MIN(Table912[[#This Row],[search supracategory]:[search subcategory]]),"")</f>
        <v/>
      </c>
      <c r="D429" s="174" t="str">
        <f>IFERROR(SEARCH($G$3,Table912[[#This Row],[Supracategory Name]])+ROW()/100000,"")</f>
        <v/>
      </c>
      <c r="E429" s="174" t="str">
        <f>IFERROR(SEARCH($G$3,Table912[[#This Row],[Category Name]])+ROW()/100000,"")</f>
        <v/>
      </c>
      <c r="F429" s="174" t="str">
        <f>IFERROR(SEARCH($G$3,Table912[[#This Row],[Subcategory Name]])+ROW()/100000,"")</f>
        <v/>
      </c>
      <c r="G429" s="171">
        <v>2431</v>
      </c>
      <c r="H429" s="172" t="s">
        <v>1039</v>
      </c>
      <c r="I429" s="172" t="s">
        <v>1040</v>
      </c>
      <c r="J429" s="172" t="s">
        <v>1074</v>
      </c>
      <c r="K429" s="172" t="s">
        <v>1075</v>
      </c>
      <c r="L429" s="172" t="s">
        <v>1101</v>
      </c>
      <c r="M429" s="172" t="s">
        <v>179</v>
      </c>
    </row>
    <row r="430" spans="2:13" ht="20.100000000000001" customHeight="1" x14ac:dyDescent="0.25">
      <c r="B430" s="169" t="str">
        <f>IFERROR(RANK(Table912[[#This Row],[search id]],Table912[search id],1),"")</f>
        <v/>
      </c>
      <c r="C430" s="170" t="str">
        <f>IF(MIN(Table912[[#This Row],[search supracategory]:[search subcategory]])&lt;&gt;0,MIN(Table912[[#This Row],[search supracategory]:[search subcategory]]),"")</f>
        <v/>
      </c>
      <c r="D430" s="170" t="str">
        <f>IFERROR(SEARCH($G$3,Table912[[#This Row],[Supracategory Name]])+ROW()/100000,"")</f>
        <v/>
      </c>
      <c r="E430" s="170" t="str">
        <f>IFERROR(SEARCH($G$3,Table912[[#This Row],[Category Name]])+ROW()/100000,"")</f>
        <v/>
      </c>
      <c r="F430" s="170" t="str">
        <f>IFERROR(SEARCH($G$3,Table912[[#This Row],[Subcategory Name]])+ROW()/100000,"")</f>
        <v/>
      </c>
      <c r="G430" s="171">
        <v>204</v>
      </c>
      <c r="H430" s="172" t="s">
        <v>1039</v>
      </c>
      <c r="I430" s="172" t="s">
        <v>1040</v>
      </c>
      <c r="J430" s="172" t="s">
        <v>1074</v>
      </c>
      <c r="K430" s="172" t="s">
        <v>1075</v>
      </c>
      <c r="L430" s="172" t="s">
        <v>1103</v>
      </c>
      <c r="M430" s="172" t="s">
        <v>179</v>
      </c>
    </row>
    <row r="431" spans="2:13" ht="20.100000000000001" customHeight="1" x14ac:dyDescent="0.25">
      <c r="B431" s="173" t="str">
        <f>IFERROR(RANK(Table912[[#This Row],[search id]],Table912[search id],1),"")</f>
        <v/>
      </c>
      <c r="C431" s="174" t="str">
        <f>IF(MIN(Table912[[#This Row],[search supracategory]:[search subcategory]])&lt;&gt;0,MIN(Table912[[#This Row],[search supracategory]:[search subcategory]]),"")</f>
        <v/>
      </c>
      <c r="D431" s="174" t="str">
        <f>IFERROR(SEARCH($G$3,Table912[[#This Row],[Supracategory Name]])+ROW()/100000,"")</f>
        <v/>
      </c>
      <c r="E431" s="174" t="str">
        <f>IFERROR(SEARCH($G$3,Table912[[#This Row],[Category Name]])+ROW()/100000,"")</f>
        <v/>
      </c>
      <c r="F431" s="174" t="str">
        <f>IFERROR(SEARCH($G$3,Table912[[#This Row],[Subcategory Name]])+ROW()/100000,"")</f>
        <v/>
      </c>
      <c r="G431" s="171">
        <v>635</v>
      </c>
      <c r="H431" s="172" t="s">
        <v>1039</v>
      </c>
      <c r="I431" s="172" t="s">
        <v>1040</v>
      </c>
      <c r="J431" s="172" t="s">
        <v>1074</v>
      </c>
      <c r="K431" s="172" t="s">
        <v>1075</v>
      </c>
      <c r="L431" s="172" t="s">
        <v>1105</v>
      </c>
      <c r="M431" s="172" t="s">
        <v>179</v>
      </c>
    </row>
    <row r="432" spans="2:13" ht="20.100000000000001" customHeight="1" x14ac:dyDescent="0.25">
      <c r="B432" s="169" t="str">
        <f>IFERROR(RANK(Table912[[#This Row],[search id]],Table912[search id],1),"")</f>
        <v/>
      </c>
      <c r="C432" s="170" t="str">
        <f>IF(MIN(Table912[[#This Row],[search supracategory]:[search subcategory]])&lt;&gt;0,MIN(Table912[[#This Row],[search supracategory]:[search subcategory]]),"")</f>
        <v/>
      </c>
      <c r="D432" s="170" t="str">
        <f>IFERROR(SEARCH($G$3,Table912[[#This Row],[Supracategory Name]])+ROW()/100000,"")</f>
        <v/>
      </c>
      <c r="E432" s="170" t="str">
        <f>IFERROR(SEARCH($G$3,Table912[[#This Row],[Category Name]])+ROW()/100000,"")</f>
        <v/>
      </c>
      <c r="F432" s="170" t="str">
        <f>IFERROR(SEARCH($G$3,Table912[[#This Row],[Subcategory Name]])+ROW()/100000,"")</f>
        <v/>
      </c>
      <c r="G432" s="171">
        <v>1150</v>
      </c>
      <c r="H432" s="172" t="s">
        <v>1039</v>
      </c>
      <c r="I432" s="172" t="s">
        <v>1040</v>
      </c>
      <c r="J432" s="172" t="s">
        <v>1074</v>
      </c>
      <c r="K432" s="172" t="s">
        <v>1075</v>
      </c>
      <c r="L432" s="172" t="s">
        <v>1107</v>
      </c>
      <c r="M432" s="172" t="s">
        <v>179</v>
      </c>
    </row>
    <row r="433" spans="2:13" ht="20.100000000000001" customHeight="1" x14ac:dyDescent="0.25">
      <c r="B433" s="173" t="str">
        <f>IFERROR(RANK(Table912[[#This Row],[search id]],Table912[search id],1),"")</f>
        <v/>
      </c>
      <c r="C433" s="174" t="str">
        <f>IF(MIN(Table912[[#This Row],[search supracategory]:[search subcategory]])&lt;&gt;0,MIN(Table912[[#This Row],[search supracategory]:[search subcategory]]),"")</f>
        <v/>
      </c>
      <c r="D433" s="174" t="str">
        <f>IFERROR(SEARCH($G$3,Table912[[#This Row],[Supracategory Name]])+ROW()/100000,"")</f>
        <v/>
      </c>
      <c r="E433" s="174" t="str">
        <f>IFERROR(SEARCH($G$3,Table912[[#This Row],[Category Name]])+ROW()/100000,"")</f>
        <v/>
      </c>
      <c r="F433" s="174" t="str">
        <f>IFERROR(SEARCH($G$3,Table912[[#This Row],[Subcategory Name]])+ROW()/100000,"")</f>
        <v/>
      </c>
      <c r="G433" s="171">
        <v>2329</v>
      </c>
      <c r="H433" s="172" t="s">
        <v>1039</v>
      </c>
      <c r="I433" s="172" t="s">
        <v>1040</v>
      </c>
      <c r="J433" s="172" t="s">
        <v>1074</v>
      </c>
      <c r="K433" s="172" t="s">
        <v>1075</v>
      </c>
      <c r="L433" s="172" t="s">
        <v>1109</v>
      </c>
      <c r="M433" s="172" t="s">
        <v>179</v>
      </c>
    </row>
    <row r="434" spans="2:13" ht="20.100000000000001" customHeight="1" x14ac:dyDescent="0.25">
      <c r="B434" s="169" t="str">
        <f>IFERROR(RANK(Table912[[#This Row],[search id]],Table912[search id],1),"")</f>
        <v/>
      </c>
      <c r="C434" s="170" t="str">
        <f>IF(MIN(Table912[[#This Row],[search supracategory]:[search subcategory]])&lt;&gt;0,MIN(Table912[[#This Row],[search supracategory]:[search subcategory]]),"")</f>
        <v/>
      </c>
      <c r="D434" s="170" t="str">
        <f>IFERROR(SEARCH($G$3,Table912[[#This Row],[Supracategory Name]])+ROW()/100000,"")</f>
        <v/>
      </c>
      <c r="E434" s="170" t="str">
        <f>IFERROR(SEARCH($G$3,Table912[[#This Row],[Category Name]])+ROW()/100000,"")</f>
        <v/>
      </c>
      <c r="F434" s="170" t="str">
        <f>IFERROR(SEARCH($G$3,Table912[[#This Row],[Subcategory Name]])+ROW()/100000,"")</f>
        <v/>
      </c>
      <c r="G434" s="171">
        <v>1061</v>
      </c>
      <c r="H434" s="172" t="s">
        <v>1039</v>
      </c>
      <c r="I434" s="172" t="s">
        <v>1040</v>
      </c>
      <c r="J434" s="172" t="s">
        <v>1074</v>
      </c>
      <c r="K434" s="172" t="s">
        <v>1075</v>
      </c>
      <c r="L434" s="172" t="s">
        <v>1111</v>
      </c>
      <c r="M434" s="172" t="s">
        <v>179</v>
      </c>
    </row>
    <row r="435" spans="2:13" ht="20.100000000000001" customHeight="1" x14ac:dyDescent="0.25">
      <c r="B435" s="173" t="str">
        <f>IFERROR(RANK(Table912[[#This Row],[search id]],Table912[search id],1),"")</f>
        <v/>
      </c>
      <c r="C435" s="174" t="str">
        <f>IF(MIN(Table912[[#This Row],[search supracategory]:[search subcategory]])&lt;&gt;0,MIN(Table912[[#This Row],[search supracategory]:[search subcategory]]),"")</f>
        <v/>
      </c>
      <c r="D435" s="174" t="str">
        <f>IFERROR(SEARCH($G$3,Table912[[#This Row],[Supracategory Name]])+ROW()/100000,"")</f>
        <v/>
      </c>
      <c r="E435" s="174" t="str">
        <f>IFERROR(SEARCH($G$3,Table912[[#This Row],[Category Name]])+ROW()/100000,"")</f>
        <v/>
      </c>
      <c r="F435" s="174" t="str">
        <f>IFERROR(SEARCH($G$3,Table912[[#This Row],[Subcategory Name]])+ROW()/100000,"")</f>
        <v/>
      </c>
      <c r="G435" s="171">
        <v>124</v>
      </c>
      <c r="H435" s="172" t="s">
        <v>1039</v>
      </c>
      <c r="I435" s="172" t="s">
        <v>1040</v>
      </c>
      <c r="J435" s="172" t="s">
        <v>1074</v>
      </c>
      <c r="K435" s="172" t="s">
        <v>1113</v>
      </c>
      <c r="L435" s="172" t="s">
        <v>1114</v>
      </c>
      <c r="M435" s="172" t="s">
        <v>179</v>
      </c>
    </row>
    <row r="436" spans="2:13" ht="20.100000000000001" customHeight="1" x14ac:dyDescent="0.25">
      <c r="B436" s="169" t="str">
        <f>IFERROR(RANK(Table912[[#This Row],[search id]],Table912[search id],1),"")</f>
        <v/>
      </c>
      <c r="C436" s="170" t="str">
        <f>IF(MIN(Table912[[#This Row],[search supracategory]:[search subcategory]])&lt;&gt;0,MIN(Table912[[#This Row],[search supracategory]:[search subcategory]]),"")</f>
        <v/>
      </c>
      <c r="D436" s="170" t="str">
        <f>IFERROR(SEARCH($G$3,Table912[[#This Row],[Supracategory Name]])+ROW()/100000,"")</f>
        <v/>
      </c>
      <c r="E436" s="170" t="str">
        <f>IFERROR(SEARCH($G$3,Table912[[#This Row],[Category Name]])+ROW()/100000,"")</f>
        <v/>
      </c>
      <c r="F436" s="170" t="str">
        <f>IFERROR(SEARCH($G$3,Table912[[#This Row],[Subcategory Name]])+ROW()/100000,"")</f>
        <v/>
      </c>
      <c r="G436" s="171">
        <v>113</v>
      </c>
      <c r="H436" s="172" t="s">
        <v>1039</v>
      </c>
      <c r="I436" s="172" t="s">
        <v>1040</v>
      </c>
      <c r="J436" s="172" t="s">
        <v>1074</v>
      </c>
      <c r="K436" s="172" t="s">
        <v>1113</v>
      </c>
      <c r="L436" s="172" t="s">
        <v>1116</v>
      </c>
      <c r="M436" s="172" t="s">
        <v>179</v>
      </c>
    </row>
    <row r="437" spans="2:13" ht="20.100000000000001" customHeight="1" x14ac:dyDescent="0.25">
      <c r="B437" s="173" t="str">
        <f>IFERROR(RANK(Table912[[#This Row],[search id]],Table912[search id],1),"")</f>
        <v/>
      </c>
      <c r="C437" s="174" t="str">
        <f>IF(MIN(Table912[[#This Row],[search supracategory]:[search subcategory]])&lt;&gt;0,MIN(Table912[[#This Row],[search supracategory]:[search subcategory]]),"")</f>
        <v/>
      </c>
      <c r="D437" s="174" t="str">
        <f>IFERROR(SEARCH($G$3,Table912[[#This Row],[Supracategory Name]])+ROW()/100000,"")</f>
        <v/>
      </c>
      <c r="E437" s="174" t="str">
        <f>IFERROR(SEARCH($G$3,Table912[[#This Row],[Category Name]])+ROW()/100000,"")</f>
        <v/>
      </c>
      <c r="F437" s="174" t="str">
        <f>IFERROR(SEARCH($G$3,Table912[[#This Row],[Subcategory Name]])+ROW()/100000,"")</f>
        <v/>
      </c>
      <c r="G437" s="171">
        <v>117</v>
      </c>
      <c r="H437" s="172" t="s">
        <v>1039</v>
      </c>
      <c r="I437" s="172" t="s">
        <v>1040</v>
      </c>
      <c r="J437" s="172" t="s">
        <v>1074</v>
      </c>
      <c r="K437" s="172" t="s">
        <v>1113</v>
      </c>
      <c r="L437" s="172" t="s">
        <v>1118</v>
      </c>
      <c r="M437" s="172" t="s">
        <v>179</v>
      </c>
    </row>
    <row r="438" spans="2:13" ht="20.100000000000001" customHeight="1" x14ac:dyDescent="0.25">
      <c r="B438" s="169" t="str">
        <f>IFERROR(RANK(Table912[[#This Row],[search id]],Table912[search id],1),"")</f>
        <v/>
      </c>
      <c r="C438" s="170" t="str">
        <f>IF(MIN(Table912[[#This Row],[search supracategory]:[search subcategory]])&lt;&gt;0,MIN(Table912[[#This Row],[search supracategory]:[search subcategory]]),"")</f>
        <v/>
      </c>
      <c r="D438" s="170" t="str">
        <f>IFERROR(SEARCH($G$3,Table912[[#This Row],[Supracategory Name]])+ROW()/100000,"")</f>
        <v/>
      </c>
      <c r="E438" s="170" t="str">
        <f>IFERROR(SEARCH($G$3,Table912[[#This Row],[Category Name]])+ROW()/100000,"")</f>
        <v/>
      </c>
      <c r="F438" s="170" t="str">
        <f>IFERROR(SEARCH($G$3,Table912[[#This Row],[Subcategory Name]])+ROW()/100000,"")</f>
        <v/>
      </c>
      <c r="G438" s="171">
        <v>162</v>
      </c>
      <c r="H438" s="172" t="s">
        <v>1039</v>
      </c>
      <c r="I438" s="172" t="s">
        <v>1040</v>
      </c>
      <c r="J438" s="172" t="s">
        <v>1074</v>
      </c>
      <c r="K438" s="172" t="s">
        <v>1113</v>
      </c>
      <c r="L438" s="172" t="s">
        <v>1120</v>
      </c>
      <c r="M438" s="172" t="s">
        <v>179</v>
      </c>
    </row>
    <row r="439" spans="2:13" ht="20.100000000000001" customHeight="1" x14ac:dyDescent="0.25">
      <c r="B439" s="173" t="str">
        <f>IFERROR(RANK(Table912[[#This Row],[search id]],Table912[search id],1),"")</f>
        <v/>
      </c>
      <c r="C439" s="174" t="str">
        <f>IF(MIN(Table912[[#This Row],[search supracategory]:[search subcategory]])&lt;&gt;0,MIN(Table912[[#This Row],[search supracategory]:[search subcategory]]),"")</f>
        <v/>
      </c>
      <c r="D439" s="174" t="str">
        <f>IFERROR(SEARCH($G$3,Table912[[#This Row],[Supracategory Name]])+ROW()/100000,"")</f>
        <v/>
      </c>
      <c r="E439" s="174" t="str">
        <f>IFERROR(SEARCH($G$3,Table912[[#This Row],[Category Name]])+ROW()/100000,"")</f>
        <v/>
      </c>
      <c r="F439" s="174" t="str">
        <f>IFERROR(SEARCH($G$3,Table912[[#This Row],[Subcategory Name]])+ROW()/100000,"")</f>
        <v/>
      </c>
      <c r="G439" s="171">
        <v>467</v>
      </c>
      <c r="H439" s="172" t="s">
        <v>1039</v>
      </c>
      <c r="I439" s="172" t="s">
        <v>1040</v>
      </c>
      <c r="J439" s="172" t="s">
        <v>1074</v>
      </c>
      <c r="K439" s="172" t="s">
        <v>1113</v>
      </c>
      <c r="L439" s="172" t="s">
        <v>1122</v>
      </c>
      <c r="M439" s="172" t="s">
        <v>179</v>
      </c>
    </row>
    <row r="440" spans="2:13" ht="20.100000000000001" customHeight="1" x14ac:dyDescent="0.25">
      <c r="B440" s="169" t="str">
        <f>IFERROR(RANK(Table912[[#This Row],[search id]],Table912[search id],1),"")</f>
        <v/>
      </c>
      <c r="C440" s="170" t="str">
        <f>IF(MIN(Table912[[#This Row],[search supracategory]:[search subcategory]])&lt;&gt;0,MIN(Table912[[#This Row],[search supracategory]:[search subcategory]]),"")</f>
        <v/>
      </c>
      <c r="D440" s="170" t="str">
        <f>IFERROR(SEARCH($G$3,Table912[[#This Row],[Supracategory Name]])+ROW()/100000,"")</f>
        <v/>
      </c>
      <c r="E440" s="170" t="str">
        <f>IFERROR(SEARCH($G$3,Table912[[#This Row],[Category Name]])+ROW()/100000,"")</f>
        <v/>
      </c>
      <c r="F440" s="170" t="str">
        <f>IFERROR(SEARCH($G$3,Table912[[#This Row],[Subcategory Name]])+ROW()/100000,"")</f>
        <v/>
      </c>
      <c r="G440" s="171">
        <v>538</v>
      </c>
      <c r="H440" s="172" t="s">
        <v>1039</v>
      </c>
      <c r="I440" s="172" t="s">
        <v>1040</v>
      </c>
      <c r="J440" s="172" t="s">
        <v>1074</v>
      </c>
      <c r="K440" s="172" t="s">
        <v>1113</v>
      </c>
      <c r="L440" s="172" t="s">
        <v>1124</v>
      </c>
      <c r="M440" s="172" t="s">
        <v>179</v>
      </c>
    </row>
    <row r="441" spans="2:13" ht="20.100000000000001" customHeight="1" x14ac:dyDescent="0.25">
      <c r="B441" s="173" t="str">
        <f>IFERROR(RANK(Table912[[#This Row],[search id]],Table912[search id],1),"")</f>
        <v/>
      </c>
      <c r="C441" s="174" t="str">
        <f>IF(MIN(Table912[[#This Row],[search supracategory]:[search subcategory]])&lt;&gt;0,MIN(Table912[[#This Row],[search supracategory]:[search subcategory]]),"")</f>
        <v/>
      </c>
      <c r="D441" s="174" t="str">
        <f>IFERROR(SEARCH($G$3,Table912[[#This Row],[Supracategory Name]])+ROW()/100000,"")</f>
        <v/>
      </c>
      <c r="E441" s="174" t="str">
        <f>IFERROR(SEARCH($G$3,Table912[[#This Row],[Category Name]])+ROW()/100000,"")</f>
        <v/>
      </c>
      <c r="F441" s="174" t="str">
        <f>IFERROR(SEARCH($G$3,Table912[[#This Row],[Subcategory Name]])+ROW()/100000,"")</f>
        <v/>
      </c>
      <c r="G441" s="171">
        <v>172</v>
      </c>
      <c r="H441" s="172" t="s">
        <v>1039</v>
      </c>
      <c r="I441" s="172" t="s">
        <v>1040</v>
      </c>
      <c r="J441" s="172" t="s">
        <v>1074</v>
      </c>
      <c r="K441" s="172" t="s">
        <v>1126</v>
      </c>
      <c r="L441" s="172" t="s">
        <v>1127</v>
      </c>
      <c r="M441" s="172" t="s">
        <v>179</v>
      </c>
    </row>
    <row r="442" spans="2:13" ht="20.100000000000001" customHeight="1" x14ac:dyDescent="0.25">
      <c r="B442" s="169" t="str">
        <f>IFERROR(RANK(Table912[[#This Row],[search id]],Table912[search id],1),"")</f>
        <v/>
      </c>
      <c r="C442" s="170" t="str">
        <f>IF(MIN(Table912[[#This Row],[search supracategory]:[search subcategory]])&lt;&gt;0,MIN(Table912[[#This Row],[search supracategory]:[search subcategory]]),"")</f>
        <v/>
      </c>
      <c r="D442" s="170" t="str">
        <f>IFERROR(SEARCH($G$3,Table912[[#This Row],[Supracategory Name]])+ROW()/100000,"")</f>
        <v/>
      </c>
      <c r="E442" s="170" t="str">
        <f>IFERROR(SEARCH($G$3,Table912[[#This Row],[Category Name]])+ROW()/100000,"")</f>
        <v/>
      </c>
      <c r="F442" s="170" t="str">
        <f>IFERROR(SEARCH($G$3,Table912[[#This Row],[Subcategory Name]])+ROW()/100000,"")</f>
        <v/>
      </c>
      <c r="G442" s="171">
        <v>80</v>
      </c>
      <c r="H442" s="172" t="s">
        <v>1039</v>
      </c>
      <c r="I442" s="172" t="s">
        <v>1040</v>
      </c>
      <c r="J442" s="172" t="s">
        <v>1074</v>
      </c>
      <c r="K442" s="172" t="s">
        <v>1126</v>
      </c>
      <c r="L442" s="172" t="s">
        <v>1130</v>
      </c>
      <c r="M442" s="172" t="s">
        <v>179</v>
      </c>
    </row>
    <row r="443" spans="2:13" ht="20.100000000000001" customHeight="1" x14ac:dyDescent="0.25">
      <c r="B443" s="173" t="str">
        <f>IFERROR(RANK(Table912[[#This Row],[search id]],Table912[search id],1),"")</f>
        <v/>
      </c>
      <c r="C443" s="174" t="str">
        <f>IF(MIN(Table912[[#This Row],[search supracategory]:[search subcategory]])&lt;&gt;0,MIN(Table912[[#This Row],[search supracategory]:[search subcategory]]),"")</f>
        <v/>
      </c>
      <c r="D443" s="174" t="str">
        <f>IFERROR(SEARCH($G$3,Table912[[#This Row],[Supracategory Name]])+ROW()/100000,"")</f>
        <v/>
      </c>
      <c r="E443" s="174" t="str">
        <f>IFERROR(SEARCH($G$3,Table912[[#This Row],[Category Name]])+ROW()/100000,"")</f>
        <v/>
      </c>
      <c r="F443" s="174" t="str">
        <f>IFERROR(SEARCH($G$3,Table912[[#This Row],[Subcategory Name]])+ROW()/100000,"")</f>
        <v/>
      </c>
      <c r="G443" s="171">
        <v>249</v>
      </c>
      <c r="H443" s="172" t="s">
        <v>1039</v>
      </c>
      <c r="I443" s="172" t="s">
        <v>1040</v>
      </c>
      <c r="J443" s="172" t="s">
        <v>1074</v>
      </c>
      <c r="K443" s="172" t="s">
        <v>1126</v>
      </c>
      <c r="L443" s="172" t="s">
        <v>1132</v>
      </c>
      <c r="M443" s="172" t="s">
        <v>179</v>
      </c>
    </row>
    <row r="444" spans="2:13" ht="20.100000000000001" customHeight="1" x14ac:dyDescent="0.25">
      <c r="B444" s="169" t="str">
        <f>IFERROR(RANK(Table912[[#This Row],[search id]],Table912[search id],1),"")</f>
        <v/>
      </c>
      <c r="C444" s="170" t="str">
        <f>IF(MIN(Table912[[#This Row],[search supracategory]:[search subcategory]])&lt;&gt;0,MIN(Table912[[#This Row],[search supracategory]:[search subcategory]]),"")</f>
        <v/>
      </c>
      <c r="D444" s="170" t="str">
        <f>IFERROR(SEARCH($G$3,Table912[[#This Row],[Supracategory Name]])+ROW()/100000,"")</f>
        <v/>
      </c>
      <c r="E444" s="170" t="str">
        <f>IFERROR(SEARCH($G$3,Table912[[#This Row],[Category Name]])+ROW()/100000,"")</f>
        <v/>
      </c>
      <c r="F444" s="170" t="str">
        <f>IFERROR(SEARCH($G$3,Table912[[#This Row],[Subcategory Name]])+ROW()/100000,"")</f>
        <v/>
      </c>
      <c r="G444" s="171">
        <v>1208</v>
      </c>
      <c r="H444" s="172" t="s">
        <v>1039</v>
      </c>
      <c r="I444" s="172" t="s">
        <v>1040</v>
      </c>
      <c r="J444" s="172" t="s">
        <v>1074</v>
      </c>
      <c r="K444" s="172" t="s">
        <v>1126</v>
      </c>
      <c r="L444" s="172" t="s">
        <v>1134</v>
      </c>
      <c r="M444" s="172" t="s">
        <v>179</v>
      </c>
    </row>
    <row r="445" spans="2:13" ht="20.100000000000001" customHeight="1" x14ac:dyDescent="0.25">
      <c r="B445" s="173" t="str">
        <f>IFERROR(RANK(Table912[[#This Row],[search id]],Table912[search id],1),"")</f>
        <v/>
      </c>
      <c r="C445" s="174" t="str">
        <f>IF(MIN(Table912[[#This Row],[search supracategory]:[search subcategory]])&lt;&gt;0,MIN(Table912[[#This Row],[search supracategory]:[search subcategory]]),"")</f>
        <v/>
      </c>
      <c r="D445" s="174" t="str">
        <f>IFERROR(SEARCH($G$3,Table912[[#This Row],[Supracategory Name]])+ROW()/100000,"")</f>
        <v/>
      </c>
      <c r="E445" s="174" t="str">
        <f>IFERROR(SEARCH($G$3,Table912[[#This Row],[Category Name]])+ROW()/100000,"")</f>
        <v/>
      </c>
      <c r="F445" s="174" t="str">
        <f>IFERROR(SEARCH($G$3,Table912[[#This Row],[Subcategory Name]])+ROW()/100000,"")</f>
        <v/>
      </c>
      <c r="G445" s="171">
        <v>354</v>
      </c>
      <c r="H445" s="172" t="s">
        <v>1039</v>
      </c>
      <c r="I445" s="172" t="s">
        <v>1040</v>
      </c>
      <c r="J445" s="172" t="s">
        <v>1136</v>
      </c>
      <c r="K445" s="172" t="s">
        <v>1137</v>
      </c>
      <c r="L445" s="172" t="s">
        <v>179</v>
      </c>
      <c r="M445" s="172" t="s">
        <v>179</v>
      </c>
    </row>
    <row r="446" spans="2:13" ht="20.100000000000001" customHeight="1" x14ac:dyDescent="0.25">
      <c r="B446" s="169" t="str">
        <f>IFERROR(RANK(Table912[[#This Row],[search id]],Table912[search id],1),"")</f>
        <v/>
      </c>
      <c r="C446" s="170" t="str">
        <f>IF(MIN(Table912[[#This Row],[search supracategory]:[search subcategory]])&lt;&gt;0,MIN(Table912[[#This Row],[search supracategory]:[search subcategory]]),"")</f>
        <v/>
      </c>
      <c r="D446" s="170" t="str">
        <f>IFERROR(SEARCH($G$3,Table912[[#This Row],[Supracategory Name]])+ROW()/100000,"")</f>
        <v/>
      </c>
      <c r="E446" s="170" t="str">
        <f>IFERROR(SEARCH($G$3,Table912[[#This Row],[Category Name]])+ROW()/100000,"")</f>
        <v/>
      </c>
      <c r="F446" s="170" t="str">
        <f>IFERROR(SEARCH($G$3,Table912[[#This Row],[Subcategory Name]])+ROW()/100000,"")</f>
        <v/>
      </c>
      <c r="G446" s="171">
        <v>2112</v>
      </c>
      <c r="H446" s="172" t="s">
        <v>1039</v>
      </c>
      <c r="I446" s="172" t="s">
        <v>1040</v>
      </c>
      <c r="J446" s="172" t="s">
        <v>1136</v>
      </c>
      <c r="K446" s="172" t="s">
        <v>1139</v>
      </c>
      <c r="L446" s="172" t="s">
        <v>179</v>
      </c>
      <c r="M446" s="172" t="s">
        <v>179</v>
      </c>
    </row>
    <row r="447" spans="2:13" ht="20.100000000000001" customHeight="1" x14ac:dyDescent="0.25">
      <c r="B447" s="173" t="str">
        <f>IFERROR(RANK(Table912[[#This Row],[search id]],Table912[search id],1),"")</f>
        <v/>
      </c>
      <c r="C447" s="174" t="str">
        <f>IF(MIN(Table912[[#This Row],[search supracategory]:[search subcategory]])&lt;&gt;0,MIN(Table912[[#This Row],[search supracategory]:[search subcategory]]),"")</f>
        <v/>
      </c>
      <c r="D447" s="174" t="str">
        <f>IFERROR(SEARCH($G$3,Table912[[#This Row],[Supracategory Name]])+ROW()/100000,"")</f>
        <v/>
      </c>
      <c r="E447" s="174" t="str">
        <f>IFERROR(SEARCH($G$3,Table912[[#This Row],[Category Name]])+ROW()/100000,"")</f>
        <v/>
      </c>
      <c r="F447" s="174" t="str">
        <f>IFERROR(SEARCH($G$3,Table912[[#This Row],[Subcategory Name]])+ROW()/100000,"")</f>
        <v/>
      </c>
      <c r="G447" s="171">
        <v>473</v>
      </c>
      <c r="H447" s="172" t="s">
        <v>1039</v>
      </c>
      <c r="I447" s="172" t="s">
        <v>1040</v>
      </c>
      <c r="J447" s="172" t="s">
        <v>1136</v>
      </c>
      <c r="K447" s="172" t="s">
        <v>1141</v>
      </c>
      <c r="L447" s="172" t="s">
        <v>179</v>
      </c>
      <c r="M447" s="172" t="s">
        <v>179</v>
      </c>
    </row>
    <row r="448" spans="2:13" ht="20.100000000000001" customHeight="1" x14ac:dyDescent="0.25">
      <c r="B448" s="169" t="str">
        <f>IFERROR(RANK(Table912[[#This Row],[search id]],Table912[search id],1),"")</f>
        <v/>
      </c>
      <c r="C448" s="170" t="str">
        <f>IF(MIN(Table912[[#This Row],[search supracategory]:[search subcategory]])&lt;&gt;0,MIN(Table912[[#This Row],[search supracategory]:[search subcategory]]),"")</f>
        <v/>
      </c>
      <c r="D448" s="170" t="str">
        <f>IFERROR(SEARCH($G$3,Table912[[#This Row],[Supracategory Name]])+ROW()/100000,"")</f>
        <v/>
      </c>
      <c r="E448" s="170" t="str">
        <f>IFERROR(SEARCH($G$3,Table912[[#This Row],[Category Name]])+ROW()/100000,"")</f>
        <v/>
      </c>
      <c r="F448" s="170" t="str">
        <f>IFERROR(SEARCH($G$3,Table912[[#This Row],[Subcategory Name]])+ROW()/100000,"")</f>
        <v/>
      </c>
      <c r="G448" s="171">
        <v>2655</v>
      </c>
      <c r="H448" s="172" t="s">
        <v>1039</v>
      </c>
      <c r="I448" s="172" t="s">
        <v>1040</v>
      </c>
      <c r="J448" s="172" t="s">
        <v>1136</v>
      </c>
      <c r="K448" s="172" t="s">
        <v>1142</v>
      </c>
      <c r="L448" s="172" t="s">
        <v>179</v>
      </c>
      <c r="M448" s="172" t="s">
        <v>179</v>
      </c>
    </row>
    <row r="449" spans="2:13" ht="20.100000000000001" customHeight="1" x14ac:dyDescent="0.25">
      <c r="B449" s="173" t="str">
        <f>IFERROR(RANK(Table912[[#This Row],[search id]],Table912[search id],1),"")</f>
        <v/>
      </c>
      <c r="C449" s="174" t="str">
        <f>IF(MIN(Table912[[#This Row],[search supracategory]:[search subcategory]])&lt;&gt;0,MIN(Table912[[#This Row],[search supracategory]:[search subcategory]]),"")</f>
        <v/>
      </c>
      <c r="D449" s="174" t="str">
        <f>IFERROR(SEARCH($G$3,Table912[[#This Row],[Supracategory Name]])+ROW()/100000,"")</f>
        <v/>
      </c>
      <c r="E449" s="174" t="str">
        <f>IFERROR(SEARCH($G$3,Table912[[#This Row],[Category Name]])+ROW()/100000,"")</f>
        <v/>
      </c>
      <c r="F449" s="174" t="str">
        <f>IFERROR(SEARCH($G$3,Table912[[#This Row],[Subcategory Name]])+ROW()/100000,"")</f>
        <v/>
      </c>
      <c r="G449" s="171">
        <v>349</v>
      </c>
      <c r="H449" s="172" t="s">
        <v>1039</v>
      </c>
      <c r="I449" s="172" t="s">
        <v>1040</v>
      </c>
      <c r="J449" s="172" t="s">
        <v>1136</v>
      </c>
      <c r="K449" s="172" t="s">
        <v>1144</v>
      </c>
      <c r="L449" s="172" t="s">
        <v>1145</v>
      </c>
      <c r="M449" s="172" t="s">
        <v>179</v>
      </c>
    </row>
    <row r="450" spans="2:13" ht="20.100000000000001" customHeight="1" x14ac:dyDescent="0.25">
      <c r="B450" s="169" t="str">
        <f>IFERROR(RANK(Table912[[#This Row],[search id]],Table912[search id],1),"")</f>
        <v/>
      </c>
      <c r="C450" s="170" t="str">
        <f>IF(MIN(Table912[[#This Row],[search supracategory]:[search subcategory]])&lt;&gt;0,MIN(Table912[[#This Row],[search supracategory]:[search subcategory]]),"")</f>
        <v/>
      </c>
      <c r="D450" s="170" t="str">
        <f>IFERROR(SEARCH($G$3,Table912[[#This Row],[Supracategory Name]])+ROW()/100000,"")</f>
        <v/>
      </c>
      <c r="E450" s="170" t="str">
        <f>IFERROR(SEARCH($G$3,Table912[[#This Row],[Category Name]])+ROW()/100000,"")</f>
        <v/>
      </c>
      <c r="F450" s="170" t="str">
        <f>IFERROR(SEARCH($G$3,Table912[[#This Row],[Subcategory Name]])+ROW()/100000,"")</f>
        <v/>
      </c>
      <c r="G450" s="171">
        <v>368</v>
      </c>
      <c r="H450" s="172" t="s">
        <v>1039</v>
      </c>
      <c r="I450" s="172" t="s">
        <v>1040</v>
      </c>
      <c r="J450" s="172" t="s">
        <v>1136</v>
      </c>
      <c r="K450" s="172" t="s">
        <v>1144</v>
      </c>
      <c r="L450" s="172" t="s">
        <v>1147</v>
      </c>
      <c r="M450" s="172" t="s">
        <v>179</v>
      </c>
    </row>
    <row r="451" spans="2:13" ht="20.100000000000001" customHeight="1" x14ac:dyDescent="0.25">
      <c r="B451" s="173" t="str">
        <f>IFERROR(RANK(Table912[[#This Row],[search id]],Table912[search id],1),"")</f>
        <v/>
      </c>
      <c r="C451" s="174" t="str">
        <f>IF(MIN(Table912[[#This Row],[search supracategory]:[search subcategory]])&lt;&gt;0,MIN(Table912[[#This Row],[search supracategory]:[search subcategory]]),"")</f>
        <v/>
      </c>
      <c r="D451" s="174" t="str">
        <f>IFERROR(SEARCH($G$3,Table912[[#This Row],[Supracategory Name]])+ROW()/100000,"")</f>
        <v/>
      </c>
      <c r="E451" s="174" t="str">
        <f>IFERROR(SEARCH($G$3,Table912[[#This Row],[Category Name]])+ROW()/100000,"")</f>
        <v/>
      </c>
      <c r="F451" s="174" t="str">
        <f>IFERROR(SEARCH($G$3,Table912[[#This Row],[Subcategory Name]])+ROW()/100000,"")</f>
        <v/>
      </c>
      <c r="G451" s="171">
        <v>1137</v>
      </c>
      <c r="H451" s="172" t="s">
        <v>1039</v>
      </c>
      <c r="I451" s="172" t="s">
        <v>1040</v>
      </c>
      <c r="J451" s="172" t="s">
        <v>1136</v>
      </c>
      <c r="K451" s="172" t="s">
        <v>1148</v>
      </c>
      <c r="L451" s="172" t="s">
        <v>179</v>
      </c>
      <c r="M451" s="172" t="s">
        <v>179</v>
      </c>
    </row>
    <row r="452" spans="2:13" ht="20.100000000000001" customHeight="1" x14ac:dyDescent="0.25">
      <c r="B452" s="169" t="str">
        <f>IFERROR(RANK(Table912[[#This Row],[search id]],Table912[search id],1),"")</f>
        <v/>
      </c>
      <c r="C452" s="170" t="str">
        <f>IF(MIN(Table912[[#This Row],[search supracategory]:[search subcategory]])&lt;&gt;0,MIN(Table912[[#This Row],[search supracategory]:[search subcategory]]),"")</f>
        <v/>
      </c>
      <c r="D452" s="170" t="str">
        <f>IFERROR(SEARCH($G$3,Table912[[#This Row],[Supracategory Name]])+ROW()/100000,"")</f>
        <v/>
      </c>
      <c r="E452" s="170" t="str">
        <f>IFERROR(SEARCH($G$3,Table912[[#This Row],[Category Name]])+ROW()/100000,"")</f>
        <v/>
      </c>
      <c r="F452" s="170" t="str">
        <f>IFERROR(SEARCH($G$3,Table912[[#This Row],[Subcategory Name]])+ROW()/100000,"")</f>
        <v/>
      </c>
      <c r="G452" s="171">
        <v>1135</v>
      </c>
      <c r="H452" s="172" t="s">
        <v>1039</v>
      </c>
      <c r="I452" s="172" t="s">
        <v>1040</v>
      </c>
      <c r="J452" s="172" t="s">
        <v>1136</v>
      </c>
      <c r="K452" s="172" t="s">
        <v>1150</v>
      </c>
      <c r="L452" s="172" t="s">
        <v>179</v>
      </c>
      <c r="M452" s="172" t="s">
        <v>179</v>
      </c>
    </row>
    <row r="453" spans="2:13" ht="20.100000000000001" customHeight="1" x14ac:dyDescent="0.25">
      <c r="B453" s="173" t="str">
        <f>IFERROR(RANK(Table912[[#This Row],[search id]],Table912[search id],1),"")</f>
        <v/>
      </c>
      <c r="C453" s="174" t="str">
        <f>IF(MIN(Table912[[#This Row],[search supracategory]:[search subcategory]])&lt;&gt;0,MIN(Table912[[#This Row],[search supracategory]:[search subcategory]]),"")</f>
        <v/>
      </c>
      <c r="D453" s="174" t="str">
        <f>IFERROR(SEARCH($G$3,Table912[[#This Row],[Supracategory Name]])+ROW()/100000,"")</f>
        <v/>
      </c>
      <c r="E453" s="174" t="str">
        <f>IFERROR(SEARCH($G$3,Table912[[#This Row],[Category Name]])+ROW()/100000,"")</f>
        <v/>
      </c>
      <c r="F453" s="174" t="str">
        <f>IFERROR(SEARCH($G$3,Table912[[#This Row],[Subcategory Name]])+ROW()/100000,"")</f>
        <v/>
      </c>
      <c r="G453" s="171">
        <v>3520</v>
      </c>
      <c r="H453" s="172" t="s">
        <v>1039</v>
      </c>
      <c r="I453" s="172" t="s">
        <v>1040</v>
      </c>
      <c r="J453" s="172" t="s">
        <v>1136</v>
      </c>
      <c r="K453" s="172" t="s">
        <v>1152</v>
      </c>
      <c r="L453" s="172" t="s">
        <v>179</v>
      </c>
      <c r="M453" s="172" t="s">
        <v>179</v>
      </c>
    </row>
    <row r="454" spans="2:13" ht="20.100000000000001" customHeight="1" x14ac:dyDescent="0.25">
      <c r="B454" s="169" t="str">
        <f>IFERROR(RANK(Table912[[#This Row],[search id]],Table912[search id],1),"")</f>
        <v/>
      </c>
      <c r="C454" s="170" t="str">
        <f>IF(MIN(Table912[[#This Row],[search supracategory]:[search subcategory]])&lt;&gt;0,MIN(Table912[[#This Row],[search supracategory]:[search subcategory]]),"")</f>
        <v/>
      </c>
      <c r="D454" s="170" t="str">
        <f>IFERROR(SEARCH($G$3,Table912[[#This Row],[Supracategory Name]])+ROW()/100000,"")</f>
        <v/>
      </c>
      <c r="E454" s="170" t="str">
        <f>IFERROR(SEARCH($G$3,Table912[[#This Row],[Category Name]])+ROW()/100000,"")</f>
        <v/>
      </c>
      <c r="F454" s="170" t="str">
        <f>IFERROR(SEARCH($G$3,Table912[[#This Row],[Subcategory Name]])+ROW()/100000,"")</f>
        <v/>
      </c>
      <c r="G454" s="171">
        <v>1136</v>
      </c>
      <c r="H454" s="172" t="s">
        <v>1039</v>
      </c>
      <c r="I454" s="172" t="s">
        <v>1040</v>
      </c>
      <c r="J454" s="172" t="s">
        <v>1136</v>
      </c>
      <c r="K454" s="172" t="s">
        <v>1154</v>
      </c>
      <c r="L454" s="172" t="s">
        <v>179</v>
      </c>
      <c r="M454" s="172" t="s">
        <v>179</v>
      </c>
    </row>
    <row r="455" spans="2:13" ht="20.100000000000001" customHeight="1" x14ac:dyDescent="0.25">
      <c r="B455" s="173" t="str">
        <f>IFERROR(RANK(Table912[[#This Row],[search id]],Table912[search id],1),"")</f>
        <v/>
      </c>
      <c r="C455" s="174" t="str">
        <f>IF(MIN(Table912[[#This Row],[search supracategory]:[search subcategory]])&lt;&gt;0,MIN(Table912[[#This Row],[search supracategory]:[search subcategory]]),"")</f>
        <v/>
      </c>
      <c r="D455" s="174" t="str">
        <f>IFERROR(SEARCH($G$3,Table912[[#This Row],[Supracategory Name]])+ROW()/100000,"")</f>
        <v/>
      </c>
      <c r="E455" s="174" t="str">
        <f>IFERROR(SEARCH($G$3,Table912[[#This Row],[Category Name]])+ROW()/100000,"")</f>
        <v/>
      </c>
      <c r="F455" s="174" t="str">
        <f>IFERROR(SEARCH($G$3,Table912[[#This Row],[Subcategory Name]])+ROW()/100000,"")</f>
        <v/>
      </c>
      <c r="G455" s="171">
        <v>3405</v>
      </c>
      <c r="H455" s="172" t="s">
        <v>1039</v>
      </c>
      <c r="I455" s="172" t="s">
        <v>1040</v>
      </c>
      <c r="J455" s="172" t="s">
        <v>1156</v>
      </c>
      <c r="K455" s="172" t="s">
        <v>1157</v>
      </c>
      <c r="L455" s="172" t="s">
        <v>179</v>
      </c>
      <c r="M455" s="172" t="s">
        <v>179</v>
      </c>
    </row>
    <row r="456" spans="2:13" ht="20.100000000000001" customHeight="1" x14ac:dyDescent="0.25">
      <c r="B456" s="169" t="str">
        <f>IFERROR(RANK(Table912[[#This Row],[search id]],Table912[search id],1),"")</f>
        <v/>
      </c>
      <c r="C456" s="170" t="str">
        <f>IF(MIN(Table912[[#This Row],[search supracategory]:[search subcategory]])&lt;&gt;0,MIN(Table912[[#This Row],[search supracategory]:[search subcategory]]),"")</f>
        <v/>
      </c>
      <c r="D456" s="170" t="str">
        <f>IFERROR(SEARCH($G$3,Table912[[#This Row],[Supracategory Name]])+ROW()/100000,"")</f>
        <v/>
      </c>
      <c r="E456" s="170" t="str">
        <f>IFERROR(SEARCH($G$3,Table912[[#This Row],[Category Name]])+ROW()/100000,"")</f>
        <v/>
      </c>
      <c r="F456" s="170" t="str">
        <f>IFERROR(SEARCH($G$3,Table912[[#This Row],[Subcategory Name]])+ROW()/100000,"")</f>
        <v/>
      </c>
      <c r="G456" s="171">
        <v>1138</v>
      </c>
      <c r="H456" s="172" t="s">
        <v>1039</v>
      </c>
      <c r="I456" s="172" t="s">
        <v>1040</v>
      </c>
      <c r="J456" s="172" t="s">
        <v>1156</v>
      </c>
      <c r="K456" s="172" t="s">
        <v>1160</v>
      </c>
      <c r="L456" s="172" t="s">
        <v>179</v>
      </c>
      <c r="M456" s="172" t="s">
        <v>179</v>
      </c>
    </row>
    <row r="457" spans="2:13" ht="20.100000000000001" customHeight="1" x14ac:dyDescent="0.25">
      <c r="B457" s="173" t="str">
        <f>IFERROR(RANK(Table912[[#This Row],[search id]],Table912[search id],1),"")</f>
        <v/>
      </c>
      <c r="C457" s="174" t="str">
        <f>IF(MIN(Table912[[#This Row],[search supracategory]:[search subcategory]])&lt;&gt;0,MIN(Table912[[#This Row],[search supracategory]:[search subcategory]]),"")</f>
        <v/>
      </c>
      <c r="D457" s="174" t="str">
        <f>IFERROR(SEARCH($G$3,Table912[[#This Row],[Supracategory Name]])+ROW()/100000,"")</f>
        <v/>
      </c>
      <c r="E457" s="174" t="str">
        <f>IFERROR(SEARCH($G$3,Table912[[#This Row],[Category Name]])+ROW()/100000,"")</f>
        <v/>
      </c>
      <c r="F457" s="174" t="str">
        <f>IFERROR(SEARCH($G$3,Table912[[#This Row],[Subcategory Name]])+ROW()/100000,"")</f>
        <v/>
      </c>
      <c r="G457" s="171">
        <v>1139</v>
      </c>
      <c r="H457" s="172" t="s">
        <v>1039</v>
      </c>
      <c r="I457" s="172" t="s">
        <v>1040</v>
      </c>
      <c r="J457" s="172" t="s">
        <v>1156</v>
      </c>
      <c r="K457" s="172" t="s">
        <v>1162</v>
      </c>
      <c r="L457" s="172" t="s">
        <v>179</v>
      </c>
      <c r="M457" s="172" t="s">
        <v>179</v>
      </c>
    </row>
    <row r="458" spans="2:13" ht="20.100000000000001" customHeight="1" x14ac:dyDescent="0.25">
      <c r="B458" s="169" t="str">
        <f>IFERROR(RANK(Table912[[#This Row],[search id]],Table912[search id],1),"")</f>
        <v/>
      </c>
      <c r="C458" s="170" t="str">
        <f>IF(MIN(Table912[[#This Row],[search supracategory]:[search subcategory]])&lt;&gt;0,MIN(Table912[[#This Row],[search supracategory]:[search subcategory]]),"")</f>
        <v/>
      </c>
      <c r="D458" s="170" t="str">
        <f>IFERROR(SEARCH($G$3,Table912[[#This Row],[Supracategory Name]])+ROW()/100000,"")</f>
        <v/>
      </c>
      <c r="E458" s="170" t="str">
        <f>IFERROR(SEARCH($G$3,Table912[[#This Row],[Category Name]])+ROW()/100000,"")</f>
        <v/>
      </c>
      <c r="F458" s="170" t="str">
        <f>IFERROR(SEARCH($G$3,Table912[[#This Row],[Subcategory Name]])+ROW()/100000,"")</f>
        <v/>
      </c>
      <c r="G458" s="171">
        <v>1327</v>
      </c>
      <c r="H458" s="172" t="s">
        <v>1039</v>
      </c>
      <c r="I458" s="172" t="s">
        <v>1040</v>
      </c>
      <c r="J458" s="172" t="s">
        <v>1156</v>
      </c>
      <c r="K458" s="172" t="s">
        <v>1164</v>
      </c>
      <c r="L458" s="172" t="s">
        <v>179</v>
      </c>
      <c r="M458" s="172" t="s">
        <v>179</v>
      </c>
    </row>
    <row r="459" spans="2:13" ht="20.100000000000001" customHeight="1" x14ac:dyDescent="0.25">
      <c r="B459" s="173" t="str">
        <f>IFERROR(RANK(Table912[[#This Row],[search id]],Table912[search id],1),"")</f>
        <v/>
      </c>
      <c r="C459" s="174" t="str">
        <f>IF(MIN(Table912[[#This Row],[search supracategory]:[search subcategory]])&lt;&gt;0,MIN(Table912[[#This Row],[search supracategory]:[search subcategory]]),"")</f>
        <v/>
      </c>
      <c r="D459" s="174" t="str">
        <f>IFERROR(SEARCH($G$3,Table912[[#This Row],[Supracategory Name]])+ROW()/100000,"")</f>
        <v/>
      </c>
      <c r="E459" s="174" t="str">
        <f>IFERROR(SEARCH($G$3,Table912[[#This Row],[Category Name]])+ROW()/100000,"")</f>
        <v/>
      </c>
      <c r="F459" s="174" t="str">
        <f>IFERROR(SEARCH($G$3,Table912[[#This Row],[Subcategory Name]])+ROW()/100000,"")</f>
        <v/>
      </c>
      <c r="G459" s="171">
        <v>2998</v>
      </c>
      <c r="H459" s="172" t="s">
        <v>1039</v>
      </c>
      <c r="I459" s="172" t="s">
        <v>1040</v>
      </c>
      <c r="J459" s="172" t="s">
        <v>1156</v>
      </c>
      <c r="K459" s="172" t="s">
        <v>1166</v>
      </c>
      <c r="L459" s="172" t="s">
        <v>179</v>
      </c>
      <c r="M459" s="172" t="s">
        <v>179</v>
      </c>
    </row>
    <row r="460" spans="2:13" ht="20.100000000000001" customHeight="1" x14ac:dyDescent="0.25">
      <c r="B460" s="169" t="str">
        <f>IFERROR(RANK(Table912[[#This Row],[search id]],Table912[search id],1),"")</f>
        <v/>
      </c>
      <c r="C460" s="170" t="str">
        <f>IF(MIN(Table912[[#This Row],[search supracategory]:[search subcategory]])&lt;&gt;0,MIN(Table912[[#This Row],[search supracategory]:[search subcategory]]),"")</f>
        <v/>
      </c>
      <c r="D460" s="170" t="str">
        <f>IFERROR(SEARCH($G$3,Table912[[#This Row],[Supracategory Name]])+ROW()/100000,"")</f>
        <v/>
      </c>
      <c r="E460" s="170" t="str">
        <f>IFERROR(SEARCH($G$3,Table912[[#This Row],[Category Name]])+ROW()/100000,"")</f>
        <v/>
      </c>
      <c r="F460" s="170" t="str">
        <f>IFERROR(SEARCH($G$3,Table912[[#This Row],[Subcategory Name]])+ROW()/100000,"")</f>
        <v/>
      </c>
      <c r="G460" s="171">
        <v>2997</v>
      </c>
      <c r="H460" s="172" t="s">
        <v>1039</v>
      </c>
      <c r="I460" s="172" t="s">
        <v>1040</v>
      </c>
      <c r="J460" s="172" t="s">
        <v>1156</v>
      </c>
      <c r="K460" s="172" t="s">
        <v>1168</v>
      </c>
      <c r="L460" s="172" t="s">
        <v>179</v>
      </c>
      <c r="M460" s="172" t="s">
        <v>179</v>
      </c>
    </row>
    <row r="461" spans="2:13" ht="20.100000000000001" customHeight="1" x14ac:dyDescent="0.25">
      <c r="B461" s="173" t="str">
        <f>IFERROR(RANK(Table912[[#This Row],[search id]],Table912[search id],1),"")</f>
        <v/>
      </c>
      <c r="C461" s="174" t="str">
        <f>IF(MIN(Table912[[#This Row],[search supracategory]:[search subcategory]])&lt;&gt;0,MIN(Table912[[#This Row],[search supracategory]:[search subcategory]]),"")</f>
        <v/>
      </c>
      <c r="D461" s="174" t="str">
        <f>IFERROR(SEARCH($G$3,Table912[[#This Row],[Supracategory Name]])+ROW()/100000,"")</f>
        <v/>
      </c>
      <c r="E461" s="174" t="str">
        <f>IFERROR(SEARCH($G$3,Table912[[#This Row],[Category Name]])+ROW()/100000,"")</f>
        <v/>
      </c>
      <c r="F461" s="174" t="str">
        <f>IFERROR(SEARCH($G$3,Table912[[#This Row],[Subcategory Name]])+ROW()/100000,"")</f>
        <v/>
      </c>
      <c r="G461" s="171">
        <v>2700</v>
      </c>
      <c r="H461" s="172" t="s">
        <v>1039</v>
      </c>
      <c r="I461" s="172" t="s">
        <v>1040</v>
      </c>
      <c r="J461" s="172" t="s">
        <v>1170</v>
      </c>
      <c r="K461" s="172" t="s">
        <v>1171</v>
      </c>
      <c r="L461" s="172" t="s">
        <v>1172</v>
      </c>
      <c r="M461" s="172" t="s">
        <v>179</v>
      </c>
    </row>
    <row r="462" spans="2:13" ht="20.100000000000001" customHeight="1" x14ac:dyDescent="0.25">
      <c r="B462" s="169" t="str">
        <f>IFERROR(RANK(Table912[[#This Row],[search id]],Table912[search id],1),"")</f>
        <v/>
      </c>
      <c r="C462" s="170" t="str">
        <f>IF(MIN(Table912[[#This Row],[search supracategory]:[search subcategory]])&lt;&gt;0,MIN(Table912[[#This Row],[search supracategory]:[search subcategory]]),"")</f>
        <v/>
      </c>
      <c r="D462" s="170" t="str">
        <f>IFERROR(SEARCH($G$3,Table912[[#This Row],[Supracategory Name]])+ROW()/100000,"")</f>
        <v/>
      </c>
      <c r="E462" s="170" t="str">
        <f>IFERROR(SEARCH($G$3,Table912[[#This Row],[Category Name]])+ROW()/100000,"")</f>
        <v/>
      </c>
      <c r="F462" s="170" t="str">
        <f>IFERROR(SEARCH($G$3,Table912[[#This Row],[Subcategory Name]])+ROW()/100000,"")</f>
        <v/>
      </c>
      <c r="G462" s="171">
        <v>2701</v>
      </c>
      <c r="H462" s="172" t="s">
        <v>1039</v>
      </c>
      <c r="I462" s="172" t="s">
        <v>1040</v>
      </c>
      <c r="J462" s="172" t="s">
        <v>1170</v>
      </c>
      <c r="K462" s="172" t="s">
        <v>1171</v>
      </c>
      <c r="L462" s="172" t="s">
        <v>1176</v>
      </c>
      <c r="M462" s="172" t="s">
        <v>179</v>
      </c>
    </row>
    <row r="463" spans="2:13" ht="20.100000000000001" customHeight="1" x14ac:dyDescent="0.25">
      <c r="B463" s="173" t="str">
        <f>IFERROR(RANK(Table912[[#This Row],[search id]],Table912[search id],1),"")</f>
        <v/>
      </c>
      <c r="C463" s="174" t="str">
        <f>IF(MIN(Table912[[#This Row],[search supracategory]:[search subcategory]])&lt;&gt;0,MIN(Table912[[#This Row],[search supracategory]:[search subcategory]]),"")</f>
        <v/>
      </c>
      <c r="D463" s="174" t="str">
        <f>IFERROR(SEARCH($G$3,Table912[[#This Row],[Supracategory Name]])+ROW()/100000,"")</f>
        <v/>
      </c>
      <c r="E463" s="174" t="str">
        <f>IFERROR(SEARCH($G$3,Table912[[#This Row],[Category Name]])+ROW()/100000,"")</f>
        <v/>
      </c>
      <c r="F463" s="174" t="str">
        <f>IFERROR(SEARCH($G$3,Table912[[#This Row],[Subcategory Name]])+ROW()/100000,"")</f>
        <v/>
      </c>
      <c r="G463" s="171">
        <v>2684</v>
      </c>
      <c r="H463" s="172" t="s">
        <v>1039</v>
      </c>
      <c r="I463" s="172" t="s">
        <v>1040</v>
      </c>
      <c r="J463" s="172" t="s">
        <v>1170</v>
      </c>
      <c r="K463" s="172" t="s">
        <v>1171</v>
      </c>
      <c r="L463" s="172" t="s">
        <v>1177</v>
      </c>
      <c r="M463" s="172" t="s">
        <v>179</v>
      </c>
    </row>
    <row r="464" spans="2:13" ht="20.100000000000001" customHeight="1" x14ac:dyDescent="0.25">
      <c r="B464" s="169" t="str">
        <f>IFERROR(RANK(Table912[[#This Row],[search id]],Table912[search id],1),"")</f>
        <v/>
      </c>
      <c r="C464" s="170" t="str">
        <f>IF(MIN(Table912[[#This Row],[search supracategory]:[search subcategory]])&lt;&gt;0,MIN(Table912[[#This Row],[search supracategory]:[search subcategory]]),"")</f>
        <v/>
      </c>
      <c r="D464" s="170" t="str">
        <f>IFERROR(SEARCH($G$3,Table912[[#This Row],[Supracategory Name]])+ROW()/100000,"")</f>
        <v/>
      </c>
      <c r="E464" s="170" t="str">
        <f>IFERROR(SEARCH($G$3,Table912[[#This Row],[Category Name]])+ROW()/100000,"")</f>
        <v/>
      </c>
      <c r="F464" s="170" t="str">
        <f>IFERROR(SEARCH($G$3,Table912[[#This Row],[Subcategory Name]])+ROW()/100000,"")</f>
        <v/>
      </c>
      <c r="G464" s="171">
        <v>2688</v>
      </c>
      <c r="H464" s="172" t="s">
        <v>1039</v>
      </c>
      <c r="I464" s="172" t="s">
        <v>1040</v>
      </c>
      <c r="J464" s="172" t="s">
        <v>1170</v>
      </c>
      <c r="K464" s="172" t="s">
        <v>1171</v>
      </c>
      <c r="L464" s="172" t="s">
        <v>1179</v>
      </c>
      <c r="M464" s="172" t="s">
        <v>179</v>
      </c>
    </row>
    <row r="465" spans="2:13" ht="20.100000000000001" customHeight="1" x14ac:dyDescent="0.25">
      <c r="B465" s="173" t="str">
        <f>IFERROR(RANK(Table912[[#This Row],[search id]],Table912[search id],1),"")</f>
        <v/>
      </c>
      <c r="C465" s="174" t="str">
        <f>IF(MIN(Table912[[#This Row],[search supracategory]:[search subcategory]])&lt;&gt;0,MIN(Table912[[#This Row],[search supracategory]:[search subcategory]]),"")</f>
        <v/>
      </c>
      <c r="D465" s="174" t="str">
        <f>IFERROR(SEARCH($G$3,Table912[[#This Row],[Supracategory Name]])+ROW()/100000,"")</f>
        <v/>
      </c>
      <c r="E465" s="174" t="str">
        <f>IFERROR(SEARCH($G$3,Table912[[#This Row],[Category Name]])+ROW()/100000,"")</f>
        <v/>
      </c>
      <c r="F465" s="174" t="str">
        <f>IFERROR(SEARCH($G$3,Table912[[#This Row],[Subcategory Name]])+ROW()/100000,"")</f>
        <v/>
      </c>
      <c r="G465" s="171">
        <v>2696</v>
      </c>
      <c r="H465" s="172" t="s">
        <v>1039</v>
      </c>
      <c r="I465" s="172" t="s">
        <v>1040</v>
      </c>
      <c r="J465" s="172" t="s">
        <v>1170</v>
      </c>
      <c r="K465" s="172" t="s">
        <v>1171</v>
      </c>
      <c r="L465" s="172" t="s">
        <v>1181</v>
      </c>
      <c r="M465" s="172" t="s">
        <v>179</v>
      </c>
    </row>
    <row r="466" spans="2:13" ht="20.100000000000001" customHeight="1" x14ac:dyDescent="0.25">
      <c r="B466" s="169" t="str">
        <f>IFERROR(RANK(Table912[[#This Row],[search id]],Table912[search id],1),"")</f>
        <v/>
      </c>
      <c r="C466" s="170" t="str">
        <f>IF(MIN(Table912[[#This Row],[search supracategory]:[search subcategory]])&lt;&gt;0,MIN(Table912[[#This Row],[search supracategory]:[search subcategory]]),"")</f>
        <v/>
      </c>
      <c r="D466" s="170" t="str">
        <f>IFERROR(SEARCH($G$3,Table912[[#This Row],[Supracategory Name]])+ROW()/100000,"")</f>
        <v/>
      </c>
      <c r="E466" s="170" t="str">
        <f>IFERROR(SEARCH($G$3,Table912[[#This Row],[Category Name]])+ROW()/100000,"")</f>
        <v/>
      </c>
      <c r="F466" s="170" t="str">
        <f>IFERROR(SEARCH($G$3,Table912[[#This Row],[Subcategory Name]])+ROW()/100000,"")</f>
        <v/>
      </c>
      <c r="G466" s="171">
        <v>2950</v>
      </c>
      <c r="H466" s="172" t="s">
        <v>1039</v>
      </c>
      <c r="I466" s="172" t="s">
        <v>1040</v>
      </c>
      <c r="J466" s="172" t="s">
        <v>1170</v>
      </c>
      <c r="K466" s="172" t="s">
        <v>1183</v>
      </c>
      <c r="L466" s="172" t="s">
        <v>1184</v>
      </c>
      <c r="M466" s="172" t="s">
        <v>179</v>
      </c>
    </row>
    <row r="467" spans="2:13" ht="20.100000000000001" customHeight="1" x14ac:dyDescent="0.25">
      <c r="B467" s="173" t="str">
        <f>IFERROR(RANK(Table912[[#This Row],[search id]],Table912[search id],1),"")</f>
        <v/>
      </c>
      <c r="C467" s="174" t="str">
        <f>IF(MIN(Table912[[#This Row],[search supracategory]:[search subcategory]])&lt;&gt;0,MIN(Table912[[#This Row],[search supracategory]:[search subcategory]]),"")</f>
        <v/>
      </c>
      <c r="D467" s="174" t="str">
        <f>IFERROR(SEARCH($G$3,Table912[[#This Row],[Supracategory Name]])+ROW()/100000,"")</f>
        <v/>
      </c>
      <c r="E467" s="174" t="str">
        <f>IFERROR(SEARCH($G$3,Table912[[#This Row],[Category Name]])+ROW()/100000,"")</f>
        <v/>
      </c>
      <c r="F467" s="174" t="str">
        <f>IFERROR(SEARCH($G$3,Table912[[#This Row],[Subcategory Name]])+ROW()/100000,"")</f>
        <v/>
      </c>
      <c r="G467" s="171">
        <v>2951</v>
      </c>
      <c r="H467" s="172" t="s">
        <v>1039</v>
      </c>
      <c r="I467" s="172" t="s">
        <v>1040</v>
      </c>
      <c r="J467" s="172" t="s">
        <v>1170</v>
      </c>
      <c r="K467" s="172" t="s">
        <v>1183</v>
      </c>
      <c r="L467" s="172" t="s">
        <v>1187</v>
      </c>
      <c r="M467" s="172" t="s">
        <v>179</v>
      </c>
    </row>
    <row r="468" spans="2:13" ht="20.100000000000001" customHeight="1" x14ac:dyDescent="0.25">
      <c r="B468" s="169" t="str">
        <f>IFERROR(RANK(Table912[[#This Row],[search id]],Table912[search id],1),"")</f>
        <v/>
      </c>
      <c r="C468" s="170" t="str">
        <f>IF(MIN(Table912[[#This Row],[search supracategory]:[search subcategory]])&lt;&gt;0,MIN(Table912[[#This Row],[search supracategory]:[search subcategory]]),"")</f>
        <v/>
      </c>
      <c r="D468" s="170" t="str">
        <f>IFERROR(SEARCH($G$3,Table912[[#This Row],[Supracategory Name]])+ROW()/100000,"")</f>
        <v/>
      </c>
      <c r="E468" s="170" t="str">
        <f>IFERROR(SEARCH($G$3,Table912[[#This Row],[Category Name]])+ROW()/100000,"")</f>
        <v/>
      </c>
      <c r="F468" s="170" t="str">
        <f>IFERROR(SEARCH($G$3,Table912[[#This Row],[Subcategory Name]])+ROW()/100000,"")</f>
        <v/>
      </c>
      <c r="G468" s="171">
        <v>2952</v>
      </c>
      <c r="H468" s="172" t="s">
        <v>1039</v>
      </c>
      <c r="I468" s="172" t="s">
        <v>1040</v>
      </c>
      <c r="J468" s="172" t="s">
        <v>1170</v>
      </c>
      <c r="K468" s="172" t="s">
        <v>1183</v>
      </c>
      <c r="L468" s="172" t="s">
        <v>1189</v>
      </c>
      <c r="M468" s="172" t="s">
        <v>179</v>
      </c>
    </row>
    <row r="469" spans="2:13" ht="20.100000000000001" customHeight="1" x14ac:dyDescent="0.25">
      <c r="B469" s="173" t="str">
        <f>IFERROR(RANK(Table912[[#This Row],[search id]],Table912[search id],1),"")</f>
        <v/>
      </c>
      <c r="C469" s="174" t="str">
        <f>IF(MIN(Table912[[#This Row],[search supracategory]:[search subcategory]])&lt;&gt;0,MIN(Table912[[#This Row],[search supracategory]:[search subcategory]]),"")</f>
        <v/>
      </c>
      <c r="D469" s="174" t="str">
        <f>IFERROR(SEARCH($G$3,Table912[[#This Row],[Supracategory Name]])+ROW()/100000,"")</f>
        <v/>
      </c>
      <c r="E469" s="174" t="str">
        <f>IFERROR(SEARCH($G$3,Table912[[#This Row],[Category Name]])+ROW()/100000,"")</f>
        <v/>
      </c>
      <c r="F469" s="174" t="str">
        <f>IFERROR(SEARCH($G$3,Table912[[#This Row],[Subcategory Name]])+ROW()/100000,"")</f>
        <v/>
      </c>
      <c r="G469" s="171">
        <v>2942</v>
      </c>
      <c r="H469" s="172" t="s">
        <v>1039</v>
      </c>
      <c r="I469" s="172" t="s">
        <v>1040</v>
      </c>
      <c r="J469" s="172" t="s">
        <v>1170</v>
      </c>
      <c r="K469" s="172" t="s">
        <v>1191</v>
      </c>
      <c r="L469" s="172" t="s">
        <v>1192</v>
      </c>
      <c r="M469" s="172" t="s">
        <v>179</v>
      </c>
    </row>
    <row r="470" spans="2:13" ht="20.100000000000001" customHeight="1" x14ac:dyDescent="0.25">
      <c r="B470" s="169" t="str">
        <f>IFERROR(RANK(Table912[[#This Row],[search id]],Table912[search id],1),"")</f>
        <v/>
      </c>
      <c r="C470" s="170" t="str">
        <f>IF(MIN(Table912[[#This Row],[search supracategory]:[search subcategory]])&lt;&gt;0,MIN(Table912[[#This Row],[search supracategory]:[search subcategory]]),"")</f>
        <v/>
      </c>
      <c r="D470" s="170" t="str">
        <f>IFERROR(SEARCH($G$3,Table912[[#This Row],[Supracategory Name]])+ROW()/100000,"")</f>
        <v/>
      </c>
      <c r="E470" s="170" t="str">
        <f>IFERROR(SEARCH($G$3,Table912[[#This Row],[Category Name]])+ROW()/100000,"")</f>
        <v/>
      </c>
      <c r="F470" s="170" t="str">
        <f>IFERROR(SEARCH($G$3,Table912[[#This Row],[Subcategory Name]])+ROW()/100000,"")</f>
        <v/>
      </c>
      <c r="G470" s="171">
        <v>2943</v>
      </c>
      <c r="H470" s="172" t="s">
        <v>1039</v>
      </c>
      <c r="I470" s="172" t="s">
        <v>1040</v>
      </c>
      <c r="J470" s="172" t="s">
        <v>1170</v>
      </c>
      <c r="K470" s="172" t="s">
        <v>1191</v>
      </c>
      <c r="L470" s="172" t="s">
        <v>1195</v>
      </c>
      <c r="M470" s="172" t="s">
        <v>179</v>
      </c>
    </row>
    <row r="471" spans="2:13" ht="20.100000000000001" customHeight="1" x14ac:dyDescent="0.25">
      <c r="B471" s="173" t="str">
        <f>IFERROR(RANK(Table912[[#This Row],[search id]],Table912[search id],1),"")</f>
        <v/>
      </c>
      <c r="C471" s="174" t="str">
        <f>IF(MIN(Table912[[#This Row],[search supracategory]:[search subcategory]])&lt;&gt;0,MIN(Table912[[#This Row],[search supracategory]:[search subcategory]]),"")</f>
        <v/>
      </c>
      <c r="D471" s="174" t="str">
        <f>IFERROR(SEARCH($G$3,Table912[[#This Row],[Supracategory Name]])+ROW()/100000,"")</f>
        <v/>
      </c>
      <c r="E471" s="174" t="str">
        <f>IFERROR(SEARCH($G$3,Table912[[#This Row],[Category Name]])+ROW()/100000,"")</f>
        <v/>
      </c>
      <c r="F471" s="174" t="str">
        <f>IFERROR(SEARCH($G$3,Table912[[#This Row],[Subcategory Name]])+ROW()/100000,"")</f>
        <v/>
      </c>
      <c r="G471" s="171">
        <v>2944</v>
      </c>
      <c r="H471" s="172" t="s">
        <v>1039</v>
      </c>
      <c r="I471" s="172" t="s">
        <v>1040</v>
      </c>
      <c r="J471" s="172" t="s">
        <v>1170</v>
      </c>
      <c r="K471" s="172" t="s">
        <v>1191</v>
      </c>
      <c r="L471" s="172" t="s">
        <v>1197</v>
      </c>
      <c r="M471" s="172" t="s">
        <v>179</v>
      </c>
    </row>
    <row r="472" spans="2:13" ht="20.100000000000001" customHeight="1" x14ac:dyDescent="0.25">
      <c r="B472" s="169" t="str">
        <f>IFERROR(RANK(Table912[[#This Row],[search id]],Table912[search id],1),"")</f>
        <v/>
      </c>
      <c r="C472" s="170" t="str">
        <f>IF(MIN(Table912[[#This Row],[search supracategory]:[search subcategory]])&lt;&gt;0,MIN(Table912[[#This Row],[search supracategory]:[search subcategory]]),"")</f>
        <v/>
      </c>
      <c r="D472" s="170" t="str">
        <f>IFERROR(SEARCH($G$3,Table912[[#This Row],[Supracategory Name]])+ROW()/100000,"")</f>
        <v/>
      </c>
      <c r="E472" s="170" t="str">
        <f>IFERROR(SEARCH($G$3,Table912[[#This Row],[Category Name]])+ROW()/100000,"")</f>
        <v/>
      </c>
      <c r="F472" s="170" t="str">
        <f>IFERROR(SEARCH($G$3,Table912[[#This Row],[Subcategory Name]])+ROW()/100000,"")</f>
        <v/>
      </c>
      <c r="G472" s="171">
        <v>2946</v>
      </c>
      <c r="H472" s="172" t="s">
        <v>1039</v>
      </c>
      <c r="I472" s="172" t="s">
        <v>1040</v>
      </c>
      <c r="J472" s="172" t="s">
        <v>1170</v>
      </c>
      <c r="K472" s="172" t="s">
        <v>1199</v>
      </c>
      <c r="L472" s="172" t="s">
        <v>1200</v>
      </c>
      <c r="M472" s="172" t="s">
        <v>179</v>
      </c>
    </row>
    <row r="473" spans="2:13" ht="20.100000000000001" customHeight="1" x14ac:dyDescent="0.25">
      <c r="B473" s="173" t="str">
        <f>IFERROR(RANK(Table912[[#This Row],[search id]],Table912[search id],1),"")</f>
        <v/>
      </c>
      <c r="C473" s="174" t="str">
        <f>IF(MIN(Table912[[#This Row],[search supracategory]:[search subcategory]])&lt;&gt;0,MIN(Table912[[#This Row],[search supracategory]:[search subcategory]]),"")</f>
        <v/>
      </c>
      <c r="D473" s="174" t="str">
        <f>IFERROR(SEARCH($G$3,Table912[[#This Row],[Supracategory Name]])+ROW()/100000,"")</f>
        <v/>
      </c>
      <c r="E473" s="174" t="str">
        <f>IFERROR(SEARCH($G$3,Table912[[#This Row],[Category Name]])+ROW()/100000,"")</f>
        <v/>
      </c>
      <c r="F473" s="174" t="str">
        <f>IFERROR(SEARCH($G$3,Table912[[#This Row],[Subcategory Name]])+ROW()/100000,"")</f>
        <v/>
      </c>
      <c r="G473" s="171">
        <v>2947</v>
      </c>
      <c r="H473" s="172" t="s">
        <v>1039</v>
      </c>
      <c r="I473" s="172" t="s">
        <v>1040</v>
      </c>
      <c r="J473" s="172" t="s">
        <v>1170</v>
      </c>
      <c r="K473" s="172" t="s">
        <v>1199</v>
      </c>
      <c r="L473" s="172" t="s">
        <v>1203</v>
      </c>
      <c r="M473" s="172" t="s">
        <v>179</v>
      </c>
    </row>
    <row r="474" spans="2:13" ht="20.100000000000001" customHeight="1" x14ac:dyDescent="0.25">
      <c r="B474" s="169" t="str">
        <f>IFERROR(RANK(Table912[[#This Row],[search id]],Table912[search id],1),"")</f>
        <v/>
      </c>
      <c r="C474" s="170" t="str">
        <f>IF(MIN(Table912[[#This Row],[search supracategory]:[search subcategory]])&lt;&gt;0,MIN(Table912[[#This Row],[search supracategory]:[search subcategory]]),"")</f>
        <v/>
      </c>
      <c r="D474" s="170" t="str">
        <f>IFERROR(SEARCH($G$3,Table912[[#This Row],[Supracategory Name]])+ROW()/100000,"")</f>
        <v/>
      </c>
      <c r="E474" s="170" t="str">
        <f>IFERROR(SEARCH($G$3,Table912[[#This Row],[Category Name]])+ROW()/100000,"")</f>
        <v/>
      </c>
      <c r="F474" s="170" t="str">
        <f>IFERROR(SEARCH($G$3,Table912[[#This Row],[Subcategory Name]])+ROW()/100000,"")</f>
        <v/>
      </c>
      <c r="G474" s="171">
        <v>2948</v>
      </c>
      <c r="H474" s="172" t="s">
        <v>1039</v>
      </c>
      <c r="I474" s="172" t="s">
        <v>1040</v>
      </c>
      <c r="J474" s="172" t="s">
        <v>1170</v>
      </c>
      <c r="K474" s="172" t="s">
        <v>1199</v>
      </c>
      <c r="L474" s="172" t="s">
        <v>1205</v>
      </c>
      <c r="M474" s="172" t="s">
        <v>179</v>
      </c>
    </row>
    <row r="475" spans="2:13" ht="20.100000000000001" customHeight="1" x14ac:dyDescent="0.25">
      <c r="B475" s="173" t="str">
        <f>IFERROR(RANK(Table912[[#This Row],[search id]],Table912[search id],1),"")</f>
        <v/>
      </c>
      <c r="C475" s="174" t="str">
        <f>IF(MIN(Table912[[#This Row],[search supracategory]:[search subcategory]])&lt;&gt;0,MIN(Table912[[#This Row],[search supracategory]:[search subcategory]]),"")</f>
        <v/>
      </c>
      <c r="D475" s="174" t="str">
        <f>IFERROR(SEARCH($G$3,Table912[[#This Row],[Supracategory Name]])+ROW()/100000,"")</f>
        <v/>
      </c>
      <c r="E475" s="174" t="str">
        <f>IFERROR(SEARCH($G$3,Table912[[#This Row],[Category Name]])+ROW()/100000,"")</f>
        <v/>
      </c>
      <c r="F475" s="174" t="str">
        <f>IFERROR(SEARCH($G$3,Table912[[#This Row],[Subcategory Name]])+ROW()/100000,"")</f>
        <v/>
      </c>
      <c r="G475" s="171">
        <v>2697</v>
      </c>
      <c r="H475" s="172" t="s">
        <v>1039</v>
      </c>
      <c r="I475" s="172" t="s">
        <v>1040</v>
      </c>
      <c r="J475" s="172" t="s">
        <v>1170</v>
      </c>
      <c r="K475" s="172" t="s">
        <v>1207</v>
      </c>
      <c r="L475" s="172" t="s">
        <v>1208</v>
      </c>
      <c r="M475" s="172" t="s">
        <v>179</v>
      </c>
    </row>
    <row r="476" spans="2:13" ht="20.100000000000001" customHeight="1" x14ac:dyDescent="0.25">
      <c r="B476" s="169" t="str">
        <f>IFERROR(RANK(Table912[[#This Row],[search id]],Table912[search id],1),"")</f>
        <v/>
      </c>
      <c r="C476" s="170" t="str">
        <f>IF(MIN(Table912[[#This Row],[search supracategory]:[search subcategory]])&lt;&gt;0,MIN(Table912[[#This Row],[search supracategory]:[search subcategory]]),"")</f>
        <v/>
      </c>
      <c r="D476" s="170" t="str">
        <f>IFERROR(SEARCH($G$3,Table912[[#This Row],[Supracategory Name]])+ROW()/100000,"")</f>
        <v/>
      </c>
      <c r="E476" s="170" t="str">
        <f>IFERROR(SEARCH($G$3,Table912[[#This Row],[Category Name]])+ROW()/100000,"")</f>
        <v/>
      </c>
      <c r="F476" s="170" t="str">
        <f>IFERROR(SEARCH($G$3,Table912[[#This Row],[Subcategory Name]])+ROW()/100000,"")</f>
        <v/>
      </c>
      <c r="G476" s="171">
        <v>2685</v>
      </c>
      <c r="H476" s="172" t="s">
        <v>1039</v>
      </c>
      <c r="I476" s="172" t="s">
        <v>1040</v>
      </c>
      <c r="J476" s="172" t="s">
        <v>1170</v>
      </c>
      <c r="K476" s="172" t="s">
        <v>1207</v>
      </c>
      <c r="L476" s="172" t="s">
        <v>1211</v>
      </c>
      <c r="M476" s="172" t="s">
        <v>179</v>
      </c>
    </row>
    <row r="477" spans="2:13" ht="20.100000000000001" customHeight="1" x14ac:dyDescent="0.25">
      <c r="B477" s="173" t="str">
        <f>IFERROR(RANK(Table912[[#This Row],[search id]],Table912[search id],1),"")</f>
        <v/>
      </c>
      <c r="C477" s="174" t="str">
        <f>IF(MIN(Table912[[#This Row],[search supracategory]:[search subcategory]])&lt;&gt;0,MIN(Table912[[#This Row],[search supracategory]:[search subcategory]]),"")</f>
        <v/>
      </c>
      <c r="D477" s="174" t="str">
        <f>IFERROR(SEARCH($G$3,Table912[[#This Row],[Supracategory Name]])+ROW()/100000,"")</f>
        <v/>
      </c>
      <c r="E477" s="174" t="str">
        <f>IFERROR(SEARCH($G$3,Table912[[#This Row],[Category Name]])+ROW()/100000,"")</f>
        <v/>
      </c>
      <c r="F477" s="174" t="str">
        <f>IFERROR(SEARCH($G$3,Table912[[#This Row],[Subcategory Name]])+ROW()/100000,"")</f>
        <v/>
      </c>
      <c r="G477" s="171">
        <v>2686</v>
      </c>
      <c r="H477" s="172" t="s">
        <v>1039</v>
      </c>
      <c r="I477" s="172" t="s">
        <v>1040</v>
      </c>
      <c r="J477" s="172" t="s">
        <v>1170</v>
      </c>
      <c r="K477" s="172" t="s">
        <v>1207</v>
      </c>
      <c r="L477" s="172" t="s">
        <v>1213</v>
      </c>
      <c r="M477" s="172" t="s">
        <v>179</v>
      </c>
    </row>
    <row r="478" spans="2:13" ht="20.100000000000001" customHeight="1" x14ac:dyDescent="0.25">
      <c r="B478" s="169" t="str">
        <f>IFERROR(RANK(Table912[[#This Row],[search id]],Table912[search id],1),"")</f>
        <v/>
      </c>
      <c r="C478" s="170" t="str">
        <f>IF(MIN(Table912[[#This Row],[search supracategory]:[search subcategory]])&lt;&gt;0,MIN(Table912[[#This Row],[search supracategory]:[search subcategory]]),"")</f>
        <v/>
      </c>
      <c r="D478" s="170" t="str">
        <f>IFERROR(SEARCH($G$3,Table912[[#This Row],[Supracategory Name]])+ROW()/100000,"")</f>
        <v/>
      </c>
      <c r="E478" s="170" t="str">
        <f>IFERROR(SEARCH($G$3,Table912[[#This Row],[Category Name]])+ROW()/100000,"")</f>
        <v/>
      </c>
      <c r="F478" s="170" t="str">
        <f>IFERROR(SEARCH($G$3,Table912[[#This Row],[Subcategory Name]])+ROW()/100000,"")</f>
        <v/>
      </c>
      <c r="G478" s="171">
        <v>2687</v>
      </c>
      <c r="H478" s="172" t="s">
        <v>1039</v>
      </c>
      <c r="I478" s="172" t="s">
        <v>1040</v>
      </c>
      <c r="J478" s="172" t="s">
        <v>1170</v>
      </c>
      <c r="K478" s="172" t="s">
        <v>1207</v>
      </c>
      <c r="L478" s="172" t="s">
        <v>1215</v>
      </c>
      <c r="M478" s="172" t="s">
        <v>179</v>
      </c>
    </row>
    <row r="479" spans="2:13" ht="20.100000000000001" customHeight="1" x14ac:dyDescent="0.25">
      <c r="B479" s="173" t="str">
        <f>IFERROR(RANK(Table912[[#This Row],[search id]],Table912[search id],1),"")</f>
        <v/>
      </c>
      <c r="C479" s="174" t="str">
        <f>IF(MIN(Table912[[#This Row],[search supracategory]:[search subcategory]])&lt;&gt;0,MIN(Table912[[#This Row],[search supracategory]:[search subcategory]]),"")</f>
        <v/>
      </c>
      <c r="D479" s="174" t="str">
        <f>IFERROR(SEARCH($G$3,Table912[[#This Row],[Supracategory Name]])+ROW()/100000,"")</f>
        <v/>
      </c>
      <c r="E479" s="174" t="str">
        <f>IFERROR(SEARCH($G$3,Table912[[#This Row],[Category Name]])+ROW()/100000,"")</f>
        <v/>
      </c>
      <c r="F479" s="174" t="str">
        <f>IFERROR(SEARCH($G$3,Table912[[#This Row],[Subcategory Name]])+ROW()/100000,"")</f>
        <v/>
      </c>
      <c r="G479" s="171">
        <v>2693</v>
      </c>
      <c r="H479" s="172" t="s">
        <v>1039</v>
      </c>
      <c r="I479" s="172" t="s">
        <v>1040</v>
      </c>
      <c r="J479" s="172" t="s">
        <v>1170</v>
      </c>
      <c r="K479" s="172" t="s">
        <v>1207</v>
      </c>
      <c r="L479" s="172" t="s">
        <v>1217</v>
      </c>
      <c r="M479" s="172" t="s">
        <v>179</v>
      </c>
    </row>
    <row r="480" spans="2:13" ht="20.100000000000001" customHeight="1" x14ac:dyDescent="0.25">
      <c r="B480" s="169" t="str">
        <f>IFERROR(RANK(Table912[[#This Row],[search id]],Table912[search id],1),"")</f>
        <v/>
      </c>
      <c r="C480" s="170" t="str">
        <f>IF(MIN(Table912[[#This Row],[search supracategory]:[search subcategory]])&lt;&gt;0,MIN(Table912[[#This Row],[search supracategory]:[search subcategory]]),"")</f>
        <v/>
      </c>
      <c r="D480" s="170" t="str">
        <f>IFERROR(SEARCH($G$3,Table912[[#This Row],[Supracategory Name]])+ROW()/100000,"")</f>
        <v/>
      </c>
      <c r="E480" s="170" t="str">
        <f>IFERROR(SEARCH($G$3,Table912[[#This Row],[Category Name]])+ROW()/100000,"")</f>
        <v/>
      </c>
      <c r="F480" s="170" t="str">
        <f>IFERROR(SEARCH($G$3,Table912[[#This Row],[Subcategory Name]])+ROW()/100000,"")</f>
        <v/>
      </c>
      <c r="G480" s="171">
        <v>2694</v>
      </c>
      <c r="H480" s="172" t="s">
        <v>1039</v>
      </c>
      <c r="I480" s="172" t="s">
        <v>1040</v>
      </c>
      <c r="J480" s="172" t="s">
        <v>1170</v>
      </c>
      <c r="K480" s="172" t="s">
        <v>1207</v>
      </c>
      <c r="L480" s="172" t="s">
        <v>1219</v>
      </c>
      <c r="M480" s="172" t="s">
        <v>179</v>
      </c>
    </row>
    <row r="481" spans="2:13" ht="20.100000000000001" customHeight="1" x14ac:dyDescent="0.25">
      <c r="B481" s="173" t="str">
        <f>IFERROR(RANK(Table912[[#This Row],[search id]],Table912[search id],1),"")</f>
        <v/>
      </c>
      <c r="C481" s="174" t="str">
        <f>IF(MIN(Table912[[#This Row],[search supracategory]:[search subcategory]])&lt;&gt;0,MIN(Table912[[#This Row],[search supracategory]:[search subcategory]]),"")</f>
        <v/>
      </c>
      <c r="D481" s="174" t="str">
        <f>IFERROR(SEARCH($G$3,Table912[[#This Row],[Supracategory Name]])+ROW()/100000,"")</f>
        <v/>
      </c>
      <c r="E481" s="174" t="str">
        <f>IFERROR(SEARCH($G$3,Table912[[#This Row],[Category Name]])+ROW()/100000,"")</f>
        <v/>
      </c>
      <c r="F481" s="174" t="str">
        <f>IFERROR(SEARCH($G$3,Table912[[#This Row],[Subcategory Name]])+ROW()/100000,"")</f>
        <v/>
      </c>
      <c r="G481" s="171">
        <v>2695</v>
      </c>
      <c r="H481" s="172" t="s">
        <v>1039</v>
      </c>
      <c r="I481" s="172" t="s">
        <v>1040</v>
      </c>
      <c r="J481" s="172" t="s">
        <v>1170</v>
      </c>
      <c r="K481" s="172" t="s">
        <v>1207</v>
      </c>
      <c r="L481" s="172" t="s">
        <v>1221</v>
      </c>
      <c r="M481" s="172" t="s">
        <v>179</v>
      </c>
    </row>
    <row r="482" spans="2:13" ht="20.100000000000001" customHeight="1" x14ac:dyDescent="0.25">
      <c r="B482" s="169" t="str">
        <f>IFERROR(RANK(Table912[[#This Row],[search id]],Table912[search id],1),"")</f>
        <v/>
      </c>
      <c r="C482" s="170" t="str">
        <f>IF(MIN(Table912[[#This Row],[search supracategory]:[search subcategory]])&lt;&gt;0,MIN(Table912[[#This Row],[search supracategory]:[search subcategory]]),"")</f>
        <v/>
      </c>
      <c r="D482" s="170" t="str">
        <f>IFERROR(SEARCH($G$3,Table912[[#This Row],[Supracategory Name]])+ROW()/100000,"")</f>
        <v/>
      </c>
      <c r="E482" s="170" t="str">
        <f>IFERROR(SEARCH($G$3,Table912[[#This Row],[Category Name]])+ROW()/100000,"")</f>
        <v/>
      </c>
      <c r="F482" s="170" t="str">
        <f>IFERROR(SEARCH($G$3,Table912[[#This Row],[Subcategory Name]])+ROW()/100000,"")</f>
        <v/>
      </c>
      <c r="G482" s="171">
        <v>2939</v>
      </c>
      <c r="H482" s="172" t="s">
        <v>1039</v>
      </c>
      <c r="I482" s="172" t="s">
        <v>1040</v>
      </c>
      <c r="J482" s="172" t="s">
        <v>1170</v>
      </c>
      <c r="K482" s="172" t="s">
        <v>1223</v>
      </c>
      <c r="L482" s="172" t="s">
        <v>1224</v>
      </c>
      <c r="M482" s="172" t="s">
        <v>179</v>
      </c>
    </row>
    <row r="483" spans="2:13" ht="20.100000000000001" customHeight="1" x14ac:dyDescent="0.25">
      <c r="B483" s="173" t="str">
        <f>IFERROR(RANK(Table912[[#This Row],[search id]],Table912[search id],1),"")</f>
        <v/>
      </c>
      <c r="C483" s="174" t="str">
        <f>IF(MIN(Table912[[#This Row],[search supracategory]:[search subcategory]])&lt;&gt;0,MIN(Table912[[#This Row],[search supracategory]:[search subcategory]]),"")</f>
        <v/>
      </c>
      <c r="D483" s="174" t="str">
        <f>IFERROR(SEARCH($G$3,Table912[[#This Row],[Supracategory Name]])+ROW()/100000,"")</f>
        <v/>
      </c>
      <c r="E483" s="174" t="str">
        <f>IFERROR(SEARCH($G$3,Table912[[#This Row],[Category Name]])+ROW()/100000,"")</f>
        <v/>
      </c>
      <c r="F483" s="174" t="str">
        <f>IFERROR(SEARCH($G$3,Table912[[#This Row],[Subcategory Name]])+ROW()/100000,"")</f>
        <v/>
      </c>
      <c r="G483" s="171">
        <v>2940</v>
      </c>
      <c r="H483" s="172" t="s">
        <v>1039</v>
      </c>
      <c r="I483" s="172" t="s">
        <v>1040</v>
      </c>
      <c r="J483" s="172" t="s">
        <v>1170</v>
      </c>
      <c r="K483" s="172" t="s">
        <v>1223</v>
      </c>
      <c r="L483" s="172" t="s">
        <v>1227</v>
      </c>
      <c r="M483" s="172" t="s">
        <v>179</v>
      </c>
    </row>
    <row r="484" spans="2:13" ht="20.100000000000001" customHeight="1" x14ac:dyDescent="0.25">
      <c r="B484" s="169" t="str">
        <f>IFERROR(RANK(Table912[[#This Row],[search id]],Table912[search id],1),"")</f>
        <v/>
      </c>
      <c r="C484" s="170" t="str">
        <f>IF(MIN(Table912[[#This Row],[search supracategory]:[search subcategory]])&lt;&gt;0,MIN(Table912[[#This Row],[search supracategory]:[search subcategory]]),"")</f>
        <v/>
      </c>
      <c r="D484" s="170" t="str">
        <f>IFERROR(SEARCH($G$3,Table912[[#This Row],[Supracategory Name]])+ROW()/100000,"")</f>
        <v/>
      </c>
      <c r="E484" s="170" t="str">
        <f>IFERROR(SEARCH($G$3,Table912[[#This Row],[Category Name]])+ROW()/100000,"")</f>
        <v/>
      </c>
      <c r="F484" s="170" t="str">
        <f>IFERROR(SEARCH($G$3,Table912[[#This Row],[Subcategory Name]])+ROW()/100000,"")</f>
        <v/>
      </c>
      <c r="G484" s="171">
        <v>2926</v>
      </c>
      <c r="H484" s="172" t="s">
        <v>1039</v>
      </c>
      <c r="I484" s="172" t="s">
        <v>1040</v>
      </c>
      <c r="J484" s="172" t="s">
        <v>1170</v>
      </c>
      <c r="K484" s="172" t="s">
        <v>1229</v>
      </c>
      <c r="L484" s="172" t="s">
        <v>1230</v>
      </c>
      <c r="M484" s="172" t="s">
        <v>179</v>
      </c>
    </row>
    <row r="485" spans="2:13" ht="20.100000000000001" customHeight="1" x14ac:dyDescent="0.25">
      <c r="B485" s="173" t="str">
        <f>IFERROR(RANK(Table912[[#This Row],[search id]],Table912[search id],1),"")</f>
        <v/>
      </c>
      <c r="C485" s="174" t="str">
        <f>IF(MIN(Table912[[#This Row],[search supracategory]:[search subcategory]])&lt;&gt;0,MIN(Table912[[#This Row],[search supracategory]:[search subcategory]]),"")</f>
        <v/>
      </c>
      <c r="D485" s="174" t="str">
        <f>IFERROR(SEARCH($G$3,Table912[[#This Row],[Supracategory Name]])+ROW()/100000,"")</f>
        <v/>
      </c>
      <c r="E485" s="174" t="str">
        <f>IFERROR(SEARCH($G$3,Table912[[#This Row],[Category Name]])+ROW()/100000,"")</f>
        <v/>
      </c>
      <c r="F485" s="174" t="str">
        <f>IFERROR(SEARCH($G$3,Table912[[#This Row],[Subcategory Name]])+ROW()/100000,"")</f>
        <v/>
      </c>
      <c r="G485" s="171">
        <v>2927</v>
      </c>
      <c r="H485" s="172" t="s">
        <v>1039</v>
      </c>
      <c r="I485" s="172" t="s">
        <v>1040</v>
      </c>
      <c r="J485" s="172" t="s">
        <v>1170</v>
      </c>
      <c r="K485" s="172" t="s">
        <v>1229</v>
      </c>
      <c r="L485" s="172" t="s">
        <v>1233</v>
      </c>
      <c r="M485" s="172" t="s">
        <v>179</v>
      </c>
    </row>
    <row r="486" spans="2:13" ht="20.100000000000001" customHeight="1" x14ac:dyDescent="0.25">
      <c r="B486" s="169" t="str">
        <f>IFERROR(RANK(Table912[[#This Row],[search id]],Table912[search id],1),"")</f>
        <v/>
      </c>
      <c r="C486" s="170" t="str">
        <f>IF(MIN(Table912[[#This Row],[search supracategory]:[search subcategory]])&lt;&gt;0,MIN(Table912[[#This Row],[search supracategory]:[search subcategory]]),"")</f>
        <v/>
      </c>
      <c r="D486" s="170" t="str">
        <f>IFERROR(SEARCH($G$3,Table912[[#This Row],[Supracategory Name]])+ROW()/100000,"")</f>
        <v/>
      </c>
      <c r="E486" s="170" t="str">
        <f>IFERROR(SEARCH($G$3,Table912[[#This Row],[Category Name]])+ROW()/100000,"")</f>
        <v/>
      </c>
      <c r="F486" s="170" t="str">
        <f>IFERROR(SEARCH($G$3,Table912[[#This Row],[Subcategory Name]])+ROW()/100000,"")</f>
        <v/>
      </c>
      <c r="G486" s="171">
        <v>2928</v>
      </c>
      <c r="H486" s="172" t="s">
        <v>1039</v>
      </c>
      <c r="I486" s="172" t="s">
        <v>1040</v>
      </c>
      <c r="J486" s="172" t="s">
        <v>1170</v>
      </c>
      <c r="K486" s="172" t="s">
        <v>1229</v>
      </c>
      <c r="L486" s="172" t="s">
        <v>1235</v>
      </c>
      <c r="M486" s="172" t="s">
        <v>179</v>
      </c>
    </row>
    <row r="487" spans="2:13" ht="20.100000000000001" customHeight="1" x14ac:dyDescent="0.25">
      <c r="B487" s="173" t="str">
        <f>IFERROR(RANK(Table912[[#This Row],[search id]],Table912[search id],1),"")</f>
        <v/>
      </c>
      <c r="C487" s="174" t="str">
        <f>IF(MIN(Table912[[#This Row],[search supracategory]:[search subcategory]])&lt;&gt;0,MIN(Table912[[#This Row],[search supracategory]:[search subcategory]]),"")</f>
        <v/>
      </c>
      <c r="D487" s="174" t="str">
        <f>IFERROR(SEARCH($G$3,Table912[[#This Row],[Supracategory Name]])+ROW()/100000,"")</f>
        <v/>
      </c>
      <c r="E487" s="174" t="str">
        <f>IFERROR(SEARCH($G$3,Table912[[#This Row],[Category Name]])+ROW()/100000,"")</f>
        <v/>
      </c>
      <c r="F487" s="174" t="str">
        <f>IFERROR(SEARCH($G$3,Table912[[#This Row],[Subcategory Name]])+ROW()/100000,"")</f>
        <v/>
      </c>
      <c r="G487" s="171">
        <v>2929</v>
      </c>
      <c r="H487" s="172" t="s">
        <v>1039</v>
      </c>
      <c r="I487" s="172" t="s">
        <v>1040</v>
      </c>
      <c r="J487" s="172" t="s">
        <v>1170</v>
      </c>
      <c r="K487" s="172" t="s">
        <v>1229</v>
      </c>
      <c r="L487" s="172" t="s">
        <v>1237</v>
      </c>
      <c r="M487" s="172" t="s">
        <v>179</v>
      </c>
    </row>
    <row r="488" spans="2:13" ht="20.100000000000001" customHeight="1" x14ac:dyDescent="0.25">
      <c r="B488" s="169" t="str">
        <f>IFERROR(RANK(Table912[[#This Row],[search id]],Table912[search id],1),"")</f>
        <v/>
      </c>
      <c r="C488" s="170" t="str">
        <f>IF(MIN(Table912[[#This Row],[search supracategory]:[search subcategory]])&lt;&gt;0,MIN(Table912[[#This Row],[search supracategory]:[search subcategory]]),"")</f>
        <v/>
      </c>
      <c r="D488" s="170" t="str">
        <f>IFERROR(SEARCH($G$3,Table912[[#This Row],[Supracategory Name]])+ROW()/100000,"")</f>
        <v/>
      </c>
      <c r="E488" s="170" t="str">
        <f>IFERROR(SEARCH($G$3,Table912[[#This Row],[Category Name]])+ROW()/100000,"")</f>
        <v/>
      </c>
      <c r="F488" s="170" t="str">
        <f>IFERROR(SEARCH($G$3,Table912[[#This Row],[Subcategory Name]])+ROW()/100000,"")</f>
        <v/>
      </c>
      <c r="G488" s="171">
        <v>2930</v>
      </c>
      <c r="H488" s="172" t="s">
        <v>1039</v>
      </c>
      <c r="I488" s="172" t="s">
        <v>1040</v>
      </c>
      <c r="J488" s="172" t="s">
        <v>1170</v>
      </c>
      <c r="K488" s="172" t="s">
        <v>1229</v>
      </c>
      <c r="L488" s="172" t="s">
        <v>1239</v>
      </c>
      <c r="M488" s="172" t="s">
        <v>179</v>
      </c>
    </row>
    <row r="489" spans="2:13" ht="20.100000000000001" customHeight="1" x14ac:dyDescent="0.25">
      <c r="B489" s="173" t="str">
        <f>IFERROR(RANK(Table912[[#This Row],[search id]],Table912[search id],1),"")</f>
        <v/>
      </c>
      <c r="C489" s="174" t="str">
        <f>IF(MIN(Table912[[#This Row],[search supracategory]:[search subcategory]])&lt;&gt;0,MIN(Table912[[#This Row],[search supracategory]:[search subcategory]]),"")</f>
        <v/>
      </c>
      <c r="D489" s="174" t="str">
        <f>IFERROR(SEARCH($G$3,Table912[[#This Row],[Supracategory Name]])+ROW()/100000,"")</f>
        <v/>
      </c>
      <c r="E489" s="174" t="str">
        <f>IFERROR(SEARCH($G$3,Table912[[#This Row],[Category Name]])+ROW()/100000,"")</f>
        <v/>
      </c>
      <c r="F489" s="174" t="str">
        <f>IFERROR(SEARCH($G$3,Table912[[#This Row],[Subcategory Name]])+ROW()/100000,"")</f>
        <v/>
      </c>
      <c r="G489" s="171">
        <v>2931</v>
      </c>
      <c r="H489" s="172" t="s">
        <v>1039</v>
      </c>
      <c r="I489" s="172" t="s">
        <v>1040</v>
      </c>
      <c r="J489" s="172" t="s">
        <v>1170</v>
      </c>
      <c r="K489" s="172" t="s">
        <v>1229</v>
      </c>
      <c r="L489" s="172" t="s">
        <v>1241</v>
      </c>
      <c r="M489" s="172" t="s">
        <v>179</v>
      </c>
    </row>
    <row r="490" spans="2:13" ht="20.100000000000001" customHeight="1" x14ac:dyDescent="0.25">
      <c r="B490" s="169" t="str">
        <f>IFERROR(RANK(Table912[[#This Row],[search id]],Table912[search id],1),"")</f>
        <v/>
      </c>
      <c r="C490" s="170" t="str">
        <f>IF(MIN(Table912[[#This Row],[search supracategory]:[search subcategory]])&lt;&gt;0,MIN(Table912[[#This Row],[search supracategory]:[search subcategory]]),"")</f>
        <v/>
      </c>
      <c r="D490" s="170" t="str">
        <f>IFERROR(SEARCH($G$3,Table912[[#This Row],[Supracategory Name]])+ROW()/100000,"")</f>
        <v/>
      </c>
      <c r="E490" s="170" t="str">
        <f>IFERROR(SEARCH($G$3,Table912[[#This Row],[Category Name]])+ROW()/100000,"")</f>
        <v/>
      </c>
      <c r="F490" s="170" t="str">
        <f>IFERROR(SEARCH($G$3,Table912[[#This Row],[Subcategory Name]])+ROW()/100000,"")</f>
        <v/>
      </c>
      <c r="G490" s="171">
        <v>2932</v>
      </c>
      <c r="H490" s="172" t="s">
        <v>1039</v>
      </c>
      <c r="I490" s="172" t="s">
        <v>1040</v>
      </c>
      <c r="J490" s="172" t="s">
        <v>1170</v>
      </c>
      <c r="K490" s="172" t="s">
        <v>1229</v>
      </c>
      <c r="L490" s="172" t="s">
        <v>1243</v>
      </c>
      <c r="M490" s="172" t="s">
        <v>179</v>
      </c>
    </row>
    <row r="491" spans="2:13" ht="20.100000000000001" customHeight="1" x14ac:dyDescent="0.25">
      <c r="B491" s="173" t="str">
        <f>IFERROR(RANK(Table912[[#This Row],[search id]],Table912[search id],1),"")</f>
        <v/>
      </c>
      <c r="C491" s="174" t="str">
        <f>IF(MIN(Table912[[#This Row],[search supracategory]:[search subcategory]])&lt;&gt;0,MIN(Table912[[#This Row],[search supracategory]:[search subcategory]]),"")</f>
        <v/>
      </c>
      <c r="D491" s="174" t="str">
        <f>IFERROR(SEARCH($G$3,Table912[[#This Row],[Supracategory Name]])+ROW()/100000,"")</f>
        <v/>
      </c>
      <c r="E491" s="174" t="str">
        <f>IFERROR(SEARCH($G$3,Table912[[#This Row],[Category Name]])+ROW()/100000,"")</f>
        <v/>
      </c>
      <c r="F491" s="174" t="str">
        <f>IFERROR(SEARCH($G$3,Table912[[#This Row],[Subcategory Name]])+ROW()/100000,"")</f>
        <v/>
      </c>
      <c r="G491" s="171">
        <v>2933</v>
      </c>
      <c r="H491" s="172" t="s">
        <v>1039</v>
      </c>
      <c r="I491" s="172" t="s">
        <v>1040</v>
      </c>
      <c r="J491" s="172" t="s">
        <v>1170</v>
      </c>
      <c r="K491" s="172" t="s">
        <v>1229</v>
      </c>
      <c r="L491" s="172" t="s">
        <v>1245</v>
      </c>
      <c r="M491" s="172" t="s">
        <v>179</v>
      </c>
    </row>
    <row r="492" spans="2:13" ht="20.100000000000001" customHeight="1" x14ac:dyDescent="0.25">
      <c r="B492" s="169" t="str">
        <f>IFERROR(RANK(Table912[[#This Row],[search id]],Table912[search id],1),"")</f>
        <v/>
      </c>
      <c r="C492" s="170" t="str">
        <f>IF(MIN(Table912[[#This Row],[search supracategory]:[search subcategory]])&lt;&gt;0,MIN(Table912[[#This Row],[search supracategory]:[search subcategory]]),"")</f>
        <v/>
      </c>
      <c r="D492" s="170" t="str">
        <f>IFERROR(SEARCH($G$3,Table912[[#This Row],[Supracategory Name]])+ROW()/100000,"")</f>
        <v/>
      </c>
      <c r="E492" s="170" t="str">
        <f>IFERROR(SEARCH($G$3,Table912[[#This Row],[Category Name]])+ROW()/100000,"")</f>
        <v/>
      </c>
      <c r="F492" s="170" t="str">
        <f>IFERROR(SEARCH($G$3,Table912[[#This Row],[Subcategory Name]])+ROW()/100000,"")</f>
        <v/>
      </c>
      <c r="G492" s="171">
        <v>2934</v>
      </c>
      <c r="H492" s="172" t="s">
        <v>1039</v>
      </c>
      <c r="I492" s="172" t="s">
        <v>1040</v>
      </c>
      <c r="J492" s="172" t="s">
        <v>1170</v>
      </c>
      <c r="K492" s="172" t="s">
        <v>1229</v>
      </c>
      <c r="L492" s="172" t="s">
        <v>1247</v>
      </c>
      <c r="M492" s="172" t="s">
        <v>179</v>
      </c>
    </row>
    <row r="493" spans="2:13" ht="20.100000000000001" customHeight="1" x14ac:dyDescent="0.25">
      <c r="B493" s="173" t="str">
        <f>IFERROR(RANK(Table912[[#This Row],[search id]],Table912[search id],1),"")</f>
        <v/>
      </c>
      <c r="C493" s="174" t="str">
        <f>IF(MIN(Table912[[#This Row],[search supracategory]:[search subcategory]])&lt;&gt;0,MIN(Table912[[#This Row],[search supracategory]:[search subcategory]]),"")</f>
        <v/>
      </c>
      <c r="D493" s="174" t="str">
        <f>IFERROR(SEARCH($G$3,Table912[[#This Row],[Supracategory Name]])+ROW()/100000,"")</f>
        <v/>
      </c>
      <c r="E493" s="174" t="str">
        <f>IFERROR(SEARCH($G$3,Table912[[#This Row],[Category Name]])+ROW()/100000,"")</f>
        <v/>
      </c>
      <c r="F493" s="174" t="str">
        <f>IFERROR(SEARCH($G$3,Table912[[#This Row],[Subcategory Name]])+ROW()/100000,"")</f>
        <v/>
      </c>
      <c r="G493" s="171">
        <v>2935</v>
      </c>
      <c r="H493" s="172" t="s">
        <v>1039</v>
      </c>
      <c r="I493" s="172" t="s">
        <v>1040</v>
      </c>
      <c r="J493" s="172" t="s">
        <v>1170</v>
      </c>
      <c r="K493" s="172" t="s">
        <v>1229</v>
      </c>
      <c r="L493" s="172" t="s">
        <v>1249</v>
      </c>
      <c r="M493" s="172" t="s">
        <v>179</v>
      </c>
    </row>
    <row r="494" spans="2:13" ht="20.100000000000001" customHeight="1" x14ac:dyDescent="0.25">
      <c r="B494" s="169" t="str">
        <f>IFERROR(RANK(Table912[[#This Row],[search id]],Table912[search id],1),"")</f>
        <v/>
      </c>
      <c r="C494" s="170" t="str">
        <f>IF(MIN(Table912[[#This Row],[search supracategory]:[search subcategory]])&lt;&gt;0,MIN(Table912[[#This Row],[search supracategory]:[search subcategory]]),"")</f>
        <v/>
      </c>
      <c r="D494" s="170" t="str">
        <f>IFERROR(SEARCH($G$3,Table912[[#This Row],[Supracategory Name]])+ROW()/100000,"")</f>
        <v/>
      </c>
      <c r="E494" s="170" t="str">
        <f>IFERROR(SEARCH($G$3,Table912[[#This Row],[Category Name]])+ROW()/100000,"")</f>
        <v/>
      </c>
      <c r="F494" s="170" t="str">
        <f>IFERROR(SEARCH($G$3,Table912[[#This Row],[Subcategory Name]])+ROW()/100000,"")</f>
        <v/>
      </c>
      <c r="G494" s="171">
        <v>2936</v>
      </c>
      <c r="H494" s="172" t="s">
        <v>1039</v>
      </c>
      <c r="I494" s="172" t="s">
        <v>1040</v>
      </c>
      <c r="J494" s="172" t="s">
        <v>1170</v>
      </c>
      <c r="K494" s="172" t="s">
        <v>1229</v>
      </c>
      <c r="L494" s="172" t="s">
        <v>1251</v>
      </c>
      <c r="M494" s="172" t="s">
        <v>179</v>
      </c>
    </row>
    <row r="495" spans="2:13" ht="20.100000000000001" customHeight="1" x14ac:dyDescent="0.25">
      <c r="B495" s="173" t="str">
        <f>IFERROR(RANK(Table912[[#This Row],[search id]],Table912[search id],1),"")</f>
        <v/>
      </c>
      <c r="C495" s="174" t="str">
        <f>IF(MIN(Table912[[#This Row],[search supracategory]:[search subcategory]])&lt;&gt;0,MIN(Table912[[#This Row],[search supracategory]:[search subcategory]]),"")</f>
        <v/>
      </c>
      <c r="D495" s="174" t="str">
        <f>IFERROR(SEARCH($G$3,Table912[[#This Row],[Supracategory Name]])+ROW()/100000,"")</f>
        <v/>
      </c>
      <c r="E495" s="174" t="str">
        <f>IFERROR(SEARCH($G$3,Table912[[#This Row],[Category Name]])+ROW()/100000,"")</f>
        <v/>
      </c>
      <c r="F495" s="174" t="str">
        <f>IFERROR(SEARCH($G$3,Table912[[#This Row],[Subcategory Name]])+ROW()/100000,"")</f>
        <v/>
      </c>
      <c r="G495" s="171">
        <v>2937</v>
      </c>
      <c r="H495" s="172" t="s">
        <v>1039</v>
      </c>
      <c r="I495" s="172" t="s">
        <v>1040</v>
      </c>
      <c r="J495" s="172" t="s">
        <v>1170</v>
      </c>
      <c r="K495" s="172" t="s">
        <v>1229</v>
      </c>
      <c r="L495" s="172" t="s">
        <v>1253</v>
      </c>
      <c r="M495" s="172" t="s">
        <v>179</v>
      </c>
    </row>
    <row r="496" spans="2:13" ht="20.100000000000001" customHeight="1" x14ac:dyDescent="0.25">
      <c r="B496" s="169" t="str">
        <f>IFERROR(RANK(Table912[[#This Row],[search id]],Table912[search id],1),"")</f>
        <v/>
      </c>
      <c r="C496" s="170" t="str">
        <f>IF(MIN(Table912[[#This Row],[search supracategory]:[search subcategory]])&lt;&gt;0,MIN(Table912[[#This Row],[search supracategory]:[search subcategory]]),"")</f>
        <v/>
      </c>
      <c r="D496" s="170" t="str">
        <f>IFERROR(SEARCH($G$3,Table912[[#This Row],[Supracategory Name]])+ROW()/100000,"")</f>
        <v/>
      </c>
      <c r="E496" s="170" t="str">
        <f>IFERROR(SEARCH($G$3,Table912[[#This Row],[Category Name]])+ROW()/100000,"")</f>
        <v/>
      </c>
      <c r="F496" s="170" t="str">
        <f>IFERROR(SEARCH($G$3,Table912[[#This Row],[Subcategory Name]])+ROW()/100000,"")</f>
        <v/>
      </c>
      <c r="G496" s="171">
        <v>2917</v>
      </c>
      <c r="H496" s="172" t="s">
        <v>1039</v>
      </c>
      <c r="I496" s="172" t="s">
        <v>1040</v>
      </c>
      <c r="J496" s="172" t="s">
        <v>1170</v>
      </c>
      <c r="K496" s="172" t="s">
        <v>1255</v>
      </c>
      <c r="L496" s="172" t="s">
        <v>1256</v>
      </c>
      <c r="M496" s="172" t="s">
        <v>179</v>
      </c>
    </row>
    <row r="497" spans="2:13" ht="20.100000000000001" customHeight="1" x14ac:dyDescent="0.25">
      <c r="B497" s="173" t="str">
        <f>IFERROR(RANK(Table912[[#This Row],[search id]],Table912[search id],1),"")</f>
        <v/>
      </c>
      <c r="C497" s="174" t="str">
        <f>IF(MIN(Table912[[#This Row],[search supracategory]:[search subcategory]])&lt;&gt;0,MIN(Table912[[#This Row],[search supracategory]:[search subcategory]]),"")</f>
        <v/>
      </c>
      <c r="D497" s="174" t="str">
        <f>IFERROR(SEARCH($G$3,Table912[[#This Row],[Supracategory Name]])+ROW()/100000,"")</f>
        <v/>
      </c>
      <c r="E497" s="174" t="str">
        <f>IFERROR(SEARCH($G$3,Table912[[#This Row],[Category Name]])+ROW()/100000,"")</f>
        <v/>
      </c>
      <c r="F497" s="174" t="str">
        <f>IFERROR(SEARCH($G$3,Table912[[#This Row],[Subcategory Name]])+ROW()/100000,"")</f>
        <v/>
      </c>
      <c r="G497" s="171">
        <v>2918</v>
      </c>
      <c r="H497" s="172" t="s">
        <v>1039</v>
      </c>
      <c r="I497" s="172" t="s">
        <v>1040</v>
      </c>
      <c r="J497" s="172" t="s">
        <v>1170</v>
      </c>
      <c r="K497" s="172" t="s">
        <v>1255</v>
      </c>
      <c r="L497" s="172" t="s">
        <v>1258</v>
      </c>
      <c r="M497" s="172" t="s">
        <v>179</v>
      </c>
    </row>
    <row r="498" spans="2:13" ht="20.100000000000001" customHeight="1" x14ac:dyDescent="0.25">
      <c r="B498" s="169" t="str">
        <f>IFERROR(RANK(Table912[[#This Row],[search id]],Table912[search id],1),"")</f>
        <v/>
      </c>
      <c r="C498" s="170" t="str">
        <f>IF(MIN(Table912[[#This Row],[search supracategory]:[search subcategory]])&lt;&gt;0,MIN(Table912[[#This Row],[search supracategory]:[search subcategory]]),"")</f>
        <v/>
      </c>
      <c r="D498" s="170" t="str">
        <f>IFERROR(SEARCH($G$3,Table912[[#This Row],[Supracategory Name]])+ROW()/100000,"")</f>
        <v/>
      </c>
      <c r="E498" s="170" t="str">
        <f>IFERROR(SEARCH($G$3,Table912[[#This Row],[Category Name]])+ROW()/100000,"")</f>
        <v/>
      </c>
      <c r="F498" s="170" t="str">
        <f>IFERROR(SEARCH($G$3,Table912[[#This Row],[Subcategory Name]])+ROW()/100000,"")</f>
        <v/>
      </c>
      <c r="G498" s="171">
        <v>2919</v>
      </c>
      <c r="H498" s="172" t="s">
        <v>1039</v>
      </c>
      <c r="I498" s="172" t="s">
        <v>1040</v>
      </c>
      <c r="J498" s="172" t="s">
        <v>1170</v>
      </c>
      <c r="K498" s="172" t="s">
        <v>1255</v>
      </c>
      <c r="L498" s="172" t="s">
        <v>1259</v>
      </c>
      <c r="M498" s="172" t="s">
        <v>179</v>
      </c>
    </row>
    <row r="499" spans="2:13" ht="20.100000000000001" customHeight="1" x14ac:dyDescent="0.25">
      <c r="B499" s="173" t="str">
        <f>IFERROR(RANK(Table912[[#This Row],[search id]],Table912[search id],1),"")</f>
        <v/>
      </c>
      <c r="C499" s="174" t="str">
        <f>IF(MIN(Table912[[#This Row],[search supracategory]:[search subcategory]])&lt;&gt;0,MIN(Table912[[#This Row],[search supracategory]:[search subcategory]]),"")</f>
        <v/>
      </c>
      <c r="D499" s="174" t="str">
        <f>IFERROR(SEARCH($G$3,Table912[[#This Row],[Supracategory Name]])+ROW()/100000,"")</f>
        <v/>
      </c>
      <c r="E499" s="174" t="str">
        <f>IFERROR(SEARCH($G$3,Table912[[#This Row],[Category Name]])+ROW()/100000,"")</f>
        <v/>
      </c>
      <c r="F499" s="174" t="str">
        <f>IFERROR(SEARCH($G$3,Table912[[#This Row],[Subcategory Name]])+ROW()/100000,"")</f>
        <v/>
      </c>
      <c r="G499" s="171">
        <v>2920</v>
      </c>
      <c r="H499" s="172" t="s">
        <v>1039</v>
      </c>
      <c r="I499" s="172" t="s">
        <v>1040</v>
      </c>
      <c r="J499" s="172" t="s">
        <v>1170</v>
      </c>
      <c r="K499" s="172" t="s">
        <v>1255</v>
      </c>
      <c r="L499" s="172" t="s">
        <v>1261</v>
      </c>
      <c r="M499" s="172" t="s">
        <v>179</v>
      </c>
    </row>
    <row r="500" spans="2:13" ht="20.100000000000001" customHeight="1" x14ac:dyDescent="0.25">
      <c r="B500" s="169" t="str">
        <f>IFERROR(RANK(Table912[[#This Row],[search id]],Table912[search id],1),"")</f>
        <v/>
      </c>
      <c r="C500" s="170" t="str">
        <f>IF(MIN(Table912[[#This Row],[search supracategory]:[search subcategory]])&lt;&gt;0,MIN(Table912[[#This Row],[search supracategory]:[search subcategory]]),"")</f>
        <v/>
      </c>
      <c r="D500" s="170" t="str">
        <f>IFERROR(SEARCH($G$3,Table912[[#This Row],[Supracategory Name]])+ROW()/100000,"")</f>
        <v/>
      </c>
      <c r="E500" s="170" t="str">
        <f>IFERROR(SEARCH($G$3,Table912[[#This Row],[Category Name]])+ROW()/100000,"")</f>
        <v/>
      </c>
      <c r="F500" s="170" t="str">
        <f>IFERROR(SEARCH($G$3,Table912[[#This Row],[Subcategory Name]])+ROW()/100000,"")</f>
        <v/>
      </c>
      <c r="G500" s="171">
        <v>2921</v>
      </c>
      <c r="H500" s="172" t="s">
        <v>1039</v>
      </c>
      <c r="I500" s="172" t="s">
        <v>1040</v>
      </c>
      <c r="J500" s="172" t="s">
        <v>1170</v>
      </c>
      <c r="K500" s="172" t="s">
        <v>1255</v>
      </c>
      <c r="L500" s="172" t="s">
        <v>1263</v>
      </c>
      <c r="M500" s="172" t="s">
        <v>179</v>
      </c>
    </row>
    <row r="501" spans="2:13" ht="20.100000000000001" customHeight="1" x14ac:dyDescent="0.25">
      <c r="B501" s="173" t="str">
        <f>IFERROR(RANK(Table912[[#This Row],[search id]],Table912[search id],1),"")</f>
        <v/>
      </c>
      <c r="C501" s="174" t="str">
        <f>IF(MIN(Table912[[#This Row],[search supracategory]:[search subcategory]])&lt;&gt;0,MIN(Table912[[#This Row],[search supracategory]:[search subcategory]]),"")</f>
        <v/>
      </c>
      <c r="D501" s="174" t="str">
        <f>IFERROR(SEARCH($G$3,Table912[[#This Row],[Supracategory Name]])+ROW()/100000,"")</f>
        <v/>
      </c>
      <c r="E501" s="174" t="str">
        <f>IFERROR(SEARCH($G$3,Table912[[#This Row],[Category Name]])+ROW()/100000,"")</f>
        <v/>
      </c>
      <c r="F501" s="174" t="str">
        <f>IFERROR(SEARCH($G$3,Table912[[#This Row],[Subcategory Name]])+ROW()/100000,"")</f>
        <v/>
      </c>
      <c r="G501" s="171">
        <v>2922</v>
      </c>
      <c r="H501" s="172" t="s">
        <v>1039</v>
      </c>
      <c r="I501" s="172" t="s">
        <v>1040</v>
      </c>
      <c r="J501" s="172" t="s">
        <v>1170</v>
      </c>
      <c r="K501" s="172" t="s">
        <v>1255</v>
      </c>
      <c r="L501" s="172" t="s">
        <v>1265</v>
      </c>
      <c r="M501" s="172" t="s">
        <v>179</v>
      </c>
    </row>
    <row r="502" spans="2:13" ht="20.100000000000001" customHeight="1" x14ac:dyDescent="0.25">
      <c r="B502" s="169" t="str">
        <f>IFERROR(RANK(Table912[[#This Row],[search id]],Table912[search id],1),"")</f>
        <v/>
      </c>
      <c r="C502" s="170" t="str">
        <f>IF(MIN(Table912[[#This Row],[search supracategory]:[search subcategory]])&lt;&gt;0,MIN(Table912[[#This Row],[search supracategory]:[search subcategory]]),"")</f>
        <v/>
      </c>
      <c r="D502" s="170" t="str">
        <f>IFERROR(SEARCH($G$3,Table912[[#This Row],[Supracategory Name]])+ROW()/100000,"")</f>
        <v/>
      </c>
      <c r="E502" s="170" t="str">
        <f>IFERROR(SEARCH($G$3,Table912[[#This Row],[Category Name]])+ROW()/100000,"")</f>
        <v/>
      </c>
      <c r="F502" s="170" t="str">
        <f>IFERROR(SEARCH($G$3,Table912[[#This Row],[Subcategory Name]])+ROW()/100000,"")</f>
        <v/>
      </c>
      <c r="G502" s="171">
        <v>2923</v>
      </c>
      <c r="H502" s="172" t="s">
        <v>1039</v>
      </c>
      <c r="I502" s="172" t="s">
        <v>1040</v>
      </c>
      <c r="J502" s="172" t="s">
        <v>1170</v>
      </c>
      <c r="K502" s="172" t="s">
        <v>1255</v>
      </c>
      <c r="L502" s="172" t="s">
        <v>1267</v>
      </c>
      <c r="M502" s="172" t="s">
        <v>179</v>
      </c>
    </row>
    <row r="503" spans="2:13" ht="20.100000000000001" customHeight="1" x14ac:dyDescent="0.25">
      <c r="B503" s="173" t="str">
        <f>IFERROR(RANK(Table912[[#This Row],[search id]],Table912[search id],1),"")</f>
        <v/>
      </c>
      <c r="C503" s="174" t="str">
        <f>IF(MIN(Table912[[#This Row],[search supracategory]:[search subcategory]])&lt;&gt;0,MIN(Table912[[#This Row],[search supracategory]:[search subcategory]]),"")</f>
        <v/>
      </c>
      <c r="D503" s="174" t="str">
        <f>IFERROR(SEARCH($G$3,Table912[[#This Row],[Supracategory Name]])+ROW()/100000,"")</f>
        <v/>
      </c>
      <c r="E503" s="174" t="str">
        <f>IFERROR(SEARCH($G$3,Table912[[#This Row],[Category Name]])+ROW()/100000,"")</f>
        <v/>
      </c>
      <c r="F503" s="174" t="str">
        <f>IFERROR(SEARCH($G$3,Table912[[#This Row],[Subcategory Name]])+ROW()/100000,"")</f>
        <v/>
      </c>
      <c r="G503" s="171">
        <v>2924</v>
      </c>
      <c r="H503" s="172" t="s">
        <v>1039</v>
      </c>
      <c r="I503" s="172" t="s">
        <v>1040</v>
      </c>
      <c r="J503" s="172" t="s">
        <v>1170</v>
      </c>
      <c r="K503" s="172" t="s">
        <v>1255</v>
      </c>
      <c r="L503" s="172" t="s">
        <v>1269</v>
      </c>
      <c r="M503" s="172" t="s">
        <v>179</v>
      </c>
    </row>
    <row r="504" spans="2:13" ht="20.100000000000001" customHeight="1" x14ac:dyDescent="0.25">
      <c r="B504" s="169" t="str">
        <f>IFERROR(RANK(Table912[[#This Row],[search id]],Table912[search id],1),"")</f>
        <v/>
      </c>
      <c r="C504" s="170" t="str">
        <f>IF(MIN(Table912[[#This Row],[search supracategory]:[search subcategory]])&lt;&gt;0,MIN(Table912[[#This Row],[search supracategory]:[search subcategory]]),"")</f>
        <v/>
      </c>
      <c r="D504" s="170" t="str">
        <f>IFERROR(SEARCH($G$3,Table912[[#This Row],[Supracategory Name]])+ROW()/100000,"")</f>
        <v/>
      </c>
      <c r="E504" s="170" t="str">
        <f>IFERROR(SEARCH($G$3,Table912[[#This Row],[Category Name]])+ROW()/100000,"")</f>
        <v/>
      </c>
      <c r="F504" s="170" t="str">
        <f>IFERROR(SEARCH($G$3,Table912[[#This Row],[Subcategory Name]])+ROW()/100000,"")</f>
        <v/>
      </c>
      <c r="G504" s="171">
        <v>464</v>
      </c>
      <c r="H504" s="172" t="s">
        <v>1039</v>
      </c>
      <c r="I504" s="172" t="s">
        <v>1040</v>
      </c>
      <c r="J504" s="172" t="s">
        <v>1271</v>
      </c>
      <c r="K504" s="172" t="s">
        <v>1272</v>
      </c>
      <c r="L504" s="172" t="s">
        <v>1273</v>
      </c>
      <c r="M504" s="172" t="s">
        <v>179</v>
      </c>
    </row>
    <row r="505" spans="2:13" ht="20.100000000000001" customHeight="1" x14ac:dyDescent="0.25">
      <c r="B505" s="173" t="str">
        <f>IFERROR(RANK(Table912[[#This Row],[search id]],Table912[search id],1),"")</f>
        <v/>
      </c>
      <c r="C505" s="174" t="str">
        <f>IF(MIN(Table912[[#This Row],[search supracategory]:[search subcategory]])&lt;&gt;0,MIN(Table912[[#This Row],[search supracategory]:[search subcategory]]),"")</f>
        <v/>
      </c>
      <c r="D505" s="174" t="str">
        <f>IFERROR(SEARCH($G$3,Table912[[#This Row],[Supracategory Name]])+ROW()/100000,"")</f>
        <v/>
      </c>
      <c r="E505" s="174" t="str">
        <f>IFERROR(SEARCH($G$3,Table912[[#This Row],[Category Name]])+ROW()/100000,"")</f>
        <v/>
      </c>
      <c r="F505" s="174" t="str">
        <f>IFERROR(SEARCH($G$3,Table912[[#This Row],[Subcategory Name]])+ROW()/100000,"")</f>
        <v/>
      </c>
      <c r="G505" s="171">
        <v>465</v>
      </c>
      <c r="H505" s="172" t="s">
        <v>1039</v>
      </c>
      <c r="I505" s="172" t="s">
        <v>1040</v>
      </c>
      <c r="J505" s="172" t="s">
        <v>1271</v>
      </c>
      <c r="K505" s="172" t="s">
        <v>1272</v>
      </c>
      <c r="L505" s="172" t="s">
        <v>1277</v>
      </c>
      <c r="M505" s="172" t="s">
        <v>179</v>
      </c>
    </row>
    <row r="506" spans="2:13" ht="20.100000000000001" customHeight="1" x14ac:dyDescent="0.25">
      <c r="B506" s="169" t="str">
        <f>IFERROR(RANK(Table912[[#This Row],[search id]],Table912[search id],1),"")</f>
        <v/>
      </c>
      <c r="C506" s="170" t="str">
        <f>IF(MIN(Table912[[#This Row],[search supracategory]:[search subcategory]])&lt;&gt;0,MIN(Table912[[#This Row],[search supracategory]:[search subcategory]]),"")</f>
        <v/>
      </c>
      <c r="D506" s="170" t="str">
        <f>IFERROR(SEARCH($G$3,Table912[[#This Row],[Supracategory Name]])+ROW()/100000,"")</f>
        <v/>
      </c>
      <c r="E506" s="170" t="str">
        <f>IFERROR(SEARCH($G$3,Table912[[#This Row],[Category Name]])+ROW()/100000,"")</f>
        <v/>
      </c>
      <c r="F506" s="170" t="str">
        <f>IFERROR(SEARCH($G$3,Table912[[#This Row],[Subcategory Name]])+ROW()/100000,"")</f>
        <v/>
      </c>
      <c r="G506" s="171">
        <v>459</v>
      </c>
      <c r="H506" s="172" t="s">
        <v>1039</v>
      </c>
      <c r="I506" s="172" t="s">
        <v>1040</v>
      </c>
      <c r="J506" s="172" t="s">
        <v>1271</v>
      </c>
      <c r="K506" s="172" t="s">
        <v>1272</v>
      </c>
      <c r="L506" s="172" t="s">
        <v>1279</v>
      </c>
      <c r="M506" s="172" t="s">
        <v>179</v>
      </c>
    </row>
    <row r="507" spans="2:13" ht="20.100000000000001" customHeight="1" x14ac:dyDescent="0.25">
      <c r="B507" s="173" t="str">
        <f>IFERROR(RANK(Table912[[#This Row],[search id]],Table912[search id],1),"")</f>
        <v/>
      </c>
      <c r="C507" s="174" t="str">
        <f>IF(MIN(Table912[[#This Row],[search supracategory]:[search subcategory]])&lt;&gt;0,MIN(Table912[[#This Row],[search supracategory]:[search subcategory]]),"")</f>
        <v/>
      </c>
      <c r="D507" s="174" t="str">
        <f>IFERROR(SEARCH($G$3,Table912[[#This Row],[Supracategory Name]])+ROW()/100000,"")</f>
        <v/>
      </c>
      <c r="E507" s="174" t="str">
        <f>IFERROR(SEARCH($G$3,Table912[[#This Row],[Category Name]])+ROW()/100000,"")</f>
        <v/>
      </c>
      <c r="F507" s="174" t="str">
        <f>IFERROR(SEARCH($G$3,Table912[[#This Row],[Subcategory Name]])+ROW()/100000,"")</f>
        <v/>
      </c>
      <c r="G507" s="171">
        <v>537</v>
      </c>
      <c r="H507" s="172" t="s">
        <v>1039</v>
      </c>
      <c r="I507" s="172" t="s">
        <v>1040</v>
      </c>
      <c r="J507" s="172" t="s">
        <v>1271</v>
      </c>
      <c r="K507" s="172" t="s">
        <v>1272</v>
      </c>
      <c r="L507" s="172" t="s">
        <v>1281</v>
      </c>
      <c r="M507" s="172" t="s">
        <v>179</v>
      </c>
    </row>
    <row r="508" spans="2:13" ht="20.100000000000001" customHeight="1" x14ac:dyDescent="0.25">
      <c r="B508" s="169" t="str">
        <f>IFERROR(RANK(Table912[[#This Row],[search id]],Table912[search id],1),"")</f>
        <v/>
      </c>
      <c r="C508" s="170" t="str">
        <f>IF(MIN(Table912[[#This Row],[search supracategory]:[search subcategory]])&lt;&gt;0,MIN(Table912[[#This Row],[search supracategory]:[search subcategory]]),"")</f>
        <v/>
      </c>
      <c r="D508" s="170" t="str">
        <f>IFERROR(SEARCH($G$3,Table912[[#This Row],[Supracategory Name]])+ROW()/100000,"")</f>
        <v/>
      </c>
      <c r="E508" s="170" t="str">
        <f>IFERROR(SEARCH($G$3,Table912[[#This Row],[Category Name]])+ROW()/100000,"")</f>
        <v/>
      </c>
      <c r="F508" s="170" t="str">
        <f>IFERROR(SEARCH($G$3,Table912[[#This Row],[Subcategory Name]])+ROW()/100000,"")</f>
        <v/>
      </c>
      <c r="G508" s="171">
        <v>1141</v>
      </c>
      <c r="H508" s="172" t="s">
        <v>1039</v>
      </c>
      <c r="I508" s="172" t="s">
        <v>1040</v>
      </c>
      <c r="J508" s="172" t="s">
        <v>1271</v>
      </c>
      <c r="K508" s="172" t="s">
        <v>1283</v>
      </c>
      <c r="L508" s="172" t="s">
        <v>179</v>
      </c>
      <c r="M508" s="172" t="s">
        <v>179</v>
      </c>
    </row>
    <row r="509" spans="2:13" ht="20.100000000000001" customHeight="1" x14ac:dyDescent="0.25">
      <c r="B509" s="173" t="str">
        <f>IFERROR(RANK(Table912[[#This Row],[search id]],Table912[search id],1),"")</f>
        <v/>
      </c>
      <c r="C509" s="174" t="str">
        <f>IF(MIN(Table912[[#This Row],[search supracategory]:[search subcategory]])&lt;&gt;0,MIN(Table912[[#This Row],[search supracategory]:[search subcategory]]),"")</f>
        <v/>
      </c>
      <c r="D509" s="174" t="str">
        <f>IFERROR(SEARCH($G$3,Table912[[#This Row],[Supracategory Name]])+ROW()/100000,"")</f>
        <v/>
      </c>
      <c r="E509" s="174" t="str">
        <f>IFERROR(SEARCH($G$3,Table912[[#This Row],[Category Name]])+ROW()/100000,"")</f>
        <v/>
      </c>
      <c r="F509" s="174" t="str">
        <f>IFERROR(SEARCH($G$3,Table912[[#This Row],[Subcategory Name]])+ROW()/100000,"")</f>
        <v/>
      </c>
      <c r="G509" s="171">
        <v>289</v>
      </c>
      <c r="H509" s="172" t="s">
        <v>1039</v>
      </c>
      <c r="I509" s="172" t="s">
        <v>1040</v>
      </c>
      <c r="J509" s="172" t="s">
        <v>1271</v>
      </c>
      <c r="K509" s="172" t="s">
        <v>1284</v>
      </c>
      <c r="L509" s="172" t="s">
        <v>179</v>
      </c>
      <c r="M509" s="172" t="s">
        <v>179</v>
      </c>
    </row>
    <row r="510" spans="2:13" ht="20.100000000000001" customHeight="1" x14ac:dyDescent="0.25">
      <c r="B510" s="169" t="str">
        <f>IFERROR(RANK(Table912[[#This Row],[search id]],Table912[search id],1),"")</f>
        <v/>
      </c>
      <c r="C510" s="170" t="str">
        <f>IF(MIN(Table912[[#This Row],[search supracategory]:[search subcategory]])&lt;&gt;0,MIN(Table912[[#This Row],[search supracategory]:[search subcategory]]),"")</f>
        <v/>
      </c>
      <c r="D510" s="170" t="str">
        <f>IFERROR(SEARCH($G$3,Table912[[#This Row],[Supracategory Name]])+ROW()/100000,"")</f>
        <v/>
      </c>
      <c r="E510" s="170" t="str">
        <f>IFERROR(SEARCH($G$3,Table912[[#This Row],[Category Name]])+ROW()/100000,"")</f>
        <v/>
      </c>
      <c r="F510" s="170" t="str">
        <f>IFERROR(SEARCH($G$3,Table912[[#This Row],[Subcategory Name]])+ROW()/100000,"")</f>
        <v/>
      </c>
      <c r="G510" s="171">
        <v>443</v>
      </c>
      <c r="H510" s="172" t="s">
        <v>1039</v>
      </c>
      <c r="I510" s="172" t="s">
        <v>1040</v>
      </c>
      <c r="J510" s="172" t="s">
        <v>1271</v>
      </c>
      <c r="K510" s="172" t="s">
        <v>1285</v>
      </c>
      <c r="L510" s="172" t="s">
        <v>1286</v>
      </c>
      <c r="M510" s="172" t="s">
        <v>179</v>
      </c>
    </row>
    <row r="511" spans="2:13" ht="20.100000000000001" customHeight="1" x14ac:dyDescent="0.25">
      <c r="B511" s="173" t="str">
        <f>IFERROR(RANK(Table912[[#This Row],[search id]],Table912[search id],1),"")</f>
        <v/>
      </c>
      <c r="C511" s="174" t="str">
        <f>IF(MIN(Table912[[#This Row],[search supracategory]:[search subcategory]])&lt;&gt;0,MIN(Table912[[#This Row],[search supracategory]:[search subcategory]]),"")</f>
        <v/>
      </c>
      <c r="D511" s="174" t="str">
        <f>IFERROR(SEARCH($G$3,Table912[[#This Row],[Supracategory Name]])+ROW()/100000,"")</f>
        <v/>
      </c>
      <c r="E511" s="174" t="str">
        <f>IFERROR(SEARCH($G$3,Table912[[#This Row],[Category Name]])+ROW()/100000,"")</f>
        <v/>
      </c>
      <c r="F511" s="174" t="str">
        <f>IFERROR(SEARCH($G$3,Table912[[#This Row],[Subcategory Name]])+ROW()/100000,"")</f>
        <v/>
      </c>
      <c r="G511" s="171">
        <v>447</v>
      </c>
      <c r="H511" s="172" t="s">
        <v>1039</v>
      </c>
      <c r="I511" s="172" t="s">
        <v>1040</v>
      </c>
      <c r="J511" s="172" t="s">
        <v>1271</v>
      </c>
      <c r="K511" s="172" t="s">
        <v>1289</v>
      </c>
      <c r="L511" s="172" t="s">
        <v>1290</v>
      </c>
      <c r="M511" s="172" t="s">
        <v>179</v>
      </c>
    </row>
    <row r="512" spans="2:13" ht="20.100000000000001" customHeight="1" x14ac:dyDescent="0.25">
      <c r="B512" s="169" t="str">
        <f>IFERROR(RANK(Table912[[#This Row],[search id]],Table912[search id],1),"")</f>
        <v/>
      </c>
      <c r="C512" s="170" t="str">
        <f>IF(MIN(Table912[[#This Row],[search supracategory]:[search subcategory]])&lt;&gt;0,MIN(Table912[[#This Row],[search supracategory]:[search subcategory]]),"")</f>
        <v/>
      </c>
      <c r="D512" s="170" t="str">
        <f>IFERROR(SEARCH($G$3,Table912[[#This Row],[Supracategory Name]])+ROW()/100000,"")</f>
        <v/>
      </c>
      <c r="E512" s="170" t="str">
        <f>IFERROR(SEARCH($G$3,Table912[[#This Row],[Category Name]])+ROW()/100000,"")</f>
        <v/>
      </c>
      <c r="F512" s="170" t="str">
        <f>IFERROR(SEARCH($G$3,Table912[[#This Row],[Subcategory Name]])+ROW()/100000,"")</f>
        <v/>
      </c>
      <c r="G512" s="171">
        <v>448</v>
      </c>
      <c r="H512" s="172" t="s">
        <v>1039</v>
      </c>
      <c r="I512" s="172" t="s">
        <v>1040</v>
      </c>
      <c r="J512" s="172" t="s">
        <v>1271</v>
      </c>
      <c r="K512" s="172" t="s">
        <v>1289</v>
      </c>
      <c r="L512" s="172" t="s">
        <v>1293</v>
      </c>
      <c r="M512" s="172" t="s">
        <v>179</v>
      </c>
    </row>
    <row r="513" spans="2:13" ht="20.100000000000001" customHeight="1" x14ac:dyDescent="0.25">
      <c r="B513" s="173" t="str">
        <f>IFERROR(RANK(Table912[[#This Row],[search id]],Table912[search id],1),"")</f>
        <v/>
      </c>
      <c r="C513" s="174" t="str">
        <f>IF(MIN(Table912[[#This Row],[search supracategory]:[search subcategory]])&lt;&gt;0,MIN(Table912[[#This Row],[search supracategory]:[search subcategory]]),"")</f>
        <v/>
      </c>
      <c r="D513" s="174" t="str">
        <f>IFERROR(SEARCH($G$3,Table912[[#This Row],[Supracategory Name]])+ROW()/100000,"")</f>
        <v/>
      </c>
      <c r="E513" s="174" t="str">
        <f>IFERROR(SEARCH($G$3,Table912[[#This Row],[Category Name]])+ROW()/100000,"")</f>
        <v/>
      </c>
      <c r="F513" s="174" t="str">
        <f>IFERROR(SEARCH($G$3,Table912[[#This Row],[Subcategory Name]])+ROW()/100000,"")</f>
        <v/>
      </c>
      <c r="G513" s="171">
        <v>444</v>
      </c>
      <c r="H513" s="172" t="s">
        <v>1039</v>
      </c>
      <c r="I513" s="172" t="s">
        <v>1040</v>
      </c>
      <c r="J513" s="172" t="s">
        <v>1271</v>
      </c>
      <c r="K513" s="172" t="s">
        <v>1289</v>
      </c>
      <c r="L513" s="172" t="s">
        <v>1295</v>
      </c>
      <c r="M513" s="172" t="s">
        <v>179</v>
      </c>
    </row>
    <row r="514" spans="2:13" ht="20.100000000000001" customHeight="1" x14ac:dyDescent="0.25">
      <c r="B514" s="169" t="str">
        <f>IFERROR(RANK(Table912[[#This Row],[search id]],Table912[search id],1),"")</f>
        <v/>
      </c>
      <c r="C514" s="170" t="str">
        <f>IF(MIN(Table912[[#This Row],[search supracategory]:[search subcategory]])&lt;&gt;0,MIN(Table912[[#This Row],[search supracategory]:[search subcategory]]),"")</f>
        <v/>
      </c>
      <c r="D514" s="170" t="str">
        <f>IFERROR(SEARCH($G$3,Table912[[#This Row],[Supracategory Name]])+ROW()/100000,"")</f>
        <v/>
      </c>
      <c r="E514" s="170" t="str">
        <f>IFERROR(SEARCH($G$3,Table912[[#This Row],[Category Name]])+ROW()/100000,"")</f>
        <v/>
      </c>
      <c r="F514" s="170" t="str">
        <f>IFERROR(SEARCH($G$3,Table912[[#This Row],[Subcategory Name]])+ROW()/100000,"")</f>
        <v/>
      </c>
      <c r="G514" s="171">
        <v>439</v>
      </c>
      <c r="H514" s="172" t="s">
        <v>1039</v>
      </c>
      <c r="I514" s="172" t="s">
        <v>1040</v>
      </c>
      <c r="J514" s="172" t="s">
        <v>1271</v>
      </c>
      <c r="K514" s="172" t="s">
        <v>1289</v>
      </c>
      <c r="L514" s="172" t="s">
        <v>1297</v>
      </c>
      <c r="M514" s="172" t="s">
        <v>179</v>
      </c>
    </row>
    <row r="515" spans="2:13" ht="20.100000000000001" customHeight="1" x14ac:dyDescent="0.25">
      <c r="B515" s="173" t="str">
        <f>IFERROR(RANK(Table912[[#This Row],[search id]],Table912[search id],1),"")</f>
        <v/>
      </c>
      <c r="C515" s="174" t="str">
        <f>IF(MIN(Table912[[#This Row],[search supracategory]:[search subcategory]])&lt;&gt;0,MIN(Table912[[#This Row],[search supracategory]:[search subcategory]]),"")</f>
        <v/>
      </c>
      <c r="D515" s="174" t="str">
        <f>IFERROR(SEARCH($G$3,Table912[[#This Row],[Supracategory Name]])+ROW()/100000,"")</f>
        <v/>
      </c>
      <c r="E515" s="174" t="str">
        <f>IFERROR(SEARCH($G$3,Table912[[#This Row],[Category Name]])+ROW()/100000,"")</f>
        <v/>
      </c>
      <c r="F515" s="174" t="str">
        <f>IFERROR(SEARCH($G$3,Table912[[#This Row],[Subcategory Name]])+ROW()/100000,"")</f>
        <v/>
      </c>
      <c r="G515" s="171">
        <v>440</v>
      </c>
      <c r="H515" s="172" t="s">
        <v>1039</v>
      </c>
      <c r="I515" s="172" t="s">
        <v>1040</v>
      </c>
      <c r="J515" s="172" t="s">
        <v>1271</v>
      </c>
      <c r="K515" s="172" t="s">
        <v>1289</v>
      </c>
      <c r="L515" s="172" t="s">
        <v>1299</v>
      </c>
      <c r="M515" s="172" t="s">
        <v>179</v>
      </c>
    </row>
    <row r="516" spans="2:13" ht="20.100000000000001" customHeight="1" x14ac:dyDescent="0.25">
      <c r="B516" s="169" t="str">
        <f>IFERROR(RANK(Table912[[#This Row],[search id]],Table912[search id],1),"")</f>
        <v/>
      </c>
      <c r="C516" s="170" t="str">
        <f>IF(MIN(Table912[[#This Row],[search supracategory]:[search subcategory]])&lt;&gt;0,MIN(Table912[[#This Row],[search supracategory]:[search subcategory]]),"")</f>
        <v/>
      </c>
      <c r="D516" s="170" t="str">
        <f>IFERROR(SEARCH($G$3,Table912[[#This Row],[Supracategory Name]])+ROW()/100000,"")</f>
        <v/>
      </c>
      <c r="E516" s="170" t="str">
        <f>IFERROR(SEARCH($G$3,Table912[[#This Row],[Category Name]])+ROW()/100000,"")</f>
        <v/>
      </c>
      <c r="F516" s="170" t="str">
        <f>IFERROR(SEARCH($G$3,Table912[[#This Row],[Subcategory Name]])+ROW()/100000,"")</f>
        <v/>
      </c>
      <c r="G516" s="171">
        <v>450</v>
      </c>
      <c r="H516" s="172" t="s">
        <v>1039</v>
      </c>
      <c r="I516" s="172" t="s">
        <v>1040</v>
      </c>
      <c r="J516" s="172" t="s">
        <v>1271</v>
      </c>
      <c r="K516" s="172" t="s">
        <v>1289</v>
      </c>
      <c r="L516" s="172" t="s">
        <v>1301</v>
      </c>
      <c r="M516" s="172" t="s">
        <v>179</v>
      </c>
    </row>
    <row r="517" spans="2:13" ht="20.100000000000001" customHeight="1" x14ac:dyDescent="0.25">
      <c r="B517" s="173" t="str">
        <f>IFERROR(RANK(Table912[[#This Row],[search id]],Table912[search id],1),"")</f>
        <v/>
      </c>
      <c r="C517" s="174" t="str">
        <f>IF(MIN(Table912[[#This Row],[search supracategory]:[search subcategory]])&lt;&gt;0,MIN(Table912[[#This Row],[search supracategory]:[search subcategory]]),"")</f>
        <v/>
      </c>
      <c r="D517" s="174" t="str">
        <f>IFERROR(SEARCH($G$3,Table912[[#This Row],[Supracategory Name]])+ROW()/100000,"")</f>
        <v/>
      </c>
      <c r="E517" s="174" t="str">
        <f>IFERROR(SEARCH($G$3,Table912[[#This Row],[Category Name]])+ROW()/100000,"")</f>
        <v/>
      </c>
      <c r="F517" s="174" t="str">
        <f>IFERROR(SEARCH($G$3,Table912[[#This Row],[Subcategory Name]])+ROW()/100000,"")</f>
        <v/>
      </c>
      <c r="G517" s="171">
        <v>451</v>
      </c>
      <c r="H517" s="172" t="s">
        <v>1039</v>
      </c>
      <c r="I517" s="172" t="s">
        <v>1040</v>
      </c>
      <c r="J517" s="172" t="s">
        <v>1271</v>
      </c>
      <c r="K517" s="172" t="s">
        <v>1289</v>
      </c>
      <c r="L517" s="172" t="s">
        <v>1303</v>
      </c>
      <c r="M517" s="172" t="s">
        <v>179</v>
      </c>
    </row>
    <row r="518" spans="2:13" ht="20.100000000000001" customHeight="1" x14ac:dyDescent="0.25">
      <c r="B518" s="169" t="str">
        <f>IFERROR(RANK(Table912[[#This Row],[search id]],Table912[search id],1),"")</f>
        <v/>
      </c>
      <c r="C518" s="170" t="str">
        <f>IF(MIN(Table912[[#This Row],[search supracategory]:[search subcategory]])&lt;&gt;0,MIN(Table912[[#This Row],[search supracategory]:[search subcategory]]),"")</f>
        <v/>
      </c>
      <c r="D518" s="170" t="str">
        <f>IFERROR(SEARCH($G$3,Table912[[#This Row],[Supracategory Name]])+ROW()/100000,"")</f>
        <v/>
      </c>
      <c r="E518" s="170" t="str">
        <f>IFERROR(SEARCH($G$3,Table912[[#This Row],[Category Name]])+ROW()/100000,"")</f>
        <v/>
      </c>
      <c r="F518" s="170" t="str">
        <f>IFERROR(SEARCH($G$3,Table912[[#This Row],[Subcategory Name]])+ROW()/100000,"")</f>
        <v/>
      </c>
      <c r="G518" s="171">
        <v>442</v>
      </c>
      <c r="H518" s="172" t="s">
        <v>1039</v>
      </c>
      <c r="I518" s="172" t="s">
        <v>1040</v>
      </c>
      <c r="J518" s="172" t="s">
        <v>1271</v>
      </c>
      <c r="K518" s="172" t="s">
        <v>1289</v>
      </c>
      <c r="L518" s="172" t="s">
        <v>1305</v>
      </c>
      <c r="M518" s="172" t="s">
        <v>179</v>
      </c>
    </row>
    <row r="519" spans="2:13" ht="20.100000000000001" customHeight="1" x14ac:dyDescent="0.25">
      <c r="B519" s="173" t="str">
        <f>IFERROR(RANK(Table912[[#This Row],[search id]],Table912[search id],1),"")</f>
        <v/>
      </c>
      <c r="C519" s="174" t="str">
        <f>IF(MIN(Table912[[#This Row],[search supracategory]:[search subcategory]])&lt;&gt;0,MIN(Table912[[#This Row],[search supracategory]:[search subcategory]]),"")</f>
        <v/>
      </c>
      <c r="D519" s="174" t="str">
        <f>IFERROR(SEARCH($G$3,Table912[[#This Row],[Supracategory Name]])+ROW()/100000,"")</f>
        <v/>
      </c>
      <c r="E519" s="174" t="str">
        <f>IFERROR(SEARCH($G$3,Table912[[#This Row],[Category Name]])+ROW()/100000,"")</f>
        <v/>
      </c>
      <c r="F519" s="174" t="str">
        <f>IFERROR(SEARCH($G$3,Table912[[#This Row],[Subcategory Name]])+ROW()/100000,"")</f>
        <v/>
      </c>
      <c r="G519" s="171">
        <v>352</v>
      </c>
      <c r="H519" s="172" t="s">
        <v>1039</v>
      </c>
      <c r="I519" s="172" t="s">
        <v>1040</v>
      </c>
      <c r="J519" s="172" t="s">
        <v>1271</v>
      </c>
      <c r="K519" s="172" t="s">
        <v>1289</v>
      </c>
      <c r="L519" s="172" t="s">
        <v>1307</v>
      </c>
      <c r="M519" s="172" t="s">
        <v>179</v>
      </c>
    </row>
    <row r="520" spans="2:13" ht="20.100000000000001" customHeight="1" x14ac:dyDescent="0.25">
      <c r="B520" s="169" t="str">
        <f>IFERROR(RANK(Table912[[#This Row],[search id]],Table912[search id],1),"")</f>
        <v/>
      </c>
      <c r="C520" s="170" t="str">
        <f>IF(MIN(Table912[[#This Row],[search supracategory]:[search subcategory]])&lt;&gt;0,MIN(Table912[[#This Row],[search supracategory]:[search subcategory]]),"")</f>
        <v/>
      </c>
      <c r="D520" s="170" t="str">
        <f>IFERROR(SEARCH($G$3,Table912[[#This Row],[Supracategory Name]])+ROW()/100000,"")</f>
        <v/>
      </c>
      <c r="E520" s="170" t="str">
        <f>IFERROR(SEARCH($G$3,Table912[[#This Row],[Category Name]])+ROW()/100000,"")</f>
        <v/>
      </c>
      <c r="F520" s="170" t="str">
        <f>IFERROR(SEARCH($G$3,Table912[[#This Row],[Subcategory Name]])+ROW()/100000,"")</f>
        <v/>
      </c>
      <c r="G520" s="171">
        <v>472</v>
      </c>
      <c r="H520" s="172" t="s">
        <v>1039</v>
      </c>
      <c r="I520" s="172" t="s">
        <v>1040</v>
      </c>
      <c r="J520" s="172" t="s">
        <v>1271</v>
      </c>
      <c r="K520" s="172" t="s">
        <v>1289</v>
      </c>
      <c r="L520" s="172" t="s">
        <v>1309</v>
      </c>
      <c r="M520" s="172" t="s">
        <v>179</v>
      </c>
    </row>
    <row r="521" spans="2:13" ht="20.100000000000001" customHeight="1" x14ac:dyDescent="0.25">
      <c r="B521" s="173" t="str">
        <f>IFERROR(RANK(Table912[[#This Row],[search id]],Table912[search id],1),"")</f>
        <v/>
      </c>
      <c r="C521" s="174" t="str">
        <f>IF(MIN(Table912[[#This Row],[search supracategory]:[search subcategory]])&lt;&gt;0,MIN(Table912[[#This Row],[search supracategory]:[search subcategory]]),"")</f>
        <v/>
      </c>
      <c r="D521" s="174" t="str">
        <f>IFERROR(SEARCH($G$3,Table912[[#This Row],[Supracategory Name]])+ROW()/100000,"")</f>
        <v/>
      </c>
      <c r="E521" s="174" t="str">
        <f>IFERROR(SEARCH($G$3,Table912[[#This Row],[Category Name]])+ROW()/100000,"")</f>
        <v/>
      </c>
      <c r="F521" s="174" t="str">
        <f>IFERROR(SEARCH($G$3,Table912[[#This Row],[Subcategory Name]])+ROW()/100000,"")</f>
        <v/>
      </c>
      <c r="G521" s="171">
        <v>462</v>
      </c>
      <c r="H521" s="172" t="s">
        <v>1039</v>
      </c>
      <c r="I521" s="172" t="s">
        <v>1040</v>
      </c>
      <c r="J521" s="172" t="s">
        <v>1271</v>
      </c>
      <c r="K521" s="172" t="s">
        <v>1311</v>
      </c>
      <c r="L521" s="172" t="s">
        <v>1312</v>
      </c>
      <c r="M521" s="172" t="s">
        <v>179</v>
      </c>
    </row>
    <row r="522" spans="2:13" ht="20.100000000000001" customHeight="1" x14ac:dyDescent="0.25">
      <c r="B522" s="169" t="str">
        <f>IFERROR(RANK(Table912[[#This Row],[search id]],Table912[search id],1),"")</f>
        <v/>
      </c>
      <c r="C522" s="170" t="str">
        <f>IF(MIN(Table912[[#This Row],[search supracategory]:[search subcategory]])&lt;&gt;0,MIN(Table912[[#This Row],[search supracategory]:[search subcategory]]),"")</f>
        <v/>
      </c>
      <c r="D522" s="170" t="str">
        <f>IFERROR(SEARCH($G$3,Table912[[#This Row],[Supracategory Name]])+ROW()/100000,"")</f>
        <v/>
      </c>
      <c r="E522" s="170" t="str">
        <f>IFERROR(SEARCH($G$3,Table912[[#This Row],[Category Name]])+ROW()/100000,"")</f>
        <v/>
      </c>
      <c r="F522" s="170" t="str">
        <f>IFERROR(SEARCH($G$3,Table912[[#This Row],[Subcategory Name]])+ROW()/100000,"")</f>
        <v/>
      </c>
      <c r="G522" s="171">
        <v>463</v>
      </c>
      <c r="H522" s="172" t="s">
        <v>1039</v>
      </c>
      <c r="I522" s="172" t="s">
        <v>1040</v>
      </c>
      <c r="J522" s="172" t="s">
        <v>1271</v>
      </c>
      <c r="K522" s="172" t="s">
        <v>1311</v>
      </c>
      <c r="L522" s="172" t="s">
        <v>1315</v>
      </c>
      <c r="M522" s="172" t="s">
        <v>179</v>
      </c>
    </row>
    <row r="523" spans="2:13" ht="20.100000000000001" customHeight="1" x14ac:dyDescent="0.25">
      <c r="B523" s="173" t="str">
        <f>IFERROR(RANK(Table912[[#This Row],[search id]],Table912[search id],1),"")</f>
        <v/>
      </c>
      <c r="C523" s="174" t="str">
        <f>IF(MIN(Table912[[#This Row],[search supracategory]:[search subcategory]])&lt;&gt;0,MIN(Table912[[#This Row],[search supracategory]:[search subcategory]]),"")</f>
        <v/>
      </c>
      <c r="D523" s="174" t="str">
        <f>IFERROR(SEARCH($G$3,Table912[[#This Row],[Supracategory Name]])+ROW()/100000,"")</f>
        <v/>
      </c>
      <c r="E523" s="174" t="str">
        <f>IFERROR(SEARCH($G$3,Table912[[#This Row],[Category Name]])+ROW()/100000,"")</f>
        <v/>
      </c>
      <c r="F523" s="174" t="str">
        <f>IFERROR(SEARCH($G$3,Table912[[#This Row],[Subcategory Name]])+ROW()/100000,"")</f>
        <v/>
      </c>
      <c r="G523" s="171">
        <v>460</v>
      </c>
      <c r="H523" s="172" t="s">
        <v>1039</v>
      </c>
      <c r="I523" s="172" t="s">
        <v>1040</v>
      </c>
      <c r="J523" s="172" t="s">
        <v>1271</v>
      </c>
      <c r="K523" s="172" t="s">
        <v>1311</v>
      </c>
      <c r="L523" s="172" t="s">
        <v>1317</v>
      </c>
      <c r="M523" s="172" t="s">
        <v>179</v>
      </c>
    </row>
    <row r="524" spans="2:13" ht="20.100000000000001" customHeight="1" x14ac:dyDescent="0.25">
      <c r="B524" s="169" t="str">
        <f>IFERROR(RANK(Table912[[#This Row],[search id]],Table912[search id],1),"")</f>
        <v/>
      </c>
      <c r="C524" s="170" t="str">
        <f>IF(MIN(Table912[[#This Row],[search supracategory]:[search subcategory]])&lt;&gt;0,MIN(Table912[[#This Row],[search supracategory]:[search subcategory]]),"")</f>
        <v/>
      </c>
      <c r="D524" s="170" t="str">
        <f>IFERROR(SEARCH($G$3,Table912[[#This Row],[Supracategory Name]])+ROW()/100000,"")</f>
        <v/>
      </c>
      <c r="E524" s="170" t="str">
        <f>IFERROR(SEARCH($G$3,Table912[[#This Row],[Category Name]])+ROW()/100000,"")</f>
        <v/>
      </c>
      <c r="F524" s="170" t="str">
        <f>IFERROR(SEARCH($G$3,Table912[[#This Row],[Subcategory Name]])+ROW()/100000,"")</f>
        <v/>
      </c>
      <c r="G524" s="171">
        <v>586</v>
      </c>
      <c r="H524" s="172" t="s">
        <v>1039</v>
      </c>
      <c r="I524" s="172" t="s">
        <v>1040</v>
      </c>
      <c r="J524" s="172" t="s">
        <v>1319</v>
      </c>
      <c r="K524" s="172" t="s">
        <v>1320</v>
      </c>
      <c r="L524" s="172" t="s">
        <v>1321</v>
      </c>
      <c r="M524" s="172" t="s">
        <v>179</v>
      </c>
    </row>
    <row r="525" spans="2:13" ht="20.100000000000001" customHeight="1" x14ac:dyDescent="0.25">
      <c r="B525" s="173" t="str">
        <f>IFERROR(RANK(Table912[[#This Row],[search id]],Table912[search id],1),"")</f>
        <v/>
      </c>
      <c r="C525" s="174" t="str">
        <f>IF(MIN(Table912[[#This Row],[search supracategory]:[search subcategory]])&lt;&gt;0,MIN(Table912[[#This Row],[search supracategory]:[search subcategory]]),"")</f>
        <v/>
      </c>
      <c r="D525" s="174" t="str">
        <f>IFERROR(SEARCH($G$3,Table912[[#This Row],[Supracategory Name]])+ROW()/100000,"")</f>
        <v/>
      </c>
      <c r="E525" s="174" t="str">
        <f>IFERROR(SEARCH($G$3,Table912[[#This Row],[Category Name]])+ROW()/100000,"")</f>
        <v/>
      </c>
      <c r="F525" s="174" t="str">
        <f>IFERROR(SEARCH($G$3,Table912[[#This Row],[Subcategory Name]])+ROW()/100000,"")</f>
        <v/>
      </c>
      <c r="G525" s="171">
        <v>466</v>
      </c>
      <c r="H525" s="172" t="s">
        <v>1039</v>
      </c>
      <c r="I525" s="172" t="s">
        <v>1040</v>
      </c>
      <c r="J525" s="172" t="s">
        <v>1319</v>
      </c>
      <c r="K525" s="172" t="s">
        <v>1320</v>
      </c>
      <c r="L525" s="172" t="s">
        <v>1324</v>
      </c>
      <c r="M525" s="172" t="s">
        <v>179</v>
      </c>
    </row>
    <row r="526" spans="2:13" ht="20.100000000000001" customHeight="1" x14ac:dyDescent="0.25">
      <c r="B526" s="169" t="str">
        <f>IFERROR(RANK(Table912[[#This Row],[search id]],Table912[search id],1),"")</f>
        <v/>
      </c>
      <c r="C526" s="170" t="str">
        <f>IF(MIN(Table912[[#This Row],[search supracategory]:[search subcategory]])&lt;&gt;0,MIN(Table912[[#This Row],[search supracategory]:[search subcategory]]),"")</f>
        <v/>
      </c>
      <c r="D526" s="170" t="str">
        <f>IFERROR(SEARCH($G$3,Table912[[#This Row],[Supracategory Name]])+ROW()/100000,"")</f>
        <v/>
      </c>
      <c r="E526" s="170" t="str">
        <f>IFERROR(SEARCH($G$3,Table912[[#This Row],[Category Name]])+ROW()/100000,"")</f>
        <v/>
      </c>
      <c r="F526" s="170" t="str">
        <f>IFERROR(SEARCH($G$3,Table912[[#This Row],[Subcategory Name]])+ROW()/100000,"")</f>
        <v/>
      </c>
      <c r="G526" s="171">
        <v>1091</v>
      </c>
      <c r="H526" s="172" t="s">
        <v>1039</v>
      </c>
      <c r="I526" s="172" t="s">
        <v>1040</v>
      </c>
      <c r="J526" s="172" t="s">
        <v>1319</v>
      </c>
      <c r="K526" s="172" t="s">
        <v>1320</v>
      </c>
      <c r="L526" s="172" t="s">
        <v>1326</v>
      </c>
      <c r="M526" s="172" t="s">
        <v>179</v>
      </c>
    </row>
    <row r="527" spans="2:13" ht="20.100000000000001" customHeight="1" x14ac:dyDescent="0.25">
      <c r="B527" s="173" t="str">
        <f>IFERROR(RANK(Table912[[#This Row],[search id]],Table912[search id],1),"")</f>
        <v/>
      </c>
      <c r="C527" s="174" t="str">
        <f>IF(MIN(Table912[[#This Row],[search supracategory]:[search subcategory]])&lt;&gt;0,MIN(Table912[[#This Row],[search supracategory]:[search subcategory]]),"")</f>
        <v/>
      </c>
      <c r="D527" s="174" t="str">
        <f>IFERROR(SEARCH($G$3,Table912[[#This Row],[Supracategory Name]])+ROW()/100000,"")</f>
        <v/>
      </c>
      <c r="E527" s="174" t="str">
        <f>IFERROR(SEARCH($G$3,Table912[[#This Row],[Category Name]])+ROW()/100000,"")</f>
        <v/>
      </c>
      <c r="F527" s="174" t="str">
        <f>IFERROR(SEARCH($G$3,Table912[[#This Row],[Subcategory Name]])+ROW()/100000,"")</f>
        <v/>
      </c>
      <c r="G527" s="171">
        <v>1092</v>
      </c>
      <c r="H527" s="172" t="s">
        <v>1039</v>
      </c>
      <c r="I527" s="172" t="s">
        <v>1040</v>
      </c>
      <c r="J527" s="172" t="s">
        <v>1319</v>
      </c>
      <c r="K527" s="172" t="s">
        <v>1320</v>
      </c>
      <c r="L527" s="172" t="s">
        <v>1328</v>
      </c>
      <c r="M527" s="172" t="s">
        <v>179</v>
      </c>
    </row>
    <row r="528" spans="2:13" ht="20.100000000000001" customHeight="1" x14ac:dyDescent="0.25">
      <c r="B528" s="169" t="str">
        <f>IFERROR(RANK(Table912[[#This Row],[search id]],Table912[search id],1),"")</f>
        <v/>
      </c>
      <c r="C528" s="170" t="str">
        <f>IF(MIN(Table912[[#This Row],[search supracategory]:[search subcategory]])&lt;&gt;0,MIN(Table912[[#This Row],[search supracategory]:[search subcategory]]),"")</f>
        <v/>
      </c>
      <c r="D528" s="170" t="str">
        <f>IFERROR(SEARCH($G$3,Table912[[#This Row],[Supracategory Name]])+ROW()/100000,"")</f>
        <v/>
      </c>
      <c r="E528" s="170" t="str">
        <f>IFERROR(SEARCH($G$3,Table912[[#This Row],[Category Name]])+ROW()/100000,"")</f>
        <v/>
      </c>
      <c r="F528" s="170" t="str">
        <f>IFERROR(SEARCH($G$3,Table912[[#This Row],[Subcategory Name]])+ROW()/100000,"")</f>
        <v/>
      </c>
      <c r="G528" s="171">
        <v>1117</v>
      </c>
      <c r="H528" s="172" t="s">
        <v>1039</v>
      </c>
      <c r="I528" s="172" t="s">
        <v>1040</v>
      </c>
      <c r="J528" s="172" t="s">
        <v>1319</v>
      </c>
      <c r="K528" s="172" t="s">
        <v>1330</v>
      </c>
      <c r="L528" s="172" t="s">
        <v>1331</v>
      </c>
      <c r="M528" s="172" t="s">
        <v>179</v>
      </c>
    </row>
    <row r="529" spans="2:13" ht="20.100000000000001" customHeight="1" x14ac:dyDescent="0.25">
      <c r="B529" s="173" t="str">
        <f>IFERROR(RANK(Table912[[#This Row],[search id]],Table912[search id],1),"")</f>
        <v/>
      </c>
      <c r="C529" s="174" t="str">
        <f>IF(MIN(Table912[[#This Row],[search supracategory]:[search subcategory]])&lt;&gt;0,MIN(Table912[[#This Row],[search supracategory]:[search subcategory]]),"")</f>
        <v/>
      </c>
      <c r="D529" s="174" t="str">
        <f>IFERROR(SEARCH($G$3,Table912[[#This Row],[Supracategory Name]])+ROW()/100000,"")</f>
        <v/>
      </c>
      <c r="E529" s="174" t="str">
        <f>IFERROR(SEARCH($G$3,Table912[[#This Row],[Category Name]])+ROW()/100000,"")</f>
        <v/>
      </c>
      <c r="F529" s="174" t="str">
        <f>IFERROR(SEARCH($G$3,Table912[[#This Row],[Subcategory Name]])+ROW()/100000,"")</f>
        <v/>
      </c>
      <c r="G529" s="171">
        <v>53</v>
      </c>
      <c r="H529" s="172" t="s">
        <v>1039</v>
      </c>
      <c r="I529" s="172" t="s">
        <v>1040</v>
      </c>
      <c r="J529" s="172" t="s">
        <v>1319</v>
      </c>
      <c r="K529" s="172" t="s">
        <v>1330</v>
      </c>
      <c r="L529" s="172" t="s">
        <v>1334</v>
      </c>
      <c r="M529" s="172" t="s">
        <v>179</v>
      </c>
    </row>
    <row r="530" spans="2:13" ht="20.100000000000001" customHeight="1" x14ac:dyDescent="0.25">
      <c r="B530" s="169" t="str">
        <f>IFERROR(RANK(Table912[[#This Row],[search id]],Table912[search id],1),"")</f>
        <v/>
      </c>
      <c r="C530" s="170" t="str">
        <f>IF(MIN(Table912[[#This Row],[search supracategory]:[search subcategory]])&lt;&gt;0,MIN(Table912[[#This Row],[search supracategory]:[search subcategory]]),"")</f>
        <v/>
      </c>
      <c r="D530" s="170" t="str">
        <f>IFERROR(SEARCH($G$3,Table912[[#This Row],[Supracategory Name]])+ROW()/100000,"")</f>
        <v/>
      </c>
      <c r="E530" s="170" t="str">
        <f>IFERROR(SEARCH($G$3,Table912[[#This Row],[Category Name]])+ROW()/100000,"")</f>
        <v/>
      </c>
      <c r="F530" s="170" t="str">
        <f>IFERROR(SEARCH($G$3,Table912[[#This Row],[Subcategory Name]])+ROW()/100000,"")</f>
        <v/>
      </c>
      <c r="G530" s="171">
        <v>54</v>
      </c>
      <c r="H530" s="172" t="s">
        <v>1039</v>
      </c>
      <c r="I530" s="172" t="s">
        <v>1040</v>
      </c>
      <c r="J530" s="172" t="s">
        <v>1319</v>
      </c>
      <c r="K530" s="172" t="s">
        <v>1330</v>
      </c>
      <c r="L530" s="172" t="s">
        <v>1336</v>
      </c>
      <c r="M530" s="172" t="s">
        <v>179</v>
      </c>
    </row>
    <row r="531" spans="2:13" ht="20.100000000000001" customHeight="1" x14ac:dyDescent="0.25">
      <c r="B531" s="173" t="str">
        <f>IFERROR(RANK(Table912[[#This Row],[search id]],Table912[search id],1),"")</f>
        <v/>
      </c>
      <c r="C531" s="174" t="str">
        <f>IF(MIN(Table912[[#This Row],[search supracategory]:[search subcategory]])&lt;&gt;0,MIN(Table912[[#This Row],[search supracategory]:[search subcategory]]),"")</f>
        <v/>
      </c>
      <c r="D531" s="174" t="str">
        <f>IFERROR(SEARCH($G$3,Table912[[#This Row],[Supracategory Name]])+ROW()/100000,"")</f>
        <v/>
      </c>
      <c r="E531" s="174" t="str">
        <f>IFERROR(SEARCH($G$3,Table912[[#This Row],[Category Name]])+ROW()/100000,"")</f>
        <v/>
      </c>
      <c r="F531" s="174" t="str">
        <f>IFERROR(SEARCH($G$3,Table912[[#This Row],[Subcategory Name]])+ROW()/100000,"")</f>
        <v/>
      </c>
      <c r="G531" s="171">
        <v>378</v>
      </c>
      <c r="H531" s="172" t="s">
        <v>1039</v>
      </c>
      <c r="I531" s="172" t="s">
        <v>1040</v>
      </c>
      <c r="J531" s="172" t="s">
        <v>1319</v>
      </c>
      <c r="K531" s="172" t="s">
        <v>1330</v>
      </c>
      <c r="L531" s="172" t="s">
        <v>1338</v>
      </c>
      <c r="M531" s="172" t="s">
        <v>179</v>
      </c>
    </row>
    <row r="532" spans="2:13" ht="20.100000000000001" customHeight="1" x14ac:dyDescent="0.25">
      <c r="B532" s="169" t="str">
        <f>IFERROR(RANK(Table912[[#This Row],[search id]],Table912[search id],1),"")</f>
        <v/>
      </c>
      <c r="C532" s="170" t="str">
        <f>IF(MIN(Table912[[#This Row],[search supracategory]:[search subcategory]])&lt;&gt;0,MIN(Table912[[#This Row],[search supracategory]:[search subcategory]]),"")</f>
        <v/>
      </c>
      <c r="D532" s="170" t="str">
        <f>IFERROR(SEARCH($G$3,Table912[[#This Row],[Supracategory Name]])+ROW()/100000,"")</f>
        <v/>
      </c>
      <c r="E532" s="170" t="str">
        <f>IFERROR(SEARCH($G$3,Table912[[#This Row],[Category Name]])+ROW()/100000,"")</f>
        <v/>
      </c>
      <c r="F532" s="170" t="str">
        <f>IFERROR(SEARCH($G$3,Table912[[#This Row],[Subcategory Name]])+ROW()/100000,"")</f>
        <v/>
      </c>
      <c r="G532" s="171">
        <v>55</v>
      </c>
      <c r="H532" s="172" t="s">
        <v>1039</v>
      </c>
      <c r="I532" s="172" t="s">
        <v>1040</v>
      </c>
      <c r="J532" s="172" t="s">
        <v>1319</v>
      </c>
      <c r="K532" s="172" t="s">
        <v>1340</v>
      </c>
      <c r="L532" s="172" t="s">
        <v>1341</v>
      </c>
      <c r="M532" s="172" t="s">
        <v>179</v>
      </c>
    </row>
    <row r="533" spans="2:13" ht="20.100000000000001" customHeight="1" x14ac:dyDescent="0.25">
      <c r="B533" s="173" t="str">
        <f>IFERROR(RANK(Table912[[#This Row],[search id]],Table912[search id],1),"")</f>
        <v/>
      </c>
      <c r="C533" s="174" t="str">
        <f>IF(MIN(Table912[[#This Row],[search supracategory]:[search subcategory]])&lt;&gt;0,MIN(Table912[[#This Row],[search supracategory]:[search subcategory]]),"")</f>
        <v/>
      </c>
      <c r="D533" s="174" t="str">
        <f>IFERROR(SEARCH($G$3,Table912[[#This Row],[Supracategory Name]])+ROW()/100000,"")</f>
        <v/>
      </c>
      <c r="E533" s="174" t="str">
        <f>IFERROR(SEARCH($G$3,Table912[[#This Row],[Category Name]])+ROW()/100000,"")</f>
        <v/>
      </c>
      <c r="F533" s="174" t="str">
        <f>IFERROR(SEARCH($G$3,Table912[[#This Row],[Subcategory Name]])+ROW()/100000,"")</f>
        <v/>
      </c>
      <c r="G533" s="171">
        <v>1123</v>
      </c>
      <c r="H533" s="172" t="s">
        <v>1039</v>
      </c>
      <c r="I533" s="172" t="s">
        <v>1040</v>
      </c>
      <c r="J533" s="172" t="s">
        <v>1319</v>
      </c>
      <c r="K533" s="172" t="s">
        <v>1340</v>
      </c>
      <c r="L533" s="172" t="s">
        <v>1344</v>
      </c>
      <c r="M533" s="172" t="s">
        <v>179</v>
      </c>
    </row>
    <row r="534" spans="2:13" ht="20.100000000000001" customHeight="1" x14ac:dyDescent="0.25">
      <c r="B534" s="169" t="str">
        <f>IFERROR(RANK(Table912[[#This Row],[search id]],Table912[search id],1),"")</f>
        <v/>
      </c>
      <c r="C534" s="170" t="str">
        <f>IF(MIN(Table912[[#This Row],[search supracategory]:[search subcategory]])&lt;&gt;0,MIN(Table912[[#This Row],[search supracategory]:[search subcategory]]),"")</f>
        <v/>
      </c>
      <c r="D534" s="170" t="str">
        <f>IFERROR(SEARCH($G$3,Table912[[#This Row],[Supracategory Name]])+ROW()/100000,"")</f>
        <v/>
      </c>
      <c r="E534" s="170" t="str">
        <f>IFERROR(SEARCH($G$3,Table912[[#This Row],[Category Name]])+ROW()/100000,"")</f>
        <v/>
      </c>
      <c r="F534" s="170" t="str">
        <f>IFERROR(SEARCH($G$3,Table912[[#This Row],[Subcategory Name]])+ROW()/100000,"")</f>
        <v/>
      </c>
      <c r="G534" s="171">
        <v>492</v>
      </c>
      <c r="H534" s="172" t="s">
        <v>1039</v>
      </c>
      <c r="I534" s="172" t="s">
        <v>1040</v>
      </c>
      <c r="J534" s="172" t="s">
        <v>1346</v>
      </c>
      <c r="K534" s="172" t="s">
        <v>1347</v>
      </c>
      <c r="L534" s="172" t="s">
        <v>179</v>
      </c>
      <c r="M534" s="172" t="s">
        <v>179</v>
      </c>
    </row>
    <row r="535" spans="2:13" ht="20.100000000000001" customHeight="1" x14ac:dyDescent="0.25">
      <c r="B535" s="173" t="str">
        <f>IFERROR(RANK(Table912[[#This Row],[search id]],Table912[search id],1),"")</f>
        <v/>
      </c>
      <c r="C535" s="174" t="str">
        <f>IF(MIN(Table912[[#This Row],[search supracategory]:[search subcategory]])&lt;&gt;0,MIN(Table912[[#This Row],[search supracategory]:[search subcategory]]),"")</f>
        <v/>
      </c>
      <c r="D535" s="174" t="str">
        <f>IFERROR(SEARCH($G$3,Table912[[#This Row],[Supracategory Name]])+ROW()/100000,"")</f>
        <v/>
      </c>
      <c r="E535" s="174" t="str">
        <f>IFERROR(SEARCH($G$3,Table912[[#This Row],[Category Name]])+ROW()/100000,"")</f>
        <v/>
      </c>
      <c r="F535" s="174" t="str">
        <f>IFERROR(SEARCH($G$3,Table912[[#This Row],[Subcategory Name]])+ROW()/100000,"")</f>
        <v/>
      </c>
      <c r="G535" s="171">
        <v>864</v>
      </c>
      <c r="H535" s="172" t="s">
        <v>1039</v>
      </c>
      <c r="I535" s="172" t="s">
        <v>1040</v>
      </c>
      <c r="J535" s="172" t="s">
        <v>1350</v>
      </c>
      <c r="K535" s="172" t="s">
        <v>1351</v>
      </c>
      <c r="L535" s="172" t="s">
        <v>1352</v>
      </c>
      <c r="M535" s="172" t="s">
        <v>179</v>
      </c>
    </row>
    <row r="536" spans="2:13" ht="20.100000000000001" customHeight="1" x14ac:dyDescent="0.25">
      <c r="B536" s="169" t="str">
        <f>IFERROR(RANK(Table912[[#This Row],[search id]],Table912[search id],1),"")</f>
        <v/>
      </c>
      <c r="C536" s="170" t="str">
        <f>IF(MIN(Table912[[#This Row],[search supracategory]:[search subcategory]])&lt;&gt;0,MIN(Table912[[#This Row],[search supracategory]:[search subcategory]]),"")</f>
        <v/>
      </c>
      <c r="D536" s="170" t="str">
        <f>IFERROR(SEARCH($G$3,Table912[[#This Row],[Supracategory Name]])+ROW()/100000,"")</f>
        <v/>
      </c>
      <c r="E536" s="170" t="str">
        <f>IFERROR(SEARCH($G$3,Table912[[#This Row],[Category Name]])+ROW()/100000,"")</f>
        <v/>
      </c>
      <c r="F536" s="170" t="str">
        <f>IFERROR(SEARCH($G$3,Table912[[#This Row],[Subcategory Name]])+ROW()/100000,"")</f>
        <v/>
      </c>
      <c r="G536" s="171">
        <v>541</v>
      </c>
      <c r="H536" s="172" t="s">
        <v>1039</v>
      </c>
      <c r="I536" s="172" t="s">
        <v>1040</v>
      </c>
      <c r="J536" s="172" t="s">
        <v>1350</v>
      </c>
      <c r="K536" s="172" t="s">
        <v>1351</v>
      </c>
      <c r="L536" s="172" t="s">
        <v>1355</v>
      </c>
      <c r="M536" s="172" t="s">
        <v>179</v>
      </c>
    </row>
    <row r="537" spans="2:13" ht="20.100000000000001" customHeight="1" x14ac:dyDescent="0.25">
      <c r="B537" s="173" t="str">
        <f>IFERROR(RANK(Table912[[#This Row],[search id]],Table912[search id],1),"")</f>
        <v/>
      </c>
      <c r="C537" s="174" t="str">
        <f>IF(MIN(Table912[[#This Row],[search supracategory]:[search subcategory]])&lt;&gt;0,MIN(Table912[[#This Row],[search supracategory]:[search subcategory]]),"")</f>
        <v/>
      </c>
      <c r="D537" s="174" t="str">
        <f>IFERROR(SEARCH($G$3,Table912[[#This Row],[Supracategory Name]])+ROW()/100000,"")</f>
        <v/>
      </c>
      <c r="E537" s="174" t="str">
        <f>IFERROR(SEARCH($G$3,Table912[[#This Row],[Category Name]])+ROW()/100000,"")</f>
        <v/>
      </c>
      <c r="F537" s="174" t="str">
        <f>IFERROR(SEARCH($G$3,Table912[[#This Row],[Subcategory Name]])+ROW()/100000,"")</f>
        <v/>
      </c>
      <c r="G537" s="171">
        <v>521</v>
      </c>
      <c r="H537" s="172" t="s">
        <v>1039</v>
      </c>
      <c r="I537" s="172" t="s">
        <v>1040</v>
      </c>
      <c r="J537" s="172" t="s">
        <v>1350</v>
      </c>
      <c r="K537" s="172" t="s">
        <v>1351</v>
      </c>
      <c r="L537" s="172" t="s">
        <v>1357</v>
      </c>
      <c r="M537" s="172" t="s">
        <v>179</v>
      </c>
    </row>
    <row r="538" spans="2:13" ht="20.100000000000001" customHeight="1" x14ac:dyDescent="0.25">
      <c r="B538" s="169" t="str">
        <f>IFERROR(RANK(Table912[[#This Row],[search id]],Table912[search id],1),"")</f>
        <v/>
      </c>
      <c r="C538" s="170" t="str">
        <f>IF(MIN(Table912[[#This Row],[search supracategory]:[search subcategory]])&lt;&gt;0,MIN(Table912[[#This Row],[search supracategory]:[search subcategory]]),"")</f>
        <v/>
      </c>
      <c r="D538" s="170" t="str">
        <f>IFERROR(SEARCH($G$3,Table912[[#This Row],[Supracategory Name]])+ROW()/100000,"")</f>
        <v/>
      </c>
      <c r="E538" s="170" t="str">
        <f>IFERROR(SEARCH($G$3,Table912[[#This Row],[Category Name]])+ROW()/100000,"")</f>
        <v/>
      </c>
      <c r="F538" s="170" t="str">
        <f>IFERROR(SEARCH($G$3,Table912[[#This Row],[Subcategory Name]])+ROW()/100000,"")</f>
        <v/>
      </c>
      <c r="G538" s="171">
        <v>522</v>
      </c>
      <c r="H538" s="172" t="s">
        <v>1039</v>
      </c>
      <c r="I538" s="172" t="s">
        <v>1040</v>
      </c>
      <c r="J538" s="172" t="s">
        <v>1350</v>
      </c>
      <c r="K538" s="172" t="s">
        <v>1351</v>
      </c>
      <c r="L538" s="172" t="s">
        <v>1359</v>
      </c>
      <c r="M538" s="172" t="s">
        <v>179</v>
      </c>
    </row>
    <row r="539" spans="2:13" ht="20.100000000000001" customHeight="1" x14ac:dyDescent="0.25">
      <c r="B539" s="173" t="str">
        <f>IFERROR(RANK(Table912[[#This Row],[search id]],Table912[search id],1),"")</f>
        <v/>
      </c>
      <c r="C539" s="174" t="str">
        <f>IF(MIN(Table912[[#This Row],[search supracategory]:[search subcategory]])&lt;&gt;0,MIN(Table912[[#This Row],[search supracategory]:[search subcategory]]),"")</f>
        <v/>
      </c>
      <c r="D539" s="174" t="str">
        <f>IFERROR(SEARCH($G$3,Table912[[#This Row],[Supracategory Name]])+ROW()/100000,"")</f>
        <v/>
      </c>
      <c r="E539" s="174" t="str">
        <f>IFERROR(SEARCH($G$3,Table912[[#This Row],[Category Name]])+ROW()/100000,"")</f>
        <v/>
      </c>
      <c r="F539" s="174" t="str">
        <f>IFERROR(SEARCH($G$3,Table912[[#This Row],[Subcategory Name]])+ROW()/100000,"")</f>
        <v/>
      </c>
      <c r="G539" s="171">
        <v>523</v>
      </c>
      <c r="H539" s="172" t="s">
        <v>1039</v>
      </c>
      <c r="I539" s="172" t="s">
        <v>1040</v>
      </c>
      <c r="J539" s="172" t="s">
        <v>1350</v>
      </c>
      <c r="K539" s="172" t="s">
        <v>1351</v>
      </c>
      <c r="L539" s="172" t="s">
        <v>1361</v>
      </c>
      <c r="M539" s="172" t="s">
        <v>179</v>
      </c>
    </row>
    <row r="540" spans="2:13" ht="20.100000000000001" customHeight="1" x14ac:dyDescent="0.25">
      <c r="B540" s="169" t="str">
        <f>IFERROR(RANK(Table912[[#This Row],[search id]],Table912[search id],1),"")</f>
        <v/>
      </c>
      <c r="C540" s="170" t="str">
        <f>IF(MIN(Table912[[#This Row],[search supracategory]:[search subcategory]])&lt;&gt;0,MIN(Table912[[#This Row],[search supracategory]:[search subcategory]]),"")</f>
        <v/>
      </c>
      <c r="D540" s="170" t="str">
        <f>IFERROR(SEARCH($G$3,Table912[[#This Row],[Supracategory Name]])+ROW()/100000,"")</f>
        <v/>
      </c>
      <c r="E540" s="170" t="str">
        <f>IFERROR(SEARCH($G$3,Table912[[#This Row],[Category Name]])+ROW()/100000,"")</f>
        <v/>
      </c>
      <c r="F540" s="170" t="str">
        <f>IFERROR(SEARCH($G$3,Table912[[#This Row],[Subcategory Name]])+ROW()/100000,"")</f>
        <v/>
      </c>
      <c r="G540" s="171">
        <v>524</v>
      </c>
      <c r="H540" s="172" t="s">
        <v>1039</v>
      </c>
      <c r="I540" s="172" t="s">
        <v>1040</v>
      </c>
      <c r="J540" s="172" t="s">
        <v>1350</v>
      </c>
      <c r="K540" s="172" t="s">
        <v>1351</v>
      </c>
      <c r="L540" s="172" t="s">
        <v>1363</v>
      </c>
      <c r="M540" s="172" t="s">
        <v>179</v>
      </c>
    </row>
    <row r="541" spans="2:13" ht="20.100000000000001" customHeight="1" x14ac:dyDescent="0.25">
      <c r="B541" s="173" t="str">
        <f>IFERROR(RANK(Table912[[#This Row],[search id]],Table912[search id],1),"")</f>
        <v/>
      </c>
      <c r="C541" s="174" t="str">
        <f>IF(MIN(Table912[[#This Row],[search supracategory]:[search subcategory]])&lt;&gt;0,MIN(Table912[[#This Row],[search supracategory]:[search subcategory]]),"")</f>
        <v/>
      </c>
      <c r="D541" s="174" t="str">
        <f>IFERROR(SEARCH($G$3,Table912[[#This Row],[Supracategory Name]])+ROW()/100000,"")</f>
        <v/>
      </c>
      <c r="E541" s="174" t="str">
        <f>IFERROR(SEARCH($G$3,Table912[[#This Row],[Category Name]])+ROW()/100000,"")</f>
        <v/>
      </c>
      <c r="F541" s="174" t="str">
        <f>IFERROR(SEARCH($G$3,Table912[[#This Row],[Subcategory Name]])+ROW()/100000,"")</f>
        <v/>
      </c>
      <c r="G541" s="171">
        <v>596</v>
      </c>
      <c r="H541" s="172" t="s">
        <v>1039</v>
      </c>
      <c r="I541" s="172" t="s">
        <v>1040</v>
      </c>
      <c r="J541" s="172" t="s">
        <v>1350</v>
      </c>
      <c r="K541" s="172" t="s">
        <v>1351</v>
      </c>
      <c r="L541" s="172" t="s">
        <v>1365</v>
      </c>
      <c r="M541" s="172" t="s">
        <v>179</v>
      </c>
    </row>
    <row r="542" spans="2:13" ht="20.100000000000001" customHeight="1" x14ac:dyDescent="0.25">
      <c r="B542" s="169" t="str">
        <f>IFERROR(RANK(Table912[[#This Row],[search id]],Table912[search id],1),"")</f>
        <v/>
      </c>
      <c r="C542" s="170" t="str">
        <f>IF(MIN(Table912[[#This Row],[search supracategory]:[search subcategory]])&lt;&gt;0,MIN(Table912[[#This Row],[search supracategory]:[search subcategory]]),"")</f>
        <v/>
      </c>
      <c r="D542" s="170" t="str">
        <f>IFERROR(SEARCH($G$3,Table912[[#This Row],[Supracategory Name]])+ROW()/100000,"")</f>
        <v/>
      </c>
      <c r="E542" s="170" t="str">
        <f>IFERROR(SEARCH($G$3,Table912[[#This Row],[Category Name]])+ROW()/100000,"")</f>
        <v/>
      </c>
      <c r="F542" s="170" t="str">
        <f>IFERROR(SEARCH($G$3,Table912[[#This Row],[Subcategory Name]])+ROW()/100000,"")</f>
        <v/>
      </c>
      <c r="G542" s="171">
        <v>597</v>
      </c>
      <c r="H542" s="172" t="s">
        <v>1039</v>
      </c>
      <c r="I542" s="172" t="s">
        <v>1040</v>
      </c>
      <c r="J542" s="172" t="s">
        <v>1350</v>
      </c>
      <c r="K542" s="172" t="s">
        <v>1351</v>
      </c>
      <c r="L542" s="172" t="s">
        <v>1367</v>
      </c>
      <c r="M542" s="172" t="s">
        <v>179</v>
      </c>
    </row>
    <row r="543" spans="2:13" ht="20.100000000000001" customHeight="1" x14ac:dyDescent="0.25">
      <c r="B543" s="173" t="str">
        <f>IFERROR(RANK(Table912[[#This Row],[search id]],Table912[search id],1),"")</f>
        <v/>
      </c>
      <c r="C543" s="174" t="str">
        <f>IF(MIN(Table912[[#This Row],[search supracategory]:[search subcategory]])&lt;&gt;0,MIN(Table912[[#This Row],[search supracategory]:[search subcategory]]),"")</f>
        <v/>
      </c>
      <c r="D543" s="174" t="str">
        <f>IFERROR(SEARCH($G$3,Table912[[#This Row],[Supracategory Name]])+ROW()/100000,"")</f>
        <v/>
      </c>
      <c r="E543" s="174" t="str">
        <f>IFERROR(SEARCH($G$3,Table912[[#This Row],[Category Name]])+ROW()/100000,"")</f>
        <v/>
      </c>
      <c r="F543" s="174" t="str">
        <f>IFERROR(SEARCH($G$3,Table912[[#This Row],[Subcategory Name]])+ROW()/100000,"")</f>
        <v/>
      </c>
      <c r="G543" s="171">
        <v>1131</v>
      </c>
      <c r="H543" s="172" t="s">
        <v>1039</v>
      </c>
      <c r="I543" s="172" t="s">
        <v>1040</v>
      </c>
      <c r="J543" s="172" t="s">
        <v>1350</v>
      </c>
      <c r="K543" s="172" t="s">
        <v>1351</v>
      </c>
      <c r="L543" s="172" t="s">
        <v>1369</v>
      </c>
      <c r="M543" s="172" t="s">
        <v>179</v>
      </c>
    </row>
    <row r="544" spans="2:13" ht="20.100000000000001" customHeight="1" x14ac:dyDescent="0.25">
      <c r="B544" s="169" t="str">
        <f>IFERROR(RANK(Table912[[#This Row],[search id]],Table912[search id],1),"")</f>
        <v/>
      </c>
      <c r="C544" s="170" t="str">
        <f>IF(MIN(Table912[[#This Row],[search supracategory]:[search subcategory]])&lt;&gt;0,MIN(Table912[[#This Row],[search supracategory]:[search subcategory]]),"")</f>
        <v/>
      </c>
      <c r="D544" s="170" t="str">
        <f>IFERROR(SEARCH($G$3,Table912[[#This Row],[Supracategory Name]])+ROW()/100000,"")</f>
        <v/>
      </c>
      <c r="E544" s="170" t="str">
        <f>IFERROR(SEARCH($G$3,Table912[[#This Row],[Category Name]])+ROW()/100000,"")</f>
        <v/>
      </c>
      <c r="F544" s="170" t="str">
        <f>IFERROR(SEARCH($G$3,Table912[[#This Row],[Subcategory Name]])+ROW()/100000,"")</f>
        <v/>
      </c>
      <c r="G544" s="171">
        <v>2209</v>
      </c>
      <c r="H544" s="172" t="s">
        <v>1039</v>
      </c>
      <c r="I544" s="172" t="s">
        <v>1371</v>
      </c>
      <c r="J544" s="172" t="s">
        <v>1372</v>
      </c>
      <c r="K544" s="172" t="s">
        <v>1373</v>
      </c>
      <c r="L544" s="172" t="s">
        <v>179</v>
      </c>
      <c r="M544" s="172" t="s">
        <v>179</v>
      </c>
    </row>
    <row r="545" spans="2:13" ht="20.100000000000001" customHeight="1" x14ac:dyDescent="0.25">
      <c r="B545" s="173" t="str">
        <f>IFERROR(RANK(Table912[[#This Row],[search id]],Table912[search id],1),"")</f>
        <v/>
      </c>
      <c r="C545" s="174" t="str">
        <f>IF(MIN(Table912[[#This Row],[search supracategory]:[search subcategory]])&lt;&gt;0,MIN(Table912[[#This Row],[search supracategory]:[search subcategory]]),"")</f>
        <v/>
      </c>
      <c r="D545" s="174" t="str">
        <f>IFERROR(SEARCH($G$3,Table912[[#This Row],[Supracategory Name]])+ROW()/100000,"")</f>
        <v/>
      </c>
      <c r="E545" s="174" t="str">
        <f>IFERROR(SEARCH($G$3,Table912[[#This Row],[Category Name]])+ROW()/100000,"")</f>
        <v/>
      </c>
      <c r="F545" s="174" t="str">
        <f>IFERROR(SEARCH($G$3,Table912[[#This Row],[Subcategory Name]])+ROW()/100000,"")</f>
        <v/>
      </c>
      <c r="G545" s="171">
        <v>1147</v>
      </c>
      <c r="H545" s="172" t="s">
        <v>1039</v>
      </c>
      <c r="I545" s="172" t="s">
        <v>1371</v>
      </c>
      <c r="J545" s="172" t="s">
        <v>1372</v>
      </c>
      <c r="K545" s="172" t="s">
        <v>1375</v>
      </c>
      <c r="L545" s="172" t="s">
        <v>179</v>
      </c>
      <c r="M545" s="172" t="s">
        <v>179</v>
      </c>
    </row>
    <row r="546" spans="2:13" ht="20.100000000000001" customHeight="1" x14ac:dyDescent="0.25">
      <c r="B546" s="169" t="str">
        <f>IFERROR(RANK(Table912[[#This Row],[search id]],Table912[search id],1),"")</f>
        <v/>
      </c>
      <c r="C546" s="170" t="str">
        <f>IF(MIN(Table912[[#This Row],[search supracategory]:[search subcategory]])&lt;&gt;0,MIN(Table912[[#This Row],[search supracategory]:[search subcategory]]),"")</f>
        <v/>
      </c>
      <c r="D546" s="170" t="str">
        <f>IFERROR(SEARCH($G$3,Table912[[#This Row],[Supracategory Name]])+ROW()/100000,"")</f>
        <v/>
      </c>
      <c r="E546" s="170" t="str">
        <f>IFERROR(SEARCH($G$3,Table912[[#This Row],[Category Name]])+ROW()/100000,"")</f>
        <v/>
      </c>
      <c r="F546" s="170" t="str">
        <f>IFERROR(SEARCH($G$3,Table912[[#This Row],[Subcategory Name]])+ROW()/100000,"")</f>
        <v/>
      </c>
      <c r="G546" s="171">
        <v>97</v>
      </c>
      <c r="H546" s="172" t="s">
        <v>1039</v>
      </c>
      <c r="I546" s="172" t="s">
        <v>1371</v>
      </c>
      <c r="J546" s="172" t="s">
        <v>1372</v>
      </c>
      <c r="K546" s="172" t="s">
        <v>1377</v>
      </c>
      <c r="L546" s="172" t="s">
        <v>1378</v>
      </c>
      <c r="M546" s="172" t="s">
        <v>179</v>
      </c>
    </row>
    <row r="547" spans="2:13" ht="20.100000000000001" customHeight="1" x14ac:dyDescent="0.25">
      <c r="B547" s="173" t="str">
        <f>IFERROR(RANK(Table912[[#This Row],[search id]],Table912[search id],1),"")</f>
        <v/>
      </c>
      <c r="C547" s="174" t="str">
        <f>IF(MIN(Table912[[#This Row],[search supracategory]:[search subcategory]])&lt;&gt;0,MIN(Table912[[#This Row],[search supracategory]:[search subcategory]]),"")</f>
        <v/>
      </c>
      <c r="D547" s="174" t="str">
        <f>IFERROR(SEARCH($G$3,Table912[[#This Row],[Supracategory Name]])+ROW()/100000,"")</f>
        <v/>
      </c>
      <c r="E547" s="174" t="str">
        <f>IFERROR(SEARCH($G$3,Table912[[#This Row],[Category Name]])+ROW()/100000,"")</f>
        <v/>
      </c>
      <c r="F547" s="174" t="str">
        <f>IFERROR(SEARCH($G$3,Table912[[#This Row],[Subcategory Name]])+ROW()/100000,"")</f>
        <v/>
      </c>
      <c r="G547" s="171">
        <v>489</v>
      </c>
      <c r="H547" s="172" t="s">
        <v>1039</v>
      </c>
      <c r="I547" s="172" t="s">
        <v>1371</v>
      </c>
      <c r="J547" s="172" t="s">
        <v>1372</v>
      </c>
      <c r="K547" s="172" t="s">
        <v>1377</v>
      </c>
      <c r="L547" s="172" t="s">
        <v>1381</v>
      </c>
      <c r="M547" s="172" t="s">
        <v>179</v>
      </c>
    </row>
    <row r="548" spans="2:13" ht="20.100000000000001" customHeight="1" x14ac:dyDescent="0.25">
      <c r="B548" s="169" t="str">
        <f>IFERROR(RANK(Table912[[#This Row],[search id]],Table912[search id],1),"")</f>
        <v/>
      </c>
      <c r="C548" s="170" t="str">
        <f>IF(MIN(Table912[[#This Row],[search supracategory]:[search subcategory]])&lt;&gt;0,MIN(Table912[[#This Row],[search supracategory]:[search subcategory]]),"")</f>
        <v/>
      </c>
      <c r="D548" s="170" t="str">
        <f>IFERROR(SEARCH($G$3,Table912[[#This Row],[Supracategory Name]])+ROW()/100000,"")</f>
        <v/>
      </c>
      <c r="E548" s="170" t="str">
        <f>IFERROR(SEARCH($G$3,Table912[[#This Row],[Category Name]])+ROW()/100000,"")</f>
        <v/>
      </c>
      <c r="F548" s="170" t="str">
        <f>IFERROR(SEARCH($G$3,Table912[[#This Row],[Subcategory Name]])+ROW()/100000,"")</f>
        <v/>
      </c>
      <c r="G548" s="171">
        <v>3527</v>
      </c>
      <c r="H548" s="172" t="s">
        <v>1039</v>
      </c>
      <c r="I548" s="172" t="s">
        <v>1371</v>
      </c>
      <c r="J548" s="172" t="s">
        <v>1372</v>
      </c>
      <c r="K548" s="172" t="s">
        <v>1377</v>
      </c>
      <c r="L548" s="172" t="s">
        <v>1383</v>
      </c>
      <c r="M548" s="172" t="s">
        <v>179</v>
      </c>
    </row>
    <row r="549" spans="2:13" ht="20.100000000000001" customHeight="1" x14ac:dyDescent="0.25">
      <c r="B549" s="173" t="str">
        <f>IFERROR(RANK(Table912[[#This Row],[search id]],Table912[search id],1),"")</f>
        <v/>
      </c>
      <c r="C549" s="174" t="str">
        <f>IF(MIN(Table912[[#This Row],[search supracategory]:[search subcategory]])&lt;&gt;0,MIN(Table912[[#This Row],[search supracategory]:[search subcategory]]),"")</f>
        <v/>
      </c>
      <c r="D549" s="174" t="str">
        <f>IFERROR(SEARCH($G$3,Table912[[#This Row],[Supracategory Name]])+ROW()/100000,"")</f>
        <v/>
      </c>
      <c r="E549" s="174" t="str">
        <f>IFERROR(SEARCH($G$3,Table912[[#This Row],[Category Name]])+ROW()/100000,"")</f>
        <v/>
      </c>
      <c r="F549" s="174" t="str">
        <f>IFERROR(SEARCH($G$3,Table912[[#This Row],[Subcategory Name]])+ROW()/100000,"")</f>
        <v/>
      </c>
      <c r="G549" s="171">
        <v>559</v>
      </c>
      <c r="H549" s="172" t="s">
        <v>1039</v>
      </c>
      <c r="I549" s="172" t="s">
        <v>1371</v>
      </c>
      <c r="J549" s="172" t="s">
        <v>1372</v>
      </c>
      <c r="K549" s="172" t="s">
        <v>1385</v>
      </c>
      <c r="L549" s="172" t="s">
        <v>179</v>
      </c>
      <c r="M549" s="172" t="s">
        <v>179</v>
      </c>
    </row>
    <row r="550" spans="2:13" ht="20.100000000000001" customHeight="1" x14ac:dyDescent="0.25">
      <c r="B550" s="169" t="str">
        <f>IFERROR(RANK(Table912[[#This Row],[search id]],Table912[search id],1),"")</f>
        <v/>
      </c>
      <c r="C550" s="170" t="str">
        <f>IF(MIN(Table912[[#This Row],[search supracategory]:[search subcategory]])&lt;&gt;0,MIN(Table912[[#This Row],[search supracategory]:[search subcategory]]),"")</f>
        <v/>
      </c>
      <c r="D550" s="170" t="str">
        <f>IFERROR(SEARCH($G$3,Table912[[#This Row],[Supracategory Name]])+ROW()/100000,"")</f>
        <v/>
      </c>
      <c r="E550" s="170" t="str">
        <f>IFERROR(SEARCH($G$3,Table912[[#This Row],[Category Name]])+ROW()/100000,"")</f>
        <v/>
      </c>
      <c r="F550" s="170" t="str">
        <f>IFERROR(SEARCH($G$3,Table912[[#This Row],[Subcategory Name]])+ROW()/100000,"")</f>
        <v/>
      </c>
      <c r="G550" s="171">
        <v>387</v>
      </c>
      <c r="H550" s="172" t="s">
        <v>1039</v>
      </c>
      <c r="I550" s="172" t="s">
        <v>1371</v>
      </c>
      <c r="J550" s="172" t="s">
        <v>1372</v>
      </c>
      <c r="K550" s="172" t="s">
        <v>1387</v>
      </c>
      <c r="L550" s="172" t="s">
        <v>1388</v>
      </c>
      <c r="M550" s="172" t="s">
        <v>179</v>
      </c>
    </row>
    <row r="551" spans="2:13" ht="20.100000000000001" customHeight="1" x14ac:dyDescent="0.25">
      <c r="B551" s="173" t="str">
        <f>IFERROR(RANK(Table912[[#This Row],[search id]],Table912[search id],1),"")</f>
        <v/>
      </c>
      <c r="C551" s="174" t="str">
        <f>IF(MIN(Table912[[#This Row],[search supracategory]:[search subcategory]])&lt;&gt;0,MIN(Table912[[#This Row],[search supracategory]:[search subcategory]]),"")</f>
        <v/>
      </c>
      <c r="D551" s="174" t="str">
        <f>IFERROR(SEARCH($G$3,Table912[[#This Row],[Supracategory Name]])+ROW()/100000,"")</f>
        <v/>
      </c>
      <c r="E551" s="174" t="str">
        <f>IFERROR(SEARCH($G$3,Table912[[#This Row],[Category Name]])+ROW()/100000,"")</f>
        <v/>
      </c>
      <c r="F551" s="174" t="str">
        <f>IFERROR(SEARCH($G$3,Table912[[#This Row],[Subcategory Name]])+ROW()/100000,"")</f>
        <v/>
      </c>
      <c r="G551" s="171">
        <v>3481</v>
      </c>
      <c r="H551" s="172" t="s">
        <v>1039</v>
      </c>
      <c r="I551" s="172" t="s">
        <v>1371</v>
      </c>
      <c r="J551" s="172" t="s">
        <v>1372</v>
      </c>
      <c r="K551" s="172" t="s">
        <v>1387</v>
      </c>
      <c r="L551" s="172" t="s">
        <v>1391</v>
      </c>
      <c r="M551" s="172" t="s">
        <v>179</v>
      </c>
    </row>
    <row r="552" spans="2:13" ht="20.100000000000001" customHeight="1" x14ac:dyDescent="0.25">
      <c r="B552" s="169" t="str">
        <f>IFERROR(RANK(Table912[[#This Row],[search id]],Table912[search id],1),"")</f>
        <v/>
      </c>
      <c r="C552" s="170" t="str">
        <f>IF(MIN(Table912[[#This Row],[search supracategory]:[search subcategory]])&lt;&gt;0,MIN(Table912[[#This Row],[search supracategory]:[search subcategory]]),"")</f>
        <v/>
      </c>
      <c r="D552" s="170" t="str">
        <f>IFERROR(SEARCH($G$3,Table912[[#This Row],[Supracategory Name]])+ROW()/100000,"")</f>
        <v/>
      </c>
      <c r="E552" s="170" t="str">
        <f>IFERROR(SEARCH($G$3,Table912[[#This Row],[Category Name]])+ROW()/100000,"")</f>
        <v/>
      </c>
      <c r="F552" s="170" t="str">
        <f>IFERROR(SEARCH($G$3,Table912[[#This Row],[Subcategory Name]])+ROW()/100000,"")</f>
        <v/>
      </c>
      <c r="G552" s="171">
        <v>3482</v>
      </c>
      <c r="H552" s="172" t="s">
        <v>1039</v>
      </c>
      <c r="I552" s="172" t="s">
        <v>1371</v>
      </c>
      <c r="J552" s="172" t="s">
        <v>1372</v>
      </c>
      <c r="K552" s="172" t="s">
        <v>1387</v>
      </c>
      <c r="L552" s="172" t="s">
        <v>1393</v>
      </c>
      <c r="M552" s="172" t="s">
        <v>179</v>
      </c>
    </row>
    <row r="553" spans="2:13" ht="20.100000000000001" customHeight="1" x14ac:dyDescent="0.25">
      <c r="B553" s="173" t="str">
        <f>IFERROR(RANK(Table912[[#This Row],[search id]],Table912[search id],1),"")</f>
        <v/>
      </c>
      <c r="C553" s="174" t="str">
        <f>IF(MIN(Table912[[#This Row],[search supracategory]:[search subcategory]])&lt;&gt;0,MIN(Table912[[#This Row],[search supracategory]:[search subcategory]]),"")</f>
        <v/>
      </c>
      <c r="D553" s="174" t="str">
        <f>IFERROR(SEARCH($G$3,Table912[[#This Row],[Supracategory Name]])+ROW()/100000,"")</f>
        <v/>
      </c>
      <c r="E553" s="174" t="str">
        <f>IFERROR(SEARCH($G$3,Table912[[#This Row],[Category Name]])+ROW()/100000,"")</f>
        <v/>
      </c>
      <c r="F553" s="174" t="str">
        <f>IFERROR(SEARCH($G$3,Table912[[#This Row],[Subcategory Name]])+ROW()/100000,"")</f>
        <v/>
      </c>
      <c r="G553" s="171">
        <v>3483</v>
      </c>
      <c r="H553" s="172" t="s">
        <v>1039</v>
      </c>
      <c r="I553" s="172" t="s">
        <v>1371</v>
      </c>
      <c r="J553" s="172" t="s">
        <v>1372</v>
      </c>
      <c r="K553" s="172" t="s">
        <v>1387</v>
      </c>
      <c r="L553" s="172" t="s">
        <v>1395</v>
      </c>
      <c r="M553" s="172" t="s">
        <v>179</v>
      </c>
    </row>
    <row r="554" spans="2:13" ht="20.100000000000001" customHeight="1" x14ac:dyDescent="0.25">
      <c r="B554" s="169" t="str">
        <f>IFERROR(RANK(Table912[[#This Row],[search id]],Table912[search id],1),"")</f>
        <v/>
      </c>
      <c r="C554" s="170" t="str">
        <f>IF(MIN(Table912[[#This Row],[search supracategory]:[search subcategory]])&lt;&gt;0,MIN(Table912[[#This Row],[search supracategory]:[search subcategory]]),"")</f>
        <v/>
      </c>
      <c r="D554" s="170" t="str">
        <f>IFERROR(SEARCH($G$3,Table912[[#This Row],[Supracategory Name]])+ROW()/100000,"")</f>
        <v/>
      </c>
      <c r="E554" s="170" t="str">
        <f>IFERROR(SEARCH($G$3,Table912[[#This Row],[Category Name]])+ROW()/100000,"")</f>
        <v/>
      </c>
      <c r="F554" s="170" t="str">
        <f>IFERROR(SEARCH($G$3,Table912[[#This Row],[Subcategory Name]])+ROW()/100000,"")</f>
        <v/>
      </c>
      <c r="G554" s="171">
        <v>3484</v>
      </c>
      <c r="H554" s="172" t="s">
        <v>1039</v>
      </c>
      <c r="I554" s="172" t="s">
        <v>1371</v>
      </c>
      <c r="J554" s="172" t="s">
        <v>1372</v>
      </c>
      <c r="K554" s="172" t="s">
        <v>1387</v>
      </c>
      <c r="L554" s="172" t="s">
        <v>1397</v>
      </c>
      <c r="M554" s="172" t="s">
        <v>179</v>
      </c>
    </row>
    <row r="555" spans="2:13" ht="20.100000000000001" customHeight="1" x14ac:dyDescent="0.25">
      <c r="B555" s="173" t="str">
        <f>IFERROR(RANK(Table912[[#This Row],[search id]],Table912[search id],1),"")</f>
        <v/>
      </c>
      <c r="C555" s="174" t="str">
        <f>IF(MIN(Table912[[#This Row],[search supracategory]:[search subcategory]])&lt;&gt;0,MIN(Table912[[#This Row],[search supracategory]:[search subcategory]]),"")</f>
        <v/>
      </c>
      <c r="D555" s="174" t="str">
        <f>IFERROR(SEARCH($G$3,Table912[[#This Row],[Supracategory Name]])+ROW()/100000,"")</f>
        <v/>
      </c>
      <c r="E555" s="174" t="str">
        <f>IFERROR(SEARCH($G$3,Table912[[#This Row],[Category Name]])+ROW()/100000,"")</f>
        <v/>
      </c>
      <c r="F555" s="174" t="str">
        <f>IFERROR(SEARCH($G$3,Table912[[#This Row],[Subcategory Name]])+ROW()/100000,"")</f>
        <v/>
      </c>
      <c r="G555" s="171">
        <v>3485</v>
      </c>
      <c r="H555" s="172" t="s">
        <v>1039</v>
      </c>
      <c r="I555" s="172" t="s">
        <v>1371</v>
      </c>
      <c r="J555" s="172" t="s">
        <v>1372</v>
      </c>
      <c r="K555" s="172" t="s">
        <v>1387</v>
      </c>
      <c r="L555" s="172" t="s">
        <v>1399</v>
      </c>
      <c r="M555" s="172" t="s">
        <v>179</v>
      </c>
    </row>
    <row r="556" spans="2:13" ht="20.100000000000001" customHeight="1" x14ac:dyDescent="0.25">
      <c r="B556" s="169" t="str">
        <f>IFERROR(RANK(Table912[[#This Row],[search id]],Table912[search id],1),"")</f>
        <v/>
      </c>
      <c r="C556" s="170" t="str">
        <f>IF(MIN(Table912[[#This Row],[search supracategory]:[search subcategory]])&lt;&gt;0,MIN(Table912[[#This Row],[search supracategory]:[search subcategory]]),"")</f>
        <v/>
      </c>
      <c r="D556" s="170" t="str">
        <f>IFERROR(SEARCH($G$3,Table912[[#This Row],[Supracategory Name]])+ROW()/100000,"")</f>
        <v/>
      </c>
      <c r="E556" s="170" t="str">
        <f>IFERROR(SEARCH($G$3,Table912[[#This Row],[Category Name]])+ROW()/100000,"")</f>
        <v/>
      </c>
      <c r="F556" s="170" t="str">
        <f>IFERROR(SEARCH($G$3,Table912[[#This Row],[Subcategory Name]])+ROW()/100000,"")</f>
        <v/>
      </c>
      <c r="G556" s="171">
        <v>3487</v>
      </c>
      <c r="H556" s="172" t="s">
        <v>1039</v>
      </c>
      <c r="I556" s="172" t="s">
        <v>1371</v>
      </c>
      <c r="J556" s="172" t="s">
        <v>1372</v>
      </c>
      <c r="K556" s="172" t="s">
        <v>1401</v>
      </c>
      <c r="L556" s="172" t="s">
        <v>179</v>
      </c>
      <c r="M556" s="172" t="s">
        <v>179</v>
      </c>
    </row>
    <row r="557" spans="2:13" ht="20.100000000000001" customHeight="1" x14ac:dyDescent="0.25">
      <c r="B557" s="173" t="str">
        <f>IFERROR(RANK(Table912[[#This Row],[search id]],Table912[search id],1),"")</f>
        <v/>
      </c>
      <c r="C557" s="174" t="str">
        <f>IF(MIN(Table912[[#This Row],[search supracategory]:[search subcategory]])&lt;&gt;0,MIN(Table912[[#This Row],[search supracategory]:[search subcategory]]),"")</f>
        <v/>
      </c>
      <c r="D557" s="174" t="str">
        <f>IFERROR(SEARCH($G$3,Table912[[#This Row],[Supracategory Name]])+ROW()/100000,"")</f>
        <v/>
      </c>
      <c r="E557" s="174" t="str">
        <f>IFERROR(SEARCH($G$3,Table912[[#This Row],[Category Name]])+ROW()/100000,"")</f>
        <v/>
      </c>
      <c r="F557" s="174" t="str">
        <f>IFERROR(SEARCH($G$3,Table912[[#This Row],[Subcategory Name]])+ROW()/100000,"")</f>
        <v/>
      </c>
      <c r="G557" s="171">
        <v>2081</v>
      </c>
      <c r="H557" s="172" t="s">
        <v>1039</v>
      </c>
      <c r="I557" s="172" t="s">
        <v>1371</v>
      </c>
      <c r="J557" s="172" t="s">
        <v>1372</v>
      </c>
      <c r="K557" s="172" t="s">
        <v>1403</v>
      </c>
      <c r="L557" s="172" t="s">
        <v>179</v>
      </c>
      <c r="M557" s="172" t="s">
        <v>179</v>
      </c>
    </row>
    <row r="558" spans="2:13" ht="20.100000000000001" customHeight="1" x14ac:dyDescent="0.25">
      <c r="B558" s="169" t="str">
        <f>IFERROR(RANK(Table912[[#This Row],[search id]],Table912[search id],1),"")</f>
        <v/>
      </c>
      <c r="C558" s="170" t="str">
        <f>IF(MIN(Table912[[#This Row],[search supracategory]:[search subcategory]])&lt;&gt;0,MIN(Table912[[#This Row],[search supracategory]:[search subcategory]]),"")</f>
        <v/>
      </c>
      <c r="D558" s="170" t="str">
        <f>IFERROR(SEARCH($G$3,Table912[[#This Row],[Supracategory Name]])+ROW()/100000,"")</f>
        <v/>
      </c>
      <c r="E558" s="170" t="str">
        <f>IFERROR(SEARCH($G$3,Table912[[#This Row],[Category Name]])+ROW()/100000,"")</f>
        <v/>
      </c>
      <c r="F558" s="170" t="str">
        <f>IFERROR(SEARCH($G$3,Table912[[#This Row],[Subcategory Name]])+ROW()/100000,"")</f>
        <v/>
      </c>
      <c r="G558" s="171">
        <v>3486</v>
      </c>
      <c r="H558" s="172" t="s">
        <v>1039</v>
      </c>
      <c r="I558" s="172" t="s">
        <v>1371</v>
      </c>
      <c r="J558" s="172" t="s">
        <v>1372</v>
      </c>
      <c r="K558" s="172" t="s">
        <v>1405</v>
      </c>
      <c r="L558" s="172" t="s">
        <v>179</v>
      </c>
      <c r="M558" s="172" t="s">
        <v>179</v>
      </c>
    </row>
    <row r="559" spans="2:13" ht="20.100000000000001" customHeight="1" x14ac:dyDescent="0.25">
      <c r="B559" s="173" t="str">
        <f>IFERROR(RANK(Table912[[#This Row],[search id]],Table912[search id],1),"")</f>
        <v/>
      </c>
      <c r="C559" s="174" t="str">
        <f>IF(MIN(Table912[[#This Row],[search supracategory]:[search subcategory]])&lt;&gt;0,MIN(Table912[[#This Row],[search supracategory]:[search subcategory]]),"")</f>
        <v/>
      </c>
      <c r="D559" s="174" t="str">
        <f>IFERROR(SEARCH($G$3,Table912[[#This Row],[Supracategory Name]])+ROW()/100000,"")</f>
        <v/>
      </c>
      <c r="E559" s="174" t="str">
        <f>IFERROR(SEARCH($G$3,Table912[[#This Row],[Category Name]])+ROW()/100000,"")</f>
        <v/>
      </c>
      <c r="F559" s="174" t="str">
        <f>IFERROR(SEARCH($G$3,Table912[[#This Row],[Subcategory Name]])+ROW()/100000,"")</f>
        <v/>
      </c>
      <c r="G559" s="171">
        <v>3488</v>
      </c>
      <c r="H559" s="172" t="s">
        <v>1039</v>
      </c>
      <c r="I559" s="172" t="s">
        <v>1371</v>
      </c>
      <c r="J559" s="172" t="s">
        <v>1372</v>
      </c>
      <c r="K559" s="172" t="s">
        <v>1407</v>
      </c>
      <c r="L559" s="172" t="s">
        <v>1408</v>
      </c>
      <c r="M559" s="172" t="s">
        <v>179</v>
      </c>
    </row>
    <row r="560" spans="2:13" ht="20.100000000000001" customHeight="1" x14ac:dyDescent="0.25">
      <c r="B560" s="169" t="str">
        <f>IFERROR(RANK(Table912[[#This Row],[search id]],Table912[search id],1),"")</f>
        <v/>
      </c>
      <c r="C560" s="170" t="str">
        <f>IF(MIN(Table912[[#This Row],[search supracategory]:[search subcategory]])&lt;&gt;0,MIN(Table912[[#This Row],[search supracategory]:[search subcategory]]),"")</f>
        <v/>
      </c>
      <c r="D560" s="170" t="str">
        <f>IFERROR(SEARCH($G$3,Table912[[#This Row],[Supracategory Name]])+ROW()/100000,"")</f>
        <v/>
      </c>
      <c r="E560" s="170" t="str">
        <f>IFERROR(SEARCH($G$3,Table912[[#This Row],[Category Name]])+ROW()/100000,"")</f>
        <v/>
      </c>
      <c r="F560" s="170" t="str">
        <f>IFERROR(SEARCH($G$3,Table912[[#This Row],[Subcategory Name]])+ROW()/100000,"")</f>
        <v/>
      </c>
      <c r="G560" s="171">
        <v>3541</v>
      </c>
      <c r="H560" s="172" t="s">
        <v>1039</v>
      </c>
      <c r="I560" s="172" t="s">
        <v>1371</v>
      </c>
      <c r="J560" s="172" t="s">
        <v>1372</v>
      </c>
      <c r="K560" s="172" t="s">
        <v>1407</v>
      </c>
      <c r="L560" s="172" t="s">
        <v>1410</v>
      </c>
      <c r="M560" s="172" t="s">
        <v>179</v>
      </c>
    </row>
    <row r="561" spans="2:13" ht="20.100000000000001" customHeight="1" x14ac:dyDescent="0.25">
      <c r="B561" s="173" t="str">
        <f>IFERROR(RANK(Table912[[#This Row],[search id]],Table912[search id],1),"")</f>
        <v/>
      </c>
      <c r="C561" s="174" t="str">
        <f>IF(MIN(Table912[[#This Row],[search supracategory]:[search subcategory]])&lt;&gt;0,MIN(Table912[[#This Row],[search supracategory]:[search subcategory]]),"")</f>
        <v/>
      </c>
      <c r="D561" s="174" t="str">
        <f>IFERROR(SEARCH($G$3,Table912[[#This Row],[Supracategory Name]])+ROW()/100000,"")</f>
        <v/>
      </c>
      <c r="E561" s="174" t="str">
        <f>IFERROR(SEARCH($G$3,Table912[[#This Row],[Category Name]])+ROW()/100000,"")</f>
        <v/>
      </c>
      <c r="F561" s="174" t="str">
        <f>IFERROR(SEARCH($G$3,Table912[[#This Row],[Subcategory Name]])+ROW()/100000,"")</f>
        <v/>
      </c>
      <c r="G561" s="171">
        <v>108</v>
      </c>
      <c r="H561" s="172" t="s">
        <v>1039</v>
      </c>
      <c r="I561" s="172" t="s">
        <v>1371</v>
      </c>
      <c r="J561" s="172" t="s">
        <v>1372</v>
      </c>
      <c r="K561" s="172" t="s">
        <v>1407</v>
      </c>
      <c r="L561" s="172" t="s">
        <v>1412</v>
      </c>
      <c r="M561" s="172" t="s">
        <v>179</v>
      </c>
    </row>
    <row r="562" spans="2:13" ht="20.100000000000001" customHeight="1" x14ac:dyDescent="0.25">
      <c r="B562" s="169" t="str">
        <f>IFERROR(RANK(Table912[[#This Row],[search id]],Table912[search id],1),"")</f>
        <v/>
      </c>
      <c r="C562" s="170" t="str">
        <f>IF(MIN(Table912[[#This Row],[search supracategory]:[search subcategory]])&lt;&gt;0,MIN(Table912[[#This Row],[search supracategory]:[search subcategory]]),"")</f>
        <v/>
      </c>
      <c r="D562" s="170" t="str">
        <f>IFERROR(SEARCH($G$3,Table912[[#This Row],[Supracategory Name]])+ROW()/100000,"")</f>
        <v/>
      </c>
      <c r="E562" s="170" t="str">
        <f>IFERROR(SEARCH($G$3,Table912[[#This Row],[Category Name]])+ROW()/100000,"")</f>
        <v/>
      </c>
      <c r="F562" s="170" t="str">
        <f>IFERROR(SEARCH($G$3,Table912[[#This Row],[Subcategory Name]])+ROW()/100000,"")</f>
        <v/>
      </c>
      <c r="G562" s="171">
        <v>1165</v>
      </c>
      <c r="H562" s="172" t="s">
        <v>1039</v>
      </c>
      <c r="I562" s="172" t="s">
        <v>1371</v>
      </c>
      <c r="J562" s="172" t="s">
        <v>1372</v>
      </c>
      <c r="K562" s="172" t="s">
        <v>1407</v>
      </c>
      <c r="L562" s="172" t="s">
        <v>1414</v>
      </c>
      <c r="M562" s="172" t="s">
        <v>179</v>
      </c>
    </row>
    <row r="563" spans="2:13" ht="20.100000000000001" customHeight="1" x14ac:dyDescent="0.25">
      <c r="B563" s="173" t="str">
        <f>IFERROR(RANK(Table912[[#This Row],[search id]],Table912[search id],1),"")</f>
        <v/>
      </c>
      <c r="C563" s="174" t="str">
        <f>IF(MIN(Table912[[#This Row],[search supracategory]:[search subcategory]])&lt;&gt;0,MIN(Table912[[#This Row],[search supracategory]:[search subcategory]]),"")</f>
        <v/>
      </c>
      <c r="D563" s="174" t="str">
        <f>IFERROR(SEARCH($G$3,Table912[[#This Row],[Supracategory Name]])+ROW()/100000,"")</f>
        <v/>
      </c>
      <c r="E563" s="174" t="str">
        <f>IFERROR(SEARCH($G$3,Table912[[#This Row],[Category Name]])+ROW()/100000,"")</f>
        <v/>
      </c>
      <c r="F563" s="174" t="str">
        <f>IFERROR(SEARCH($G$3,Table912[[#This Row],[Subcategory Name]])+ROW()/100000,"")</f>
        <v/>
      </c>
      <c r="G563" s="171">
        <v>2847</v>
      </c>
      <c r="H563" s="172" t="s">
        <v>1039</v>
      </c>
      <c r="I563" s="172" t="s">
        <v>1371</v>
      </c>
      <c r="J563" s="172" t="s">
        <v>1372</v>
      </c>
      <c r="K563" s="172" t="s">
        <v>1416</v>
      </c>
      <c r="L563" s="172" t="s">
        <v>179</v>
      </c>
      <c r="M563" s="172" t="s">
        <v>179</v>
      </c>
    </row>
    <row r="564" spans="2:13" ht="20.100000000000001" customHeight="1" x14ac:dyDescent="0.25">
      <c r="B564" s="169" t="str">
        <f>IFERROR(RANK(Table912[[#This Row],[search id]],Table912[search id],1),"")</f>
        <v/>
      </c>
      <c r="C564" s="170" t="str">
        <f>IF(MIN(Table912[[#This Row],[search supracategory]:[search subcategory]])&lt;&gt;0,MIN(Table912[[#This Row],[search supracategory]:[search subcategory]]),"")</f>
        <v/>
      </c>
      <c r="D564" s="170" t="str">
        <f>IFERROR(SEARCH($G$3,Table912[[#This Row],[Supracategory Name]])+ROW()/100000,"")</f>
        <v/>
      </c>
      <c r="E564" s="170" t="str">
        <f>IFERROR(SEARCH($G$3,Table912[[#This Row],[Category Name]])+ROW()/100000,"")</f>
        <v/>
      </c>
      <c r="F564" s="170" t="str">
        <f>IFERROR(SEARCH($G$3,Table912[[#This Row],[Subcategory Name]])+ROW()/100000,"")</f>
        <v/>
      </c>
      <c r="G564" s="171">
        <v>579</v>
      </c>
      <c r="H564" s="172" t="s">
        <v>1039</v>
      </c>
      <c r="I564" s="172" t="s">
        <v>1371</v>
      </c>
      <c r="J564" s="172" t="s">
        <v>1372</v>
      </c>
      <c r="K564" s="172" t="s">
        <v>1418</v>
      </c>
      <c r="L564" s="172" t="s">
        <v>1419</v>
      </c>
      <c r="M564" s="172" t="s">
        <v>179</v>
      </c>
    </row>
    <row r="565" spans="2:13" ht="20.100000000000001" customHeight="1" x14ac:dyDescent="0.25">
      <c r="B565" s="173" t="str">
        <f>IFERROR(RANK(Table912[[#This Row],[search id]],Table912[search id],1),"")</f>
        <v/>
      </c>
      <c r="C565" s="174" t="str">
        <f>IF(MIN(Table912[[#This Row],[search supracategory]:[search subcategory]])&lt;&gt;0,MIN(Table912[[#This Row],[search supracategory]:[search subcategory]]),"")</f>
        <v/>
      </c>
      <c r="D565" s="174" t="str">
        <f>IFERROR(SEARCH($G$3,Table912[[#This Row],[Supracategory Name]])+ROW()/100000,"")</f>
        <v/>
      </c>
      <c r="E565" s="174" t="str">
        <f>IFERROR(SEARCH($G$3,Table912[[#This Row],[Category Name]])+ROW()/100000,"")</f>
        <v/>
      </c>
      <c r="F565" s="174" t="str">
        <f>IFERROR(SEARCH($G$3,Table912[[#This Row],[Subcategory Name]])+ROW()/100000,"")</f>
        <v/>
      </c>
      <c r="G565" s="171">
        <v>574</v>
      </c>
      <c r="H565" s="172" t="s">
        <v>1039</v>
      </c>
      <c r="I565" s="172" t="s">
        <v>1371</v>
      </c>
      <c r="J565" s="172" t="s">
        <v>1372</v>
      </c>
      <c r="K565" s="172" t="s">
        <v>1418</v>
      </c>
      <c r="L565" s="172" t="s">
        <v>1422</v>
      </c>
      <c r="M565" s="172" t="s">
        <v>179</v>
      </c>
    </row>
    <row r="566" spans="2:13" ht="20.100000000000001" customHeight="1" x14ac:dyDescent="0.25">
      <c r="B566" s="169" t="str">
        <f>IFERROR(RANK(Table912[[#This Row],[search id]],Table912[search id],1),"")</f>
        <v/>
      </c>
      <c r="C566" s="170" t="str">
        <f>IF(MIN(Table912[[#This Row],[search supracategory]:[search subcategory]])&lt;&gt;0,MIN(Table912[[#This Row],[search supracategory]:[search subcategory]]),"")</f>
        <v/>
      </c>
      <c r="D566" s="170" t="str">
        <f>IFERROR(SEARCH($G$3,Table912[[#This Row],[Supracategory Name]])+ROW()/100000,"")</f>
        <v/>
      </c>
      <c r="E566" s="170" t="str">
        <f>IFERROR(SEARCH($G$3,Table912[[#This Row],[Category Name]])+ROW()/100000,"")</f>
        <v/>
      </c>
      <c r="F566" s="170" t="str">
        <f>IFERROR(SEARCH($G$3,Table912[[#This Row],[Subcategory Name]])+ROW()/100000,"")</f>
        <v/>
      </c>
      <c r="G566" s="171">
        <v>572</v>
      </c>
      <c r="H566" s="172" t="s">
        <v>1039</v>
      </c>
      <c r="I566" s="172" t="s">
        <v>1371</v>
      </c>
      <c r="J566" s="172" t="s">
        <v>1372</v>
      </c>
      <c r="K566" s="172" t="s">
        <v>1418</v>
      </c>
      <c r="L566" s="172" t="s">
        <v>1424</v>
      </c>
      <c r="M566" s="172" t="s">
        <v>179</v>
      </c>
    </row>
    <row r="567" spans="2:13" ht="20.100000000000001" customHeight="1" x14ac:dyDescent="0.25">
      <c r="B567" s="173" t="str">
        <f>IFERROR(RANK(Table912[[#This Row],[search id]],Table912[search id],1),"")</f>
        <v/>
      </c>
      <c r="C567" s="174" t="str">
        <f>IF(MIN(Table912[[#This Row],[search supracategory]:[search subcategory]])&lt;&gt;0,MIN(Table912[[#This Row],[search supracategory]:[search subcategory]]),"")</f>
        <v/>
      </c>
      <c r="D567" s="174" t="str">
        <f>IFERROR(SEARCH($G$3,Table912[[#This Row],[Supracategory Name]])+ROW()/100000,"")</f>
        <v/>
      </c>
      <c r="E567" s="174" t="str">
        <f>IFERROR(SEARCH($G$3,Table912[[#This Row],[Category Name]])+ROW()/100000,"")</f>
        <v/>
      </c>
      <c r="F567" s="174" t="str">
        <f>IFERROR(SEARCH($G$3,Table912[[#This Row],[Subcategory Name]])+ROW()/100000,"")</f>
        <v/>
      </c>
      <c r="G567" s="171">
        <v>3442</v>
      </c>
      <c r="H567" s="172" t="s">
        <v>1039</v>
      </c>
      <c r="I567" s="172" t="s">
        <v>1371</v>
      </c>
      <c r="J567" s="172" t="s">
        <v>1372</v>
      </c>
      <c r="K567" s="172" t="s">
        <v>1426</v>
      </c>
      <c r="L567" s="172" t="s">
        <v>179</v>
      </c>
      <c r="M567" s="172" t="s">
        <v>179</v>
      </c>
    </row>
    <row r="568" spans="2:13" ht="20.100000000000001" customHeight="1" x14ac:dyDescent="0.25">
      <c r="B568" s="169" t="str">
        <f>IFERROR(RANK(Table912[[#This Row],[search id]],Table912[search id],1),"")</f>
        <v/>
      </c>
      <c r="C568" s="170" t="str">
        <f>IF(MIN(Table912[[#This Row],[search supracategory]:[search subcategory]])&lt;&gt;0,MIN(Table912[[#This Row],[search supracategory]:[search subcategory]]),"")</f>
        <v/>
      </c>
      <c r="D568" s="170" t="str">
        <f>IFERROR(SEARCH($G$3,Table912[[#This Row],[Supracategory Name]])+ROW()/100000,"")</f>
        <v/>
      </c>
      <c r="E568" s="170" t="str">
        <f>IFERROR(SEARCH($G$3,Table912[[#This Row],[Category Name]])+ROW()/100000,"")</f>
        <v/>
      </c>
      <c r="F568" s="170" t="str">
        <f>IFERROR(SEARCH($G$3,Table912[[#This Row],[Subcategory Name]])+ROW()/100000,"")</f>
        <v/>
      </c>
      <c r="G568" s="171">
        <v>2147</v>
      </c>
      <c r="H568" s="172" t="s">
        <v>1039</v>
      </c>
      <c r="I568" s="172" t="s">
        <v>1371</v>
      </c>
      <c r="J568" s="172" t="s">
        <v>1372</v>
      </c>
      <c r="K568" s="172" t="s">
        <v>1428</v>
      </c>
      <c r="L568" s="172" t="s">
        <v>1429</v>
      </c>
      <c r="M568" s="172" t="s">
        <v>179</v>
      </c>
    </row>
    <row r="569" spans="2:13" ht="20.100000000000001" customHeight="1" x14ac:dyDescent="0.25">
      <c r="B569" s="173" t="str">
        <f>IFERROR(RANK(Table912[[#This Row],[search id]],Table912[search id],1),"")</f>
        <v/>
      </c>
      <c r="C569" s="174" t="str">
        <f>IF(MIN(Table912[[#This Row],[search supracategory]:[search subcategory]])&lt;&gt;0,MIN(Table912[[#This Row],[search supracategory]:[search subcategory]]),"")</f>
        <v/>
      </c>
      <c r="D569" s="174" t="str">
        <f>IFERROR(SEARCH($G$3,Table912[[#This Row],[Supracategory Name]])+ROW()/100000,"")</f>
        <v/>
      </c>
      <c r="E569" s="174" t="str">
        <f>IFERROR(SEARCH($G$3,Table912[[#This Row],[Category Name]])+ROW()/100000,"")</f>
        <v/>
      </c>
      <c r="F569" s="174" t="str">
        <f>IFERROR(SEARCH($G$3,Table912[[#This Row],[Subcategory Name]])+ROW()/100000,"")</f>
        <v/>
      </c>
      <c r="G569" s="171">
        <v>2438</v>
      </c>
      <c r="H569" s="172" t="s">
        <v>1039</v>
      </c>
      <c r="I569" s="172" t="s">
        <v>1371</v>
      </c>
      <c r="J569" s="172" t="s">
        <v>1372</v>
      </c>
      <c r="K569" s="172" t="s">
        <v>1428</v>
      </c>
      <c r="L569" s="172" t="s">
        <v>1431</v>
      </c>
      <c r="M569" s="172" t="s">
        <v>179</v>
      </c>
    </row>
    <row r="570" spans="2:13" ht="20.100000000000001" customHeight="1" x14ac:dyDescent="0.25">
      <c r="B570" s="169" t="str">
        <f>IFERROR(RANK(Table912[[#This Row],[search id]],Table912[search id],1),"")</f>
        <v/>
      </c>
      <c r="C570" s="170" t="str">
        <f>IF(MIN(Table912[[#This Row],[search supracategory]:[search subcategory]])&lt;&gt;0,MIN(Table912[[#This Row],[search supracategory]:[search subcategory]]),"")</f>
        <v/>
      </c>
      <c r="D570" s="170" t="str">
        <f>IFERROR(SEARCH($G$3,Table912[[#This Row],[Supracategory Name]])+ROW()/100000,"")</f>
        <v/>
      </c>
      <c r="E570" s="170" t="str">
        <f>IFERROR(SEARCH($G$3,Table912[[#This Row],[Category Name]])+ROW()/100000,"")</f>
        <v/>
      </c>
      <c r="F570" s="170" t="str">
        <f>IFERROR(SEARCH($G$3,Table912[[#This Row],[Subcategory Name]])+ROW()/100000,"")</f>
        <v/>
      </c>
      <c r="G570" s="171">
        <v>2562</v>
      </c>
      <c r="H570" s="172" t="s">
        <v>1039</v>
      </c>
      <c r="I570" s="172" t="s">
        <v>1371</v>
      </c>
      <c r="J570" s="172" t="s">
        <v>1433</v>
      </c>
      <c r="K570" s="172" t="s">
        <v>1434</v>
      </c>
      <c r="L570" s="172" t="s">
        <v>1435</v>
      </c>
      <c r="M570" s="172" t="s">
        <v>179</v>
      </c>
    </row>
    <row r="571" spans="2:13" ht="20.100000000000001" customHeight="1" x14ac:dyDescent="0.25">
      <c r="B571" s="173" t="str">
        <f>IFERROR(RANK(Table912[[#This Row],[search id]],Table912[search id],1),"")</f>
        <v/>
      </c>
      <c r="C571" s="174" t="str">
        <f>IF(MIN(Table912[[#This Row],[search supracategory]:[search subcategory]])&lt;&gt;0,MIN(Table912[[#This Row],[search supracategory]:[search subcategory]]),"")</f>
        <v/>
      </c>
      <c r="D571" s="174" t="str">
        <f>IFERROR(SEARCH($G$3,Table912[[#This Row],[Supracategory Name]])+ROW()/100000,"")</f>
        <v/>
      </c>
      <c r="E571" s="174" t="str">
        <f>IFERROR(SEARCH($G$3,Table912[[#This Row],[Category Name]])+ROW()/100000,"")</f>
        <v/>
      </c>
      <c r="F571" s="174" t="str">
        <f>IFERROR(SEARCH($G$3,Table912[[#This Row],[Subcategory Name]])+ROW()/100000,"")</f>
        <v/>
      </c>
      <c r="G571" s="171">
        <v>569</v>
      </c>
      <c r="H571" s="172" t="s">
        <v>1039</v>
      </c>
      <c r="I571" s="172" t="s">
        <v>1371</v>
      </c>
      <c r="J571" s="172" t="s">
        <v>1433</v>
      </c>
      <c r="K571" s="172" t="s">
        <v>1434</v>
      </c>
      <c r="L571" s="172" t="s">
        <v>1439</v>
      </c>
      <c r="M571" s="172" t="s">
        <v>179</v>
      </c>
    </row>
    <row r="572" spans="2:13" ht="20.100000000000001" customHeight="1" x14ac:dyDescent="0.25">
      <c r="B572" s="169" t="str">
        <f>IFERROR(RANK(Table912[[#This Row],[search id]],Table912[search id],1),"")</f>
        <v/>
      </c>
      <c r="C572" s="170" t="str">
        <f>IF(MIN(Table912[[#This Row],[search supracategory]:[search subcategory]])&lt;&gt;0,MIN(Table912[[#This Row],[search supracategory]:[search subcategory]]),"")</f>
        <v/>
      </c>
      <c r="D572" s="170" t="str">
        <f>IFERROR(SEARCH($G$3,Table912[[#This Row],[Supracategory Name]])+ROW()/100000,"")</f>
        <v/>
      </c>
      <c r="E572" s="170" t="str">
        <f>IFERROR(SEARCH($G$3,Table912[[#This Row],[Category Name]])+ROW()/100000,"")</f>
        <v/>
      </c>
      <c r="F572" s="170" t="str">
        <f>IFERROR(SEARCH($G$3,Table912[[#This Row],[Subcategory Name]])+ROW()/100000,"")</f>
        <v/>
      </c>
      <c r="G572" s="171">
        <v>1120</v>
      </c>
      <c r="H572" s="172" t="s">
        <v>1039</v>
      </c>
      <c r="I572" s="172" t="s">
        <v>1371</v>
      </c>
      <c r="J572" s="172" t="s">
        <v>1433</v>
      </c>
      <c r="K572" s="172" t="s">
        <v>1434</v>
      </c>
      <c r="L572" s="172" t="s">
        <v>1441</v>
      </c>
      <c r="M572" s="172" t="s">
        <v>179</v>
      </c>
    </row>
    <row r="573" spans="2:13" ht="20.100000000000001" customHeight="1" x14ac:dyDescent="0.25">
      <c r="B573" s="173" t="str">
        <f>IFERROR(RANK(Table912[[#This Row],[search id]],Table912[search id],1),"")</f>
        <v/>
      </c>
      <c r="C573" s="174" t="str">
        <f>IF(MIN(Table912[[#This Row],[search supracategory]:[search subcategory]])&lt;&gt;0,MIN(Table912[[#This Row],[search supracategory]:[search subcategory]]),"")</f>
        <v/>
      </c>
      <c r="D573" s="174" t="str">
        <f>IFERROR(SEARCH($G$3,Table912[[#This Row],[Supracategory Name]])+ROW()/100000,"")</f>
        <v/>
      </c>
      <c r="E573" s="174" t="str">
        <f>IFERROR(SEARCH($G$3,Table912[[#This Row],[Category Name]])+ROW()/100000,"")</f>
        <v/>
      </c>
      <c r="F573" s="174" t="str">
        <f>IFERROR(SEARCH($G$3,Table912[[#This Row],[Subcategory Name]])+ROW()/100000,"")</f>
        <v/>
      </c>
      <c r="G573" s="171">
        <v>195</v>
      </c>
      <c r="H573" s="172" t="s">
        <v>1039</v>
      </c>
      <c r="I573" s="172" t="s">
        <v>1371</v>
      </c>
      <c r="J573" s="172" t="s">
        <v>1433</v>
      </c>
      <c r="K573" s="172" t="s">
        <v>1443</v>
      </c>
      <c r="L573" s="172" t="s">
        <v>1444</v>
      </c>
      <c r="M573" s="172" t="s">
        <v>179</v>
      </c>
    </row>
    <row r="574" spans="2:13" ht="20.100000000000001" customHeight="1" x14ac:dyDescent="0.25">
      <c r="B574" s="169" t="str">
        <f>IFERROR(RANK(Table912[[#This Row],[search id]],Table912[search id],1),"")</f>
        <v/>
      </c>
      <c r="C574" s="170" t="str">
        <f>IF(MIN(Table912[[#This Row],[search supracategory]:[search subcategory]])&lt;&gt;0,MIN(Table912[[#This Row],[search supracategory]:[search subcategory]]),"")</f>
        <v/>
      </c>
      <c r="D574" s="170" t="str">
        <f>IFERROR(SEARCH($G$3,Table912[[#This Row],[Supracategory Name]])+ROW()/100000,"")</f>
        <v/>
      </c>
      <c r="E574" s="170" t="str">
        <f>IFERROR(SEARCH($G$3,Table912[[#This Row],[Category Name]])+ROW()/100000,"")</f>
        <v/>
      </c>
      <c r="F574" s="170" t="str">
        <f>IFERROR(SEARCH($G$3,Table912[[#This Row],[Subcategory Name]])+ROW()/100000,"")</f>
        <v/>
      </c>
      <c r="G574" s="171">
        <v>95</v>
      </c>
      <c r="H574" s="172" t="s">
        <v>1039</v>
      </c>
      <c r="I574" s="172" t="s">
        <v>1371</v>
      </c>
      <c r="J574" s="172" t="s">
        <v>1433</v>
      </c>
      <c r="K574" s="172" t="s">
        <v>1443</v>
      </c>
      <c r="L574" s="172" t="s">
        <v>1447</v>
      </c>
      <c r="M574" s="172" t="s">
        <v>179</v>
      </c>
    </row>
    <row r="575" spans="2:13" ht="20.100000000000001" customHeight="1" x14ac:dyDescent="0.25">
      <c r="B575" s="173" t="str">
        <f>IFERROR(RANK(Table912[[#This Row],[search id]],Table912[search id],1),"")</f>
        <v/>
      </c>
      <c r="C575" s="174" t="str">
        <f>IF(MIN(Table912[[#This Row],[search supracategory]:[search subcategory]])&lt;&gt;0,MIN(Table912[[#This Row],[search supracategory]:[search subcategory]]),"")</f>
        <v/>
      </c>
      <c r="D575" s="174" t="str">
        <f>IFERROR(SEARCH($G$3,Table912[[#This Row],[Supracategory Name]])+ROW()/100000,"")</f>
        <v/>
      </c>
      <c r="E575" s="174" t="str">
        <f>IFERROR(SEARCH($G$3,Table912[[#This Row],[Category Name]])+ROW()/100000,"")</f>
        <v/>
      </c>
      <c r="F575" s="174" t="str">
        <f>IFERROR(SEARCH($G$3,Table912[[#This Row],[Subcategory Name]])+ROW()/100000,"")</f>
        <v/>
      </c>
      <c r="G575" s="171">
        <v>456</v>
      </c>
      <c r="H575" s="172" t="s">
        <v>1039</v>
      </c>
      <c r="I575" s="172" t="s">
        <v>1371</v>
      </c>
      <c r="J575" s="172" t="s">
        <v>1433</v>
      </c>
      <c r="K575" s="172" t="s">
        <v>1443</v>
      </c>
      <c r="L575" s="172" t="s">
        <v>1449</v>
      </c>
      <c r="M575" s="172" t="s">
        <v>179</v>
      </c>
    </row>
    <row r="576" spans="2:13" ht="20.100000000000001" customHeight="1" x14ac:dyDescent="0.25">
      <c r="B576" s="169" t="str">
        <f>IFERROR(RANK(Table912[[#This Row],[search id]],Table912[search id],1),"")</f>
        <v/>
      </c>
      <c r="C576" s="170" t="str">
        <f>IF(MIN(Table912[[#This Row],[search supracategory]:[search subcategory]])&lt;&gt;0,MIN(Table912[[#This Row],[search supracategory]:[search subcategory]]),"")</f>
        <v/>
      </c>
      <c r="D576" s="170" t="str">
        <f>IFERROR(SEARCH($G$3,Table912[[#This Row],[Supracategory Name]])+ROW()/100000,"")</f>
        <v/>
      </c>
      <c r="E576" s="170" t="str">
        <f>IFERROR(SEARCH($G$3,Table912[[#This Row],[Category Name]])+ROW()/100000,"")</f>
        <v/>
      </c>
      <c r="F576" s="170" t="str">
        <f>IFERROR(SEARCH($G$3,Table912[[#This Row],[Subcategory Name]])+ROW()/100000,"")</f>
        <v/>
      </c>
      <c r="G576" s="171">
        <v>1348</v>
      </c>
      <c r="H576" s="172" t="s">
        <v>1039</v>
      </c>
      <c r="I576" s="172" t="s">
        <v>1371</v>
      </c>
      <c r="J576" s="172" t="s">
        <v>1433</v>
      </c>
      <c r="K576" s="172" t="s">
        <v>1443</v>
      </c>
      <c r="L576" s="172" t="s">
        <v>1451</v>
      </c>
      <c r="M576" s="172" t="s">
        <v>179</v>
      </c>
    </row>
    <row r="577" spans="2:13" ht="20.100000000000001" customHeight="1" x14ac:dyDescent="0.25">
      <c r="B577" s="173" t="str">
        <f>IFERROR(RANK(Table912[[#This Row],[search id]],Table912[search id],1),"")</f>
        <v/>
      </c>
      <c r="C577" s="174" t="str">
        <f>IF(MIN(Table912[[#This Row],[search supracategory]:[search subcategory]])&lt;&gt;0,MIN(Table912[[#This Row],[search supracategory]:[search subcategory]]),"")</f>
        <v/>
      </c>
      <c r="D577" s="174" t="str">
        <f>IFERROR(SEARCH($G$3,Table912[[#This Row],[Supracategory Name]])+ROW()/100000,"")</f>
        <v/>
      </c>
      <c r="E577" s="174" t="str">
        <f>IFERROR(SEARCH($G$3,Table912[[#This Row],[Category Name]])+ROW()/100000,"")</f>
        <v/>
      </c>
      <c r="F577" s="174" t="str">
        <f>IFERROR(SEARCH($G$3,Table912[[#This Row],[Subcategory Name]])+ROW()/100000,"")</f>
        <v/>
      </c>
      <c r="G577" s="171">
        <v>570</v>
      </c>
      <c r="H577" s="172" t="s">
        <v>1039</v>
      </c>
      <c r="I577" s="172" t="s">
        <v>1371</v>
      </c>
      <c r="J577" s="172" t="s">
        <v>1433</v>
      </c>
      <c r="K577" s="172" t="s">
        <v>1443</v>
      </c>
      <c r="L577" s="172" t="s">
        <v>1453</v>
      </c>
      <c r="M577" s="172" t="s">
        <v>179</v>
      </c>
    </row>
    <row r="578" spans="2:13" ht="20.100000000000001" customHeight="1" x14ac:dyDescent="0.25">
      <c r="B578" s="169" t="str">
        <f>IFERROR(RANK(Table912[[#This Row],[search id]],Table912[search id],1),"")</f>
        <v/>
      </c>
      <c r="C578" s="170" t="str">
        <f>IF(MIN(Table912[[#This Row],[search supracategory]:[search subcategory]])&lt;&gt;0,MIN(Table912[[#This Row],[search supracategory]:[search subcategory]]),"")</f>
        <v/>
      </c>
      <c r="D578" s="170" t="str">
        <f>IFERROR(SEARCH($G$3,Table912[[#This Row],[Supracategory Name]])+ROW()/100000,"")</f>
        <v/>
      </c>
      <c r="E578" s="170" t="str">
        <f>IFERROR(SEARCH($G$3,Table912[[#This Row],[Category Name]])+ROW()/100000,"")</f>
        <v/>
      </c>
      <c r="F578" s="170" t="str">
        <f>IFERROR(SEARCH($G$3,Table912[[#This Row],[Subcategory Name]])+ROW()/100000,"")</f>
        <v/>
      </c>
      <c r="G578" s="171">
        <v>2587</v>
      </c>
      <c r="H578" s="172" t="s">
        <v>1039</v>
      </c>
      <c r="I578" s="172" t="s">
        <v>1371</v>
      </c>
      <c r="J578" s="172" t="s">
        <v>1433</v>
      </c>
      <c r="K578" s="172" t="s">
        <v>1455</v>
      </c>
      <c r="L578" s="172" t="s">
        <v>1456</v>
      </c>
      <c r="M578" s="172" t="s">
        <v>179</v>
      </c>
    </row>
    <row r="579" spans="2:13" ht="20.100000000000001" customHeight="1" x14ac:dyDescent="0.25">
      <c r="B579" s="173" t="str">
        <f>IFERROR(RANK(Table912[[#This Row],[search id]],Table912[search id],1),"")</f>
        <v/>
      </c>
      <c r="C579" s="174" t="str">
        <f>IF(MIN(Table912[[#This Row],[search supracategory]:[search subcategory]])&lt;&gt;0,MIN(Table912[[#This Row],[search supracategory]:[search subcategory]]),"")</f>
        <v/>
      </c>
      <c r="D579" s="174" t="str">
        <f>IFERROR(SEARCH($G$3,Table912[[#This Row],[Supracategory Name]])+ROW()/100000,"")</f>
        <v/>
      </c>
      <c r="E579" s="174" t="str">
        <f>IFERROR(SEARCH($G$3,Table912[[#This Row],[Category Name]])+ROW()/100000,"")</f>
        <v/>
      </c>
      <c r="F579" s="174" t="str">
        <f>IFERROR(SEARCH($G$3,Table912[[#This Row],[Subcategory Name]])+ROW()/100000,"")</f>
        <v/>
      </c>
      <c r="G579" s="171">
        <v>318</v>
      </c>
      <c r="H579" s="172" t="s">
        <v>1039</v>
      </c>
      <c r="I579" s="172" t="s">
        <v>1371</v>
      </c>
      <c r="J579" s="172" t="s">
        <v>1433</v>
      </c>
      <c r="K579" s="172" t="s">
        <v>1455</v>
      </c>
      <c r="L579" s="172" t="s">
        <v>1459</v>
      </c>
      <c r="M579" s="172" t="s">
        <v>179</v>
      </c>
    </row>
    <row r="580" spans="2:13" ht="20.100000000000001" customHeight="1" x14ac:dyDescent="0.25">
      <c r="B580" s="169" t="str">
        <f>IFERROR(RANK(Table912[[#This Row],[search id]],Table912[search id],1),"")</f>
        <v/>
      </c>
      <c r="C580" s="170" t="str">
        <f>IF(MIN(Table912[[#This Row],[search supracategory]:[search subcategory]])&lt;&gt;0,MIN(Table912[[#This Row],[search supracategory]:[search subcategory]]),"")</f>
        <v/>
      </c>
      <c r="D580" s="170" t="str">
        <f>IFERROR(SEARCH($G$3,Table912[[#This Row],[Supracategory Name]])+ROW()/100000,"")</f>
        <v/>
      </c>
      <c r="E580" s="170" t="str">
        <f>IFERROR(SEARCH($G$3,Table912[[#This Row],[Category Name]])+ROW()/100000,"")</f>
        <v/>
      </c>
      <c r="F580" s="170" t="str">
        <f>IFERROR(SEARCH($G$3,Table912[[#This Row],[Subcategory Name]])+ROW()/100000,"")</f>
        <v/>
      </c>
      <c r="G580" s="171">
        <v>126</v>
      </c>
      <c r="H580" s="172" t="s">
        <v>1039</v>
      </c>
      <c r="I580" s="172" t="s">
        <v>1371</v>
      </c>
      <c r="J580" s="172" t="s">
        <v>1433</v>
      </c>
      <c r="K580" s="172" t="s">
        <v>1455</v>
      </c>
      <c r="L580" s="172" t="s">
        <v>1461</v>
      </c>
      <c r="M580" s="172" t="s">
        <v>179</v>
      </c>
    </row>
    <row r="581" spans="2:13" ht="20.100000000000001" customHeight="1" x14ac:dyDescent="0.25">
      <c r="B581" s="173" t="str">
        <f>IFERROR(RANK(Table912[[#This Row],[search id]],Table912[search id],1),"")</f>
        <v/>
      </c>
      <c r="C581" s="174" t="str">
        <f>IF(MIN(Table912[[#This Row],[search supracategory]:[search subcategory]])&lt;&gt;0,MIN(Table912[[#This Row],[search supracategory]:[search subcategory]]),"")</f>
        <v/>
      </c>
      <c r="D581" s="174" t="str">
        <f>IFERROR(SEARCH($G$3,Table912[[#This Row],[Supracategory Name]])+ROW()/100000,"")</f>
        <v/>
      </c>
      <c r="E581" s="174" t="str">
        <f>IFERROR(SEARCH($G$3,Table912[[#This Row],[Category Name]])+ROW()/100000,"")</f>
        <v/>
      </c>
      <c r="F581" s="174" t="str">
        <f>IFERROR(SEARCH($G$3,Table912[[#This Row],[Subcategory Name]])+ROW()/100000,"")</f>
        <v/>
      </c>
      <c r="G581" s="171">
        <v>3273</v>
      </c>
      <c r="H581" s="172" t="s">
        <v>1039</v>
      </c>
      <c r="I581" s="172" t="s">
        <v>1371</v>
      </c>
      <c r="J581" s="172" t="s">
        <v>1433</v>
      </c>
      <c r="K581" s="172" t="s">
        <v>1455</v>
      </c>
      <c r="L581" s="172" t="s">
        <v>1463</v>
      </c>
      <c r="M581" s="172" t="s">
        <v>179</v>
      </c>
    </row>
    <row r="582" spans="2:13" ht="20.100000000000001" customHeight="1" x14ac:dyDescent="0.25">
      <c r="B582" s="169" t="str">
        <f>IFERROR(RANK(Table912[[#This Row],[search id]],Table912[search id],1),"")</f>
        <v/>
      </c>
      <c r="C582" s="170" t="str">
        <f>IF(MIN(Table912[[#This Row],[search supracategory]:[search subcategory]])&lt;&gt;0,MIN(Table912[[#This Row],[search supracategory]:[search subcategory]]),"")</f>
        <v/>
      </c>
      <c r="D582" s="170" t="str">
        <f>IFERROR(SEARCH($G$3,Table912[[#This Row],[Supracategory Name]])+ROW()/100000,"")</f>
        <v/>
      </c>
      <c r="E582" s="170" t="str">
        <f>IFERROR(SEARCH($G$3,Table912[[#This Row],[Category Name]])+ROW()/100000,"")</f>
        <v/>
      </c>
      <c r="F582" s="170" t="str">
        <f>IFERROR(SEARCH($G$3,Table912[[#This Row],[Subcategory Name]])+ROW()/100000,"")</f>
        <v/>
      </c>
      <c r="G582" s="171">
        <v>3274</v>
      </c>
      <c r="H582" s="172" t="s">
        <v>1039</v>
      </c>
      <c r="I582" s="172" t="s">
        <v>1371</v>
      </c>
      <c r="J582" s="172" t="s">
        <v>1433</v>
      </c>
      <c r="K582" s="172" t="s">
        <v>1455</v>
      </c>
      <c r="L582" s="172" t="s">
        <v>1465</v>
      </c>
      <c r="M582" s="172" t="s">
        <v>179</v>
      </c>
    </row>
    <row r="583" spans="2:13" ht="20.100000000000001" customHeight="1" x14ac:dyDescent="0.25">
      <c r="B583" s="173" t="str">
        <f>IFERROR(RANK(Table912[[#This Row],[search id]],Table912[search id],1),"")</f>
        <v/>
      </c>
      <c r="C583" s="174" t="str">
        <f>IF(MIN(Table912[[#This Row],[search supracategory]:[search subcategory]])&lt;&gt;0,MIN(Table912[[#This Row],[search supracategory]:[search subcategory]]),"")</f>
        <v/>
      </c>
      <c r="D583" s="174" t="str">
        <f>IFERROR(SEARCH($G$3,Table912[[#This Row],[Supracategory Name]])+ROW()/100000,"")</f>
        <v/>
      </c>
      <c r="E583" s="174" t="str">
        <f>IFERROR(SEARCH($G$3,Table912[[#This Row],[Category Name]])+ROW()/100000,"")</f>
        <v/>
      </c>
      <c r="F583" s="174" t="str">
        <f>IFERROR(SEARCH($G$3,Table912[[#This Row],[Subcategory Name]])+ROW()/100000,"")</f>
        <v/>
      </c>
      <c r="G583" s="171">
        <v>3199</v>
      </c>
      <c r="H583" s="172" t="s">
        <v>1039</v>
      </c>
      <c r="I583" s="172" t="s">
        <v>1371</v>
      </c>
      <c r="J583" s="172" t="s">
        <v>1433</v>
      </c>
      <c r="K583" s="172" t="s">
        <v>1455</v>
      </c>
      <c r="L583" s="172" t="s">
        <v>1466</v>
      </c>
      <c r="M583" s="172" t="s">
        <v>179</v>
      </c>
    </row>
    <row r="584" spans="2:13" ht="20.100000000000001" customHeight="1" x14ac:dyDescent="0.25">
      <c r="B584" s="169" t="str">
        <f>IFERROR(RANK(Table912[[#This Row],[search id]],Table912[search id],1),"")</f>
        <v/>
      </c>
      <c r="C584" s="170" t="str">
        <f>IF(MIN(Table912[[#This Row],[search supracategory]:[search subcategory]])&lt;&gt;0,MIN(Table912[[#This Row],[search supracategory]:[search subcategory]]),"")</f>
        <v/>
      </c>
      <c r="D584" s="170" t="str">
        <f>IFERROR(SEARCH($G$3,Table912[[#This Row],[Supracategory Name]])+ROW()/100000,"")</f>
        <v/>
      </c>
      <c r="E584" s="170" t="str">
        <f>IFERROR(SEARCH($G$3,Table912[[#This Row],[Category Name]])+ROW()/100000,"")</f>
        <v/>
      </c>
      <c r="F584" s="170" t="str">
        <f>IFERROR(SEARCH($G$3,Table912[[#This Row],[Subcategory Name]])+ROW()/100000,"")</f>
        <v/>
      </c>
      <c r="G584" s="171">
        <v>127</v>
      </c>
      <c r="H584" s="172" t="s">
        <v>1039</v>
      </c>
      <c r="I584" s="172" t="s">
        <v>1371</v>
      </c>
      <c r="J584" s="172" t="s">
        <v>1433</v>
      </c>
      <c r="K584" s="172" t="s">
        <v>1468</v>
      </c>
      <c r="L584" s="172" t="s">
        <v>1469</v>
      </c>
      <c r="M584" s="172" t="s">
        <v>179</v>
      </c>
    </row>
    <row r="585" spans="2:13" ht="20.100000000000001" customHeight="1" x14ac:dyDescent="0.25">
      <c r="B585" s="173" t="str">
        <f>IFERROR(RANK(Table912[[#This Row],[search id]],Table912[search id],1),"")</f>
        <v/>
      </c>
      <c r="C585" s="174" t="str">
        <f>IF(MIN(Table912[[#This Row],[search supracategory]:[search subcategory]])&lt;&gt;0,MIN(Table912[[#This Row],[search supracategory]:[search subcategory]]),"")</f>
        <v/>
      </c>
      <c r="D585" s="174" t="str">
        <f>IFERROR(SEARCH($G$3,Table912[[#This Row],[Supracategory Name]])+ROW()/100000,"")</f>
        <v/>
      </c>
      <c r="E585" s="174" t="str">
        <f>IFERROR(SEARCH($G$3,Table912[[#This Row],[Category Name]])+ROW()/100000,"")</f>
        <v/>
      </c>
      <c r="F585" s="174" t="str">
        <f>IFERROR(SEARCH($G$3,Table912[[#This Row],[Subcategory Name]])+ROW()/100000,"")</f>
        <v/>
      </c>
      <c r="G585" s="171">
        <v>199</v>
      </c>
      <c r="H585" s="172" t="s">
        <v>1039</v>
      </c>
      <c r="I585" s="172" t="s">
        <v>1371</v>
      </c>
      <c r="J585" s="172" t="s">
        <v>1433</v>
      </c>
      <c r="K585" s="172" t="s">
        <v>1468</v>
      </c>
      <c r="L585" s="172" t="s">
        <v>1472</v>
      </c>
      <c r="M585" s="172" t="s">
        <v>179</v>
      </c>
    </row>
    <row r="586" spans="2:13" ht="20.100000000000001" customHeight="1" x14ac:dyDescent="0.25">
      <c r="B586" s="169" t="str">
        <f>IFERROR(RANK(Table912[[#This Row],[search id]],Table912[search id],1),"")</f>
        <v/>
      </c>
      <c r="C586" s="170" t="str">
        <f>IF(MIN(Table912[[#This Row],[search supracategory]:[search subcategory]])&lt;&gt;0,MIN(Table912[[#This Row],[search supracategory]:[search subcategory]]),"")</f>
        <v/>
      </c>
      <c r="D586" s="170" t="str">
        <f>IFERROR(SEARCH($G$3,Table912[[#This Row],[Supracategory Name]])+ROW()/100000,"")</f>
        <v/>
      </c>
      <c r="E586" s="170" t="str">
        <f>IFERROR(SEARCH($G$3,Table912[[#This Row],[Category Name]])+ROW()/100000,"")</f>
        <v/>
      </c>
      <c r="F586" s="170" t="str">
        <f>IFERROR(SEARCH($G$3,Table912[[#This Row],[Subcategory Name]])+ROW()/100000,"")</f>
        <v/>
      </c>
      <c r="G586" s="171">
        <v>94</v>
      </c>
      <c r="H586" s="172" t="s">
        <v>1039</v>
      </c>
      <c r="I586" s="172" t="s">
        <v>1371</v>
      </c>
      <c r="J586" s="172" t="s">
        <v>1433</v>
      </c>
      <c r="K586" s="172" t="s">
        <v>1468</v>
      </c>
      <c r="L586" s="172" t="s">
        <v>1474</v>
      </c>
      <c r="M586" s="172" t="s">
        <v>179</v>
      </c>
    </row>
    <row r="587" spans="2:13" ht="20.100000000000001" customHeight="1" x14ac:dyDescent="0.25">
      <c r="B587" s="173" t="str">
        <f>IFERROR(RANK(Table912[[#This Row],[search id]],Table912[search id],1),"")</f>
        <v/>
      </c>
      <c r="C587" s="174" t="str">
        <f>IF(MIN(Table912[[#This Row],[search supracategory]:[search subcategory]])&lt;&gt;0,MIN(Table912[[#This Row],[search supracategory]:[search subcategory]]),"")</f>
        <v/>
      </c>
      <c r="D587" s="174" t="str">
        <f>IFERROR(SEARCH($G$3,Table912[[#This Row],[Supracategory Name]])+ROW()/100000,"")</f>
        <v/>
      </c>
      <c r="E587" s="174" t="str">
        <f>IFERROR(SEARCH($G$3,Table912[[#This Row],[Category Name]])+ROW()/100000,"")</f>
        <v/>
      </c>
      <c r="F587" s="174" t="str">
        <f>IFERROR(SEARCH($G$3,Table912[[#This Row],[Subcategory Name]])+ROW()/100000,"")</f>
        <v/>
      </c>
      <c r="G587" s="171">
        <v>625</v>
      </c>
      <c r="H587" s="172" t="s">
        <v>1039</v>
      </c>
      <c r="I587" s="172" t="s">
        <v>1371</v>
      </c>
      <c r="J587" s="172" t="s">
        <v>1476</v>
      </c>
      <c r="K587" s="172" t="s">
        <v>1477</v>
      </c>
      <c r="L587" s="172" t="s">
        <v>1478</v>
      </c>
      <c r="M587" s="172" t="s">
        <v>179</v>
      </c>
    </row>
    <row r="588" spans="2:13" ht="20.100000000000001" customHeight="1" x14ac:dyDescent="0.25">
      <c r="B588" s="169" t="str">
        <f>IFERROR(RANK(Table912[[#This Row],[search id]],Table912[search id],1),"")</f>
        <v/>
      </c>
      <c r="C588" s="170" t="str">
        <f>IF(MIN(Table912[[#This Row],[search supracategory]:[search subcategory]])&lt;&gt;0,MIN(Table912[[#This Row],[search supracategory]:[search subcategory]]),"")</f>
        <v/>
      </c>
      <c r="D588" s="170" t="str">
        <f>IFERROR(SEARCH($G$3,Table912[[#This Row],[Supracategory Name]])+ROW()/100000,"")</f>
        <v/>
      </c>
      <c r="E588" s="170" t="str">
        <f>IFERROR(SEARCH($G$3,Table912[[#This Row],[Category Name]])+ROW()/100000,"")</f>
        <v/>
      </c>
      <c r="F588" s="170" t="str">
        <f>IFERROR(SEARCH($G$3,Table912[[#This Row],[Subcategory Name]])+ROW()/100000,"")</f>
        <v/>
      </c>
      <c r="G588" s="171">
        <v>628</v>
      </c>
      <c r="H588" s="172" t="s">
        <v>1039</v>
      </c>
      <c r="I588" s="172" t="s">
        <v>1371</v>
      </c>
      <c r="J588" s="172" t="s">
        <v>1476</v>
      </c>
      <c r="K588" s="172" t="s">
        <v>1477</v>
      </c>
      <c r="L588" s="172" t="s">
        <v>1481</v>
      </c>
      <c r="M588" s="172" t="s">
        <v>179</v>
      </c>
    </row>
    <row r="589" spans="2:13" ht="20.100000000000001" customHeight="1" x14ac:dyDescent="0.25">
      <c r="B589" s="173" t="str">
        <f>IFERROR(RANK(Table912[[#This Row],[search id]],Table912[search id],1),"")</f>
        <v/>
      </c>
      <c r="C589" s="174" t="str">
        <f>IF(MIN(Table912[[#This Row],[search supracategory]:[search subcategory]])&lt;&gt;0,MIN(Table912[[#This Row],[search supracategory]:[search subcategory]]),"")</f>
        <v/>
      </c>
      <c r="D589" s="174" t="str">
        <f>IFERROR(SEARCH($G$3,Table912[[#This Row],[Supracategory Name]])+ROW()/100000,"")</f>
        <v/>
      </c>
      <c r="E589" s="174" t="str">
        <f>IFERROR(SEARCH($G$3,Table912[[#This Row],[Category Name]])+ROW()/100000,"")</f>
        <v/>
      </c>
      <c r="F589" s="174" t="str">
        <f>IFERROR(SEARCH($G$3,Table912[[#This Row],[Subcategory Name]])+ROW()/100000,"")</f>
        <v/>
      </c>
      <c r="G589" s="171">
        <v>426</v>
      </c>
      <c r="H589" s="172" t="s">
        <v>1039</v>
      </c>
      <c r="I589" s="172" t="s">
        <v>1371</v>
      </c>
      <c r="J589" s="172" t="s">
        <v>1476</v>
      </c>
      <c r="K589" s="172" t="s">
        <v>1477</v>
      </c>
      <c r="L589" s="172" t="s">
        <v>1483</v>
      </c>
      <c r="M589" s="172" t="s">
        <v>179</v>
      </c>
    </row>
    <row r="590" spans="2:13" ht="20.100000000000001" customHeight="1" x14ac:dyDescent="0.25">
      <c r="B590" s="169" t="str">
        <f>IFERROR(RANK(Table912[[#This Row],[search id]],Table912[search id],1),"")</f>
        <v/>
      </c>
      <c r="C590" s="170" t="str">
        <f>IF(MIN(Table912[[#This Row],[search supracategory]:[search subcategory]])&lt;&gt;0,MIN(Table912[[#This Row],[search supracategory]:[search subcategory]]),"")</f>
        <v/>
      </c>
      <c r="D590" s="170" t="str">
        <f>IFERROR(SEARCH($G$3,Table912[[#This Row],[Supracategory Name]])+ROW()/100000,"")</f>
        <v/>
      </c>
      <c r="E590" s="170" t="str">
        <f>IFERROR(SEARCH($G$3,Table912[[#This Row],[Category Name]])+ROW()/100000,"")</f>
        <v/>
      </c>
      <c r="F590" s="170" t="str">
        <f>IFERROR(SEARCH($G$3,Table912[[#This Row],[Subcategory Name]])+ROW()/100000,"")</f>
        <v/>
      </c>
      <c r="G590" s="171">
        <v>1344</v>
      </c>
      <c r="H590" s="172" t="s">
        <v>1039</v>
      </c>
      <c r="I590" s="172" t="s">
        <v>1371</v>
      </c>
      <c r="J590" s="172" t="s">
        <v>1476</v>
      </c>
      <c r="K590" s="172" t="s">
        <v>1477</v>
      </c>
      <c r="L590" s="172" t="s">
        <v>1485</v>
      </c>
      <c r="M590" s="172" t="s">
        <v>179</v>
      </c>
    </row>
    <row r="591" spans="2:13" ht="20.100000000000001" customHeight="1" x14ac:dyDescent="0.25">
      <c r="B591" s="173" t="str">
        <f>IFERROR(RANK(Table912[[#This Row],[search id]],Table912[search id],1),"")</f>
        <v/>
      </c>
      <c r="C591" s="174" t="str">
        <f>IF(MIN(Table912[[#This Row],[search supracategory]:[search subcategory]])&lt;&gt;0,MIN(Table912[[#This Row],[search supracategory]:[search subcategory]]),"")</f>
        <v/>
      </c>
      <c r="D591" s="174" t="str">
        <f>IFERROR(SEARCH($G$3,Table912[[#This Row],[Supracategory Name]])+ROW()/100000,"")</f>
        <v/>
      </c>
      <c r="E591" s="174" t="str">
        <f>IFERROR(SEARCH($G$3,Table912[[#This Row],[Category Name]])+ROW()/100000,"")</f>
        <v/>
      </c>
      <c r="F591" s="174" t="str">
        <f>IFERROR(SEARCH($G$3,Table912[[#This Row],[Subcategory Name]])+ROW()/100000,"")</f>
        <v/>
      </c>
      <c r="G591" s="171">
        <v>616</v>
      </c>
      <c r="H591" s="172" t="s">
        <v>1039</v>
      </c>
      <c r="I591" s="172" t="s">
        <v>1371</v>
      </c>
      <c r="J591" s="172" t="s">
        <v>1476</v>
      </c>
      <c r="K591" s="172" t="s">
        <v>1477</v>
      </c>
      <c r="L591" s="172" t="s">
        <v>1487</v>
      </c>
      <c r="M591" s="172" t="s">
        <v>179</v>
      </c>
    </row>
    <row r="592" spans="2:13" ht="20.100000000000001" customHeight="1" x14ac:dyDescent="0.25">
      <c r="B592" s="169" t="str">
        <f>IFERROR(RANK(Table912[[#This Row],[search id]],Table912[search id],1),"")</f>
        <v/>
      </c>
      <c r="C592" s="170" t="str">
        <f>IF(MIN(Table912[[#This Row],[search supracategory]:[search subcategory]])&lt;&gt;0,MIN(Table912[[#This Row],[search supracategory]:[search subcategory]]),"")</f>
        <v/>
      </c>
      <c r="D592" s="170" t="str">
        <f>IFERROR(SEARCH($G$3,Table912[[#This Row],[Supracategory Name]])+ROW()/100000,"")</f>
        <v/>
      </c>
      <c r="E592" s="170" t="str">
        <f>IFERROR(SEARCH($G$3,Table912[[#This Row],[Category Name]])+ROW()/100000,"")</f>
        <v/>
      </c>
      <c r="F592" s="170" t="str">
        <f>IFERROR(SEARCH($G$3,Table912[[#This Row],[Subcategory Name]])+ROW()/100000,"")</f>
        <v/>
      </c>
      <c r="G592" s="171">
        <v>623</v>
      </c>
      <c r="H592" s="172" t="s">
        <v>1039</v>
      </c>
      <c r="I592" s="172" t="s">
        <v>1371</v>
      </c>
      <c r="J592" s="172" t="s">
        <v>1476</v>
      </c>
      <c r="K592" s="172" t="s">
        <v>1477</v>
      </c>
      <c r="L592" s="172" t="s">
        <v>1489</v>
      </c>
      <c r="M592" s="172" t="s">
        <v>179</v>
      </c>
    </row>
    <row r="593" spans="2:13" ht="20.100000000000001" customHeight="1" x14ac:dyDescent="0.25">
      <c r="B593" s="173" t="str">
        <f>IFERROR(RANK(Table912[[#This Row],[search id]],Table912[search id],1),"")</f>
        <v/>
      </c>
      <c r="C593" s="174" t="str">
        <f>IF(MIN(Table912[[#This Row],[search supracategory]:[search subcategory]])&lt;&gt;0,MIN(Table912[[#This Row],[search supracategory]:[search subcategory]]),"")</f>
        <v/>
      </c>
      <c r="D593" s="174" t="str">
        <f>IFERROR(SEARCH($G$3,Table912[[#This Row],[Supracategory Name]])+ROW()/100000,"")</f>
        <v/>
      </c>
      <c r="E593" s="174" t="str">
        <f>IFERROR(SEARCH($G$3,Table912[[#This Row],[Category Name]])+ROW()/100000,"")</f>
        <v/>
      </c>
      <c r="F593" s="174" t="str">
        <f>IFERROR(SEARCH($G$3,Table912[[#This Row],[Subcategory Name]])+ROW()/100000,"")</f>
        <v/>
      </c>
      <c r="G593" s="171">
        <v>576</v>
      </c>
      <c r="H593" s="172" t="s">
        <v>1039</v>
      </c>
      <c r="I593" s="172" t="s">
        <v>1371</v>
      </c>
      <c r="J593" s="172" t="s">
        <v>1476</v>
      </c>
      <c r="K593" s="172" t="s">
        <v>1477</v>
      </c>
      <c r="L593" s="172" t="s">
        <v>1491</v>
      </c>
      <c r="M593" s="172" t="s">
        <v>179</v>
      </c>
    </row>
    <row r="594" spans="2:13" ht="20.100000000000001" customHeight="1" x14ac:dyDescent="0.25">
      <c r="B594" s="169" t="str">
        <f>IFERROR(RANK(Table912[[#This Row],[search id]],Table912[search id],1),"")</f>
        <v/>
      </c>
      <c r="C594" s="170" t="str">
        <f>IF(MIN(Table912[[#This Row],[search supracategory]:[search subcategory]])&lt;&gt;0,MIN(Table912[[#This Row],[search supracategory]:[search subcategory]]),"")</f>
        <v/>
      </c>
      <c r="D594" s="170" t="str">
        <f>IFERROR(SEARCH($G$3,Table912[[#This Row],[Supracategory Name]])+ROW()/100000,"")</f>
        <v/>
      </c>
      <c r="E594" s="170" t="str">
        <f>IFERROR(SEARCH($G$3,Table912[[#This Row],[Category Name]])+ROW()/100000,"")</f>
        <v/>
      </c>
      <c r="F594" s="170" t="str">
        <f>IFERROR(SEARCH($G$3,Table912[[#This Row],[Subcategory Name]])+ROW()/100000,"")</f>
        <v/>
      </c>
      <c r="G594" s="171">
        <v>555</v>
      </c>
      <c r="H594" s="172" t="s">
        <v>1039</v>
      </c>
      <c r="I594" s="172" t="s">
        <v>1371</v>
      </c>
      <c r="J594" s="172" t="s">
        <v>1476</v>
      </c>
      <c r="K594" s="172" t="s">
        <v>1477</v>
      </c>
      <c r="L594" s="172" t="s">
        <v>1493</v>
      </c>
      <c r="M594" s="172" t="s">
        <v>179</v>
      </c>
    </row>
    <row r="595" spans="2:13" ht="20.100000000000001" customHeight="1" x14ac:dyDescent="0.25">
      <c r="B595" s="173" t="str">
        <f>IFERROR(RANK(Table912[[#This Row],[search id]],Table912[search id],1),"")</f>
        <v/>
      </c>
      <c r="C595" s="174" t="str">
        <f>IF(MIN(Table912[[#This Row],[search supracategory]:[search subcategory]])&lt;&gt;0,MIN(Table912[[#This Row],[search supracategory]:[search subcategory]]),"")</f>
        <v/>
      </c>
      <c r="D595" s="174" t="str">
        <f>IFERROR(SEARCH($G$3,Table912[[#This Row],[Supracategory Name]])+ROW()/100000,"")</f>
        <v/>
      </c>
      <c r="E595" s="174" t="str">
        <f>IFERROR(SEARCH($G$3,Table912[[#This Row],[Category Name]])+ROW()/100000,"")</f>
        <v/>
      </c>
      <c r="F595" s="174" t="str">
        <f>IFERROR(SEARCH($G$3,Table912[[#This Row],[Subcategory Name]])+ROW()/100000,"")</f>
        <v/>
      </c>
      <c r="G595" s="171">
        <v>1337</v>
      </c>
      <c r="H595" s="172" t="s">
        <v>1039</v>
      </c>
      <c r="I595" s="172" t="s">
        <v>1371</v>
      </c>
      <c r="J595" s="172" t="s">
        <v>1495</v>
      </c>
      <c r="K595" s="172" t="s">
        <v>1496</v>
      </c>
      <c r="L595" s="172" t="s">
        <v>1497</v>
      </c>
      <c r="M595" s="172" t="s">
        <v>179</v>
      </c>
    </row>
    <row r="596" spans="2:13" ht="20.100000000000001" customHeight="1" x14ac:dyDescent="0.25">
      <c r="B596" s="169" t="str">
        <f>IFERROR(RANK(Table912[[#This Row],[search id]],Table912[search id],1),"")</f>
        <v/>
      </c>
      <c r="C596" s="170" t="str">
        <f>IF(MIN(Table912[[#This Row],[search supracategory]:[search subcategory]])&lt;&gt;0,MIN(Table912[[#This Row],[search supracategory]:[search subcategory]]),"")</f>
        <v/>
      </c>
      <c r="D596" s="170" t="str">
        <f>IFERROR(SEARCH($G$3,Table912[[#This Row],[Supracategory Name]])+ROW()/100000,"")</f>
        <v/>
      </c>
      <c r="E596" s="170" t="str">
        <f>IFERROR(SEARCH($G$3,Table912[[#This Row],[Category Name]])+ROW()/100000,"")</f>
        <v/>
      </c>
      <c r="F596" s="170" t="str">
        <f>IFERROR(SEARCH($G$3,Table912[[#This Row],[Subcategory Name]])+ROW()/100000,"")</f>
        <v/>
      </c>
      <c r="G596" s="171">
        <v>434</v>
      </c>
      <c r="H596" s="172" t="s">
        <v>1039</v>
      </c>
      <c r="I596" s="172" t="s">
        <v>1371</v>
      </c>
      <c r="J596" s="172" t="s">
        <v>1495</v>
      </c>
      <c r="K596" s="172" t="s">
        <v>1496</v>
      </c>
      <c r="L596" s="172" t="s">
        <v>1501</v>
      </c>
      <c r="M596" s="172" t="s">
        <v>179</v>
      </c>
    </row>
    <row r="597" spans="2:13" ht="20.100000000000001" customHeight="1" x14ac:dyDescent="0.25">
      <c r="B597" s="173" t="str">
        <f>IFERROR(RANK(Table912[[#This Row],[search id]],Table912[search id],1),"")</f>
        <v/>
      </c>
      <c r="C597" s="174" t="str">
        <f>IF(MIN(Table912[[#This Row],[search supracategory]:[search subcategory]])&lt;&gt;0,MIN(Table912[[#This Row],[search supracategory]:[search subcategory]]),"")</f>
        <v/>
      </c>
      <c r="D597" s="174" t="str">
        <f>IFERROR(SEARCH($G$3,Table912[[#This Row],[Supracategory Name]])+ROW()/100000,"")</f>
        <v/>
      </c>
      <c r="E597" s="174" t="str">
        <f>IFERROR(SEARCH($G$3,Table912[[#This Row],[Category Name]])+ROW()/100000,"")</f>
        <v/>
      </c>
      <c r="F597" s="174" t="str">
        <f>IFERROR(SEARCH($G$3,Table912[[#This Row],[Subcategory Name]])+ROW()/100000,"")</f>
        <v/>
      </c>
      <c r="G597" s="171">
        <v>865</v>
      </c>
      <c r="H597" s="172" t="s">
        <v>1039</v>
      </c>
      <c r="I597" s="172" t="s">
        <v>1371</v>
      </c>
      <c r="J597" s="172" t="s">
        <v>1495</v>
      </c>
      <c r="K597" s="172" t="s">
        <v>1496</v>
      </c>
      <c r="L597" s="172" t="s">
        <v>1503</v>
      </c>
      <c r="M597" s="172" t="s">
        <v>179</v>
      </c>
    </row>
    <row r="598" spans="2:13" ht="20.100000000000001" customHeight="1" x14ac:dyDescent="0.25">
      <c r="B598" s="169" t="str">
        <f>IFERROR(RANK(Table912[[#This Row],[search id]],Table912[search id],1),"")</f>
        <v/>
      </c>
      <c r="C598" s="170" t="str">
        <f>IF(MIN(Table912[[#This Row],[search supracategory]:[search subcategory]])&lt;&gt;0,MIN(Table912[[#This Row],[search supracategory]:[search subcategory]]),"")</f>
        <v/>
      </c>
      <c r="D598" s="170" t="str">
        <f>IFERROR(SEARCH($G$3,Table912[[#This Row],[Supracategory Name]])+ROW()/100000,"")</f>
        <v/>
      </c>
      <c r="E598" s="170" t="str">
        <f>IFERROR(SEARCH($G$3,Table912[[#This Row],[Category Name]])+ROW()/100000,"")</f>
        <v/>
      </c>
      <c r="F598" s="170" t="str">
        <f>IFERROR(SEARCH($G$3,Table912[[#This Row],[Subcategory Name]])+ROW()/100000,"")</f>
        <v/>
      </c>
      <c r="G598" s="171">
        <v>868</v>
      </c>
      <c r="H598" s="172" t="s">
        <v>1039</v>
      </c>
      <c r="I598" s="172" t="s">
        <v>1371</v>
      </c>
      <c r="J598" s="172" t="s">
        <v>1495</v>
      </c>
      <c r="K598" s="172" t="s">
        <v>1505</v>
      </c>
      <c r="L598" s="172" t="s">
        <v>1506</v>
      </c>
      <c r="M598" s="172" t="s">
        <v>179</v>
      </c>
    </row>
    <row r="599" spans="2:13" ht="20.100000000000001" customHeight="1" x14ac:dyDescent="0.25">
      <c r="B599" s="173" t="str">
        <f>IFERROR(RANK(Table912[[#This Row],[search id]],Table912[search id],1),"")</f>
        <v/>
      </c>
      <c r="C599" s="174" t="str">
        <f>IF(MIN(Table912[[#This Row],[search supracategory]:[search subcategory]])&lt;&gt;0,MIN(Table912[[#This Row],[search supracategory]:[search subcategory]]),"")</f>
        <v/>
      </c>
      <c r="D599" s="174" t="str">
        <f>IFERROR(SEARCH($G$3,Table912[[#This Row],[Supracategory Name]])+ROW()/100000,"")</f>
        <v/>
      </c>
      <c r="E599" s="174" t="str">
        <f>IFERROR(SEARCH($G$3,Table912[[#This Row],[Category Name]])+ROW()/100000,"")</f>
        <v/>
      </c>
      <c r="F599" s="174" t="str">
        <f>IFERROR(SEARCH($G$3,Table912[[#This Row],[Subcategory Name]])+ROW()/100000,"")</f>
        <v/>
      </c>
      <c r="G599" s="171">
        <v>429</v>
      </c>
      <c r="H599" s="172" t="s">
        <v>1039</v>
      </c>
      <c r="I599" s="172" t="s">
        <v>1371</v>
      </c>
      <c r="J599" s="172" t="s">
        <v>1495</v>
      </c>
      <c r="K599" s="172" t="s">
        <v>1505</v>
      </c>
      <c r="L599" s="172" t="s">
        <v>1509</v>
      </c>
      <c r="M599" s="172" t="s">
        <v>179</v>
      </c>
    </row>
    <row r="600" spans="2:13" ht="20.100000000000001" customHeight="1" x14ac:dyDescent="0.25">
      <c r="B600" s="169" t="str">
        <f>IFERROR(RANK(Table912[[#This Row],[search id]],Table912[search id],1),"")</f>
        <v/>
      </c>
      <c r="C600" s="170" t="str">
        <f>IF(MIN(Table912[[#This Row],[search supracategory]:[search subcategory]])&lt;&gt;0,MIN(Table912[[#This Row],[search supracategory]:[search subcategory]]),"")</f>
        <v/>
      </c>
      <c r="D600" s="170" t="str">
        <f>IFERROR(SEARCH($G$3,Table912[[#This Row],[Supracategory Name]])+ROW()/100000,"")</f>
        <v/>
      </c>
      <c r="E600" s="170" t="str">
        <f>IFERROR(SEARCH($G$3,Table912[[#This Row],[Category Name]])+ROW()/100000,"")</f>
        <v/>
      </c>
      <c r="F600" s="170" t="str">
        <f>IFERROR(SEARCH($G$3,Table912[[#This Row],[Subcategory Name]])+ROW()/100000,"")</f>
        <v/>
      </c>
      <c r="G600" s="171">
        <v>430</v>
      </c>
      <c r="H600" s="172" t="s">
        <v>1039</v>
      </c>
      <c r="I600" s="172" t="s">
        <v>1371</v>
      </c>
      <c r="J600" s="172" t="s">
        <v>1495</v>
      </c>
      <c r="K600" s="172" t="s">
        <v>1505</v>
      </c>
      <c r="L600" s="172" t="s">
        <v>1511</v>
      </c>
      <c r="M600" s="172" t="s">
        <v>179</v>
      </c>
    </row>
    <row r="601" spans="2:13" ht="20.100000000000001" customHeight="1" x14ac:dyDescent="0.25">
      <c r="B601" s="173" t="str">
        <f>IFERROR(RANK(Table912[[#This Row],[search id]],Table912[search id],1),"")</f>
        <v/>
      </c>
      <c r="C601" s="174" t="str">
        <f>IF(MIN(Table912[[#This Row],[search supracategory]:[search subcategory]])&lt;&gt;0,MIN(Table912[[#This Row],[search supracategory]:[search subcategory]]),"")</f>
        <v/>
      </c>
      <c r="D601" s="174" t="str">
        <f>IFERROR(SEARCH($G$3,Table912[[#This Row],[Supracategory Name]])+ROW()/100000,"")</f>
        <v/>
      </c>
      <c r="E601" s="174" t="str">
        <f>IFERROR(SEARCH($G$3,Table912[[#This Row],[Category Name]])+ROW()/100000,"")</f>
        <v/>
      </c>
      <c r="F601" s="174" t="str">
        <f>IFERROR(SEARCH($G$3,Table912[[#This Row],[Subcategory Name]])+ROW()/100000,"")</f>
        <v/>
      </c>
      <c r="G601" s="171">
        <v>432</v>
      </c>
      <c r="H601" s="172" t="s">
        <v>1039</v>
      </c>
      <c r="I601" s="172" t="s">
        <v>1371</v>
      </c>
      <c r="J601" s="172" t="s">
        <v>1495</v>
      </c>
      <c r="K601" s="172" t="s">
        <v>1505</v>
      </c>
      <c r="L601" s="172" t="s">
        <v>1513</v>
      </c>
      <c r="M601" s="172" t="s">
        <v>179</v>
      </c>
    </row>
    <row r="602" spans="2:13" ht="20.100000000000001" customHeight="1" x14ac:dyDescent="0.25">
      <c r="B602" s="169" t="str">
        <f>IFERROR(RANK(Table912[[#This Row],[search id]],Table912[search id],1),"")</f>
        <v/>
      </c>
      <c r="C602" s="170" t="str">
        <f>IF(MIN(Table912[[#This Row],[search supracategory]:[search subcategory]])&lt;&gt;0,MIN(Table912[[#This Row],[search supracategory]:[search subcategory]]),"")</f>
        <v/>
      </c>
      <c r="D602" s="170" t="str">
        <f>IFERROR(SEARCH($G$3,Table912[[#This Row],[Supracategory Name]])+ROW()/100000,"")</f>
        <v/>
      </c>
      <c r="E602" s="170" t="str">
        <f>IFERROR(SEARCH($G$3,Table912[[#This Row],[Category Name]])+ROW()/100000,"")</f>
        <v/>
      </c>
      <c r="F602" s="170" t="str">
        <f>IFERROR(SEARCH($G$3,Table912[[#This Row],[Subcategory Name]])+ROW()/100000,"")</f>
        <v/>
      </c>
      <c r="G602" s="171">
        <v>3519</v>
      </c>
      <c r="H602" s="172" t="s">
        <v>1039</v>
      </c>
      <c r="I602" s="172" t="s">
        <v>1371</v>
      </c>
      <c r="J602" s="172" t="s">
        <v>1495</v>
      </c>
      <c r="K602" s="172" t="s">
        <v>1505</v>
      </c>
      <c r="L602" s="172" t="s">
        <v>1515</v>
      </c>
      <c r="M602" s="172" t="s">
        <v>179</v>
      </c>
    </row>
    <row r="603" spans="2:13" ht="20.100000000000001" customHeight="1" x14ac:dyDescent="0.25">
      <c r="B603" s="173" t="str">
        <f>IFERROR(RANK(Table912[[#This Row],[search id]],Table912[search id],1),"")</f>
        <v/>
      </c>
      <c r="C603" s="174" t="str">
        <f>IF(MIN(Table912[[#This Row],[search supracategory]:[search subcategory]])&lt;&gt;0,MIN(Table912[[#This Row],[search supracategory]:[search subcategory]]),"")</f>
        <v/>
      </c>
      <c r="D603" s="174" t="str">
        <f>IFERROR(SEARCH($G$3,Table912[[#This Row],[Supracategory Name]])+ROW()/100000,"")</f>
        <v/>
      </c>
      <c r="E603" s="174" t="str">
        <f>IFERROR(SEARCH($G$3,Table912[[#This Row],[Category Name]])+ROW()/100000,"")</f>
        <v/>
      </c>
      <c r="F603" s="174" t="str">
        <f>IFERROR(SEARCH($G$3,Table912[[#This Row],[Subcategory Name]])+ROW()/100000,"")</f>
        <v/>
      </c>
      <c r="G603" s="171">
        <v>611</v>
      </c>
      <c r="H603" s="172" t="s">
        <v>1039</v>
      </c>
      <c r="I603" s="172" t="s">
        <v>1371</v>
      </c>
      <c r="J603" s="172" t="s">
        <v>1495</v>
      </c>
      <c r="K603" s="172" t="s">
        <v>1505</v>
      </c>
      <c r="L603" s="172" t="s">
        <v>1517</v>
      </c>
      <c r="M603" s="172" t="s">
        <v>179</v>
      </c>
    </row>
    <row r="604" spans="2:13" ht="20.100000000000001" customHeight="1" x14ac:dyDescent="0.25">
      <c r="B604" s="169" t="str">
        <f>IFERROR(RANK(Table912[[#This Row],[search id]],Table912[search id],1),"")</f>
        <v/>
      </c>
      <c r="C604" s="170" t="str">
        <f>IF(MIN(Table912[[#This Row],[search supracategory]:[search subcategory]])&lt;&gt;0,MIN(Table912[[#This Row],[search supracategory]:[search subcategory]]),"")</f>
        <v/>
      </c>
      <c r="D604" s="170" t="str">
        <f>IFERROR(SEARCH($G$3,Table912[[#This Row],[Supracategory Name]])+ROW()/100000,"")</f>
        <v/>
      </c>
      <c r="E604" s="170" t="str">
        <f>IFERROR(SEARCH($G$3,Table912[[#This Row],[Category Name]])+ROW()/100000,"")</f>
        <v/>
      </c>
      <c r="F604" s="170" t="str">
        <f>IFERROR(SEARCH($G$3,Table912[[#This Row],[Subcategory Name]])+ROW()/100000,"")</f>
        <v/>
      </c>
      <c r="G604" s="171">
        <v>2336</v>
      </c>
      <c r="H604" s="172" t="s">
        <v>1039</v>
      </c>
      <c r="I604" s="172" t="s">
        <v>1371</v>
      </c>
      <c r="J604" s="172" t="s">
        <v>1495</v>
      </c>
      <c r="K604" s="172" t="s">
        <v>1505</v>
      </c>
      <c r="L604" s="172" t="s">
        <v>1519</v>
      </c>
      <c r="M604" s="172" t="s">
        <v>179</v>
      </c>
    </row>
    <row r="605" spans="2:13" ht="20.100000000000001" customHeight="1" x14ac:dyDescent="0.25">
      <c r="B605" s="173" t="str">
        <f>IFERROR(RANK(Table912[[#This Row],[search id]],Table912[search id],1),"")</f>
        <v/>
      </c>
      <c r="C605" s="174" t="str">
        <f>IF(MIN(Table912[[#This Row],[search supracategory]:[search subcategory]])&lt;&gt;0,MIN(Table912[[#This Row],[search supracategory]:[search subcategory]]),"")</f>
        <v/>
      </c>
      <c r="D605" s="174" t="str">
        <f>IFERROR(SEARCH($G$3,Table912[[#This Row],[Supracategory Name]])+ROW()/100000,"")</f>
        <v/>
      </c>
      <c r="E605" s="174" t="str">
        <f>IFERROR(SEARCH($G$3,Table912[[#This Row],[Category Name]])+ROW()/100000,"")</f>
        <v/>
      </c>
      <c r="F605" s="174" t="str">
        <f>IFERROR(SEARCH($G$3,Table912[[#This Row],[Subcategory Name]])+ROW()/100000,"")</f>
        <v/>
      </c>
      <c r="G605" s="171">
        <v>3427</v>
      </c>
      <c r="H605" s="172" t="s">
        <v>1039</v>
      </c>
      <c r="I605" s="172" t="s">
        <v>1371</v>
      </c>
      <c r="J605" s="172" t="s">
        <v>1495</v>
      </c>
      <c r="K605" s="172" t="s">
        <v>1521</v>
      </c>
      <c r="L605" s="172" t="s">
        <v>1522</v>
      </c>
      <c r="M605" s="172" t="s">
        <v>179</v>
      </c>
    </row>
    <row r="606" spans="2:13" ht="20.100000000000001" customHeight="1" x14ac:dyDescent="0.25">
      <c r="B606" s="169" t="str">
        <f>IFERROR(RANK(Table912[[#This Row],[search id]],Table912[search id],1),"")</f>
        <v/>
      </c>
      <c r="C606" s="170" t="str">
        <f>IF(MIN(Table912[[#This Row],[search supracategory]:[search subcategory]])&lt;&gt;0,MIN(Table912[[#This Row],[search supracategory]:[search subcategory]]),"")</f>
        <v/>
      </c>
      <c r="D606" s="170" t="str">
        <f>IFERROR(SEARCH($G$3,Table912[[#This Row],[Supracategory Name]])+ROW()/100000,"")</f>
        <v/>
      </c>
      <c r="E606" s="170" t="str">
        <f>IFERROR(SEARCH($G$3,Table912[[#This Row],[Category Name]])+ROW()/100000,"")</f>
        <v/>
      </c>
      <c r="F606" s="170" t="str">
        <f>IFERROR(SEARCH($G$3,Table912[[#This Row],[Subcategory Name]])+ROW()/100000,"")</f>
        <v/>
      </c>
      <c r="G606" s="171">
        <v>3433</v>
      </c>
      <c r="H606" s="172" t="s">
        <v>1039</v>
      </c>
      <c r="I606" s="172" t="s">
        <v>1371</v>
      </c>
      <c r="J606" s="172" t="s">
        <v>1495</v>
      </c>
      <c r="K606" s="172" t="s">
        <v>1521</v>
      </c>
      <c r="L606" s="172" t="s">
        <v>1525</v>
      </c>
      <c r="M606" s="172" t="s">
        <v>179</v>
      </c>
    </row>
    <row r="607" spans="2:13" ht="20.100000000000001" customHeight="1" x14ac:dyDescent="0.25">
      <c r="B607" s="173" t="str">
        <f>IFERROR(RANK(Table912[[#This Row],[search id]],Table912[search id],1),"")</f>
        <v/>
      </c>
      <c r="C607" s="174" t="str">
        <f>IF(MIN(Table912[[#This Row],[search supracategory]:[search subcategory]])&lt;&gt;0,MIN(Table912[[#This Row],[search supracategory]:[search subcategory]]),"")</f>
        <v/>
      </c>
      <c r="D607" s="174" t="str">
        <f>IFERROR(SEARCH($G$3,Table912[[#This Row],[Supracategory Name]])+ROW()/100000,"")</f>
        <v/>
      </c>
      <c r="E607" s="174" t="str">
        <f>IFERROR(SEARCH($G$3,Table912[[#This Row],[Category Name]])+ROW()/100000,"")</f>
        <v/>
      </c>
      <c r="F607" s="174" t="str">
        <f>IFERROR(SEARCH($G$3,Table912[[#This Row],[Subcategory Name]])+ROW()/100000,"")</f>
        <v/>
      </c>
      <c r="G607" s="171">
        <v>120</v>
      </c>
      <c r="H607" s="172" t="s">
        <v>1039</v>
      </c>
      <c r="I607" s="172" t="s">
        <v>1371</v>
      </c>
      <c r="J607" s="172" t="s">
        <v>1495</v>
      </c>
      <c r="K607" s="172" t="s">
        <v>1521</v>
      </c>
      <c r="L607" s="172" t="s">
        <v>1527</v>
      </c>
      <c r="M607" s="172" t="s">
        <v>179</v>
      </c>
    </row>
    <row r="608" spans="2:13" ht="20.100000000000001" customHeight="1" x14ac:dyDescent="0.25">
      <c r="B608" s="169" t="str">
        <f>IFERROR(RANK(Table912[[#This Row],[search id]],Table912[search id],1),"")</f>
        <v/>
      </c>
      <c r="C608" s="170" t="str">
        <f>IF(MIN(Table912[[#This Row],[search supracategory]:[search subcategory]])&lt;&gt;0,MIN(Table912[[#This Row],[search supracategory]:[search subcategory]]),"")</f>
        <v/>
      </c>
      <c r="D608" s="170" t="str">
        <f>IFERROR(SEARCH($G$3,Table912[[#This Row],[Supracategory Name]])+ROW()/100000,"")</f>
        <v/>
      </c>
      <c r="E608" s="170" t="str">
        <f>IFERROR(SEARCH($G$3,Table912[[#This Row],[Category Name]])+ROW()/100000,"")</f>
        <v/>
      </c>
      <c r="F608" s="170" t="str">
        <f>IFERROR(SEARCH($G$3,Table912[[#This Row],[Subcategory Name]])+ROW()/100000,"")</f>
        <v/>
      </c>
      <c r="G608" s="171">
        <v>60</v>
      </c>
      <c r="H608" s="172" t="s">
        <v>1039</v>
      </c>
      <c r="I608" s="172" t="s">
        <v>1371</v>
      </c>
      <c r="J608" s="172" t="s">
        <v>1495</v>
      </c>
      <c r="K608" s="172" t="s">
        <v>1521</v>
      </c>
      <c r="L608" s="172" t="s">
        <v>1529</v>
      </c>
      <c r="M608" s="172" t="s">
        <v>179</v>
      </c>
    </row>
    <row r="609" spans="2:13" ht="20.100000000000001" customHeight="1" x14ac:dyDescent="0.25">
      <c r="B609" s="173" t="str">
        <f>IFERROR(RANK(Table912[[#This Row],[search id]],Table912[search id],1),"")</f>
        <v/>
      </c>
      <c r="C609" s="174" t="str">
        <f>IF(MIN(Table912[[#This Row],[search supracategory]:[search subcategory]])&lt;&gt;0,MIN(Table912[[#This Row],[search supracategory]:[search subcategory]]),"")</f>
        <v/>
      </c>
      <c r="D609" s="174" t="str">
        <f>IFERROR(SEARCH($G$3,Table912[[#This Row],[Supracategory Name]])+ROW()/100000,"")</f>
        <v/>
      </c>
      <c r="E609" s="174" t="str">
        <f>IFERROR(SEARCH($G$3,Table912[[#This Row],[Category Name]])+ROW()/100000,"")</f>
        <v/>
      </c>
      <c r="F609" s="174" t="str">
        <f>IFERROR(SEARCH($G$3,Table912[[#This Row],[Subcategory Name]])+ROW()/100000,"")</f>
        <v/>
      </c>
      <c r="G609" s="171">
        <v>223</v>
      </c>
      <c r="H609" s="172" t="s">
        <v>1039</v>
      </c>
      <c r="I609" s="172" t="s">
        <v>1371</v>
      </c>
      <c r="J609" s="172" t="s">
        <v>1495</v>
      </c>
      <c r="K609" s="172" t="s">
        <v>1521</v>
      </c>
      <c r="L609" s="172" t="s">
        <v>1531</v>
      </c>
      <c r="M609" s="172" t="s">
        <v>179</v>
      </c>
    </row>
    <row r="610" spans="2:13" ht="20.100000000000001" customHeight="1" x14ac:dyDescent="0.25">
      <c r="B610" s="169" t="str">
        <f>IFERROR(RANK(Table912[[#This Row],[search id]],Table912[search id],1),"")</f>
        <v/>
      </c>
      <c r="C610" s="170" t="str">
        <f>IF(MIN(Table912[[#This Row],[search supracategory]:[search subcategory]])&lt;&gt;0,MIN(Table912[[#This Row],[search supracategory]:[search subcategory]]),"")</f>
        <v/>
      </c>
      <c r="D610" s="170" t="str">
        <f>IFERROR(SEARCH($G$3,Table912[[#This Row],[Supracategory Name]])+ROW()/100000,"")</f>
        <v/>
      </c>
      <c r="E610" s="170" t="str">
        <f>IFERROR(SEARCH($G$3,Table912[[#This Row],[Category Name]])+ROW()/100000,"")</f>
        <v/>
      </c>
      <c r="F610" s="170" t="str">
        <f>IFERROR(SEARCH($G$3,Table912[[#This Row],[Subcategory Name]])+ROW()/100000,"")</f>
        <v/>
      </c>
      <c r="G610" s="171">
        <v>2567</v>
      </c>
      <c r="H610" s="172" t="s">
        <v>1039</v>
      </c>
      <c r="I610" s="172" t="s">
        <v>1371</v>
      </c>
      <c r="J610" s="172" t="s">
        <v>1495</v>
      </c>
      <c r="K610" s="172" t="s">
        <v>1521</v>
      </c>
      <c r="L610" s="172" t="s">
        <v>1533</v>
      </c>
      <c r="M610" s="172" t="s">
        <v>179</v>
      </c>
    </row>
    <row r="611" spans="2:13" ht="20.100000000000001" customHeight="1" x14ac:dyDescent="0.25">
      <c r="B611" s="173" t="str">
        <f>IFERROR(RANK(Table912[[#This Row],[search id]],Table912[search id],1),"")</f>
        <v/>
      </c>
      <c r="C611" s="174" t="str">
        <f>IF(MIN(Table912[[#This Row],[search supracategory]:[search subcategory]])&lt;&gt;0,MIN(Table912[[#This Row],[search supracategory]:[search subcategory]]),"")</f>
        <v/>
      </c>
      <c r="D611" s="174" t="str">
        <f>IFERROR(SEARCH($G$3,Table912[[#This Row],[Supracategory Name]])+ROW()/100000,"")</f>
        <v/>
      </c>
      <c r="E611" s="174" t="str">
        <f>IFERROR(SEARCH($G$3,Table912[[#This Row],[Category Name]])+ROW()/100000,"")</f>
        <v/>
      </c>
      <c r="F611" s="174" t="str">
        <f>IFERROR(SEARCH($G$3,Table912[[#This Row],[Subcategory Name]])+ROW()/100000,"")</f>
        <v/>
      </c>
      <c r="G611" s="171">
        <v>2616</v>
      </c>
      <c r="H611" s="172" t="s">
        <v>1039</v>
      </c>
      <c r="I611" s="172" t="s">
        <v>1371</v>
      </c>
      <c r="J611" s="172" t="s">
        <v>1495</v>
      </c>
      <c r="K611" s="172" t="s">
        <v>1521</v>
      </c>
      <c r="L611" s="172" t="s">
        <v>1535</v>
      </c>
      <c r="M611" s="172" t="s">
        <v>179</v>
      </c>
    </row>
    <row r="612" spans="2:13" ht="20.100000000000001" customHeight="1" x14ac:dyDescent="0.25">
      <c r="B612" s="169" t="str">
        <f>IFERROR(RANK(Table912[[#This Row],[search id]],Table912[search id],1),"")</f>
        <v/>
      </c>
      <c r="C612" s="170" t="str">
        <f>IF(MIN(Table912[[#This Row],[search supracategory]:[search subcategory]])&lt;&gt;0,MIN(Table912[[#This Row],[search supracategory]:[search subcategory]]),"")</f>
        <v/>
      </c>
      <c r="D612" s="170" t="str">
        <f>IFERROR(SEARCH($G$3,Table912[[#This Row],[Supracategory Name]])+ROW()/100000,"")</f>
        <v/>
      </c>
      <c r="E612" s="170" t="str">
        <f>IFERROR(SEARCH($G$3,Table912[[#This Row],[Category Name]])+ROW()/100000,"")</f>
        <v/>
      </c>
      <c r="F612" s="170" t="str">
        <f>IFERROR(SEARCH($G$3,Table912[[#This Row],[Subcategory Name]])+ROW()/100000,"")</f>
        <v/>
      </c>
      <c r="G612" s="171">
        <v>543</v>
      </c>
      <c r="H612" s="172" t="s">
        <v>1039</v>
      </c>
      <c r="I612" s="172" t="s">
        <v>1371</v>
      </c>
      <c r="J612" s="172" t="s">
        <v>1495</v>
      </c>
      <c r="K612" s="172" t="s">
        <v>1521</v>
      </c>
      <c r="L612" s="172" t="s">
        <v>1537</v>
      </c>
      <c r="M612" s="172" t="s">
        <v>179</v>
      </c>
    </row>
    <row r="613" spans="2:13" ht="20.100000000000001" customHeight="1" x14ac:dyDescent="0.25">
      <c r="B613" s="173" t="str">
        <f>IFERROR(RANK(Table912[[#This Row],[search id]],Table912[search id],1),"")</f>
        <v/>
      </c>
      <c r="C613" s="174" t="str">
        <f>IF(MIN(Table912[[#This Row],[search supracategory]:[search subcategory]])&lt;&gt;0,MIN(Table912[[#This Row],[search supracategory]:[search subcategory]]),"")</f>
        <v/>
      </c>
      <c r="D613" s="174" t="str">
        <f>IFERROR(SEARCH($G$3,Table912[[#This Row],[Supracategory Name]])+ROW()/100000,"")</f>
        <v/>
      </c>
      <c r="E613" s="174" t="str">
        <f>IFERROR(SEARCH($G$3,Table912[[#This Row],[Category Name]])+ROW()/100000,"")</f>
        <v/>
      </c>
      <c r="F613" s="174" t="str">
        <f>IFERROR(SEARCH($G$3,Table912[[#This Row],[Subcategory Name]])+ROW()/100000,"")</f>
        <v/>
      </c>
      <c r="G613" s="171">
        <v>544</v>
      </c>
      <c r="H613" s="172" t="s">
        <v>1039</v>
      </c>
      <c r="I613" s="172" t="s">
        <v>1371</v>
      </c>
      <c r="J613" s="172" t="s">
        <v>1495</v>
      </c>
      <c r="K613" s="172" t="s">
        <v>1521</v>
      </c>
      <c r="L613" s="172" t="s">
        <v>1539</v>
      </c>
      <c r="M613" s="172" t="s">
        <v>179</v>
      </c>
    </row>
    <row r="614" spans="2:13" ht="20.100000000000001" customHeight="1" x14ac:dyDescent="0.25">
      <c r="B614" s="169" t="str">
        <f>IFERROR(RANK(Table912[[#This Row],[search id]],Table912[search id],1),"")</f>
        <v/>
      </c>
      <c r="C614" s="170" t="str">
        <f>IF(MIN(Table912[[#This Row],[search supracategory]:[search subcategory]])&lt;&gt;0,MIN(Table912[[#This Row],[search supracategory]:[search subcategory]]),"")</f>
        <v/>
      </c>
      <c r="D614" s="170" t="str">
        <f>IFERROR(SEARCH($G$3,Table912[[#This Row],[Supracategory Name]])+ROW()/100000,"")</f>
        <v/>
      </c>
      <c r="E614" s="170" t="str">
        <f>IFERROR(SEARCH($G$3,Table912[[#This Row],[Category Name]])+ROW()/100000,"")</f>
        <v/>
      </c>
      <c r="F614" s="170" t="str">
        <f>IFERROR(SEARCH($G$3,Table912[[#This Row],[Subcategory Name]])+ROW()/100000,"")</f>
        <v/>
      </c>
      <c r="G614" s="171">
        <v>545</v>
      </c>
      <c r="H614" s="172" t="s">
        <v>1039</v>
      </c>
      <c r="I614" s="172" t="s">
        <v>1371</v>
      </c>
      <c r="J614" s="172" t="s">
        <v>1495</v>
      </c>
      <c r="K614" s="172" t="s">
        <v>1521</v>
      </c>
      <c r="L614" s="172" t="s">
        <v>1541</v>
      </c>
      <c r="M614" s="172" t="s">
        <v>179</v>
      </c>
    </row>
    <row r="615" spans="2:13" ht="20.100000000000001" customHeight="1" x14ac:dyDescent="0.25">
      <c r="B615" s="173" t="str">
        <f>IFERROR(RANK(Table912[[#This Row],[search id]],Table912[search id],1),"")</f>
        <v/>
      </c>
      <c r="C615" s="174" t="str">
        <f>IF(MIN(Table912[[#This Row],[search supracategory]:[search subcategory]])&lt;&gt;0,MIN(Table912[[#This Row],[search supracategory]:[search subcategory]]),"")</f>
        <v/>
      </c>
      <c r="D615" s="174" t="str">
        <f>IFERROR(SEARCH($G$3,Table912[[#This Row],[Supracategory Name]])+ROW()/100000,"")</f>
        <v/>
      </c>
      <c r="E615" s="174" t="str">
        <f>IFERROR(SEARCH($G$3,Table912[[#This Row],[Category Name]])+ROW()/100000,"")</f>
        <v/>
      </c>
      <c r="F615" s="174" t="str">
        <f>IFERROR(SEARCH($G$3,Table912[[#This Row],[Subcategory Name]])+ROW()/100000,"")</f>
        <v/>
      </c>
      <c r="G615" s="171">
        <v>546</v>
      </c>
      <c r="H615" s="172" t="s">
        <v>1039</v>
      </c>
      <c r="I615" s="172" t="s">
        <v>1371</v>
      </c>
      <c r="J615" s="172" t="s">
        <v>1495</v>
      </c>
      <c r="K615" s="172" t="s">
        <v>1521</v>
      </c>
      <c r="L615" s="172" t="s">
        <v>1543</v>
      </c>
      <c r="M615" s="172" t="s">
        <v>179</v>
      </c>
    </row>
    <row r="616" spans="2:13" ht="20.100000000000001" customHeight="1" x14ac:dyDescent="0.25">
      <c r="B616" s="169" t="str">
        <f>IFERROR(RANK(Table912[[#This Row],[search id]],Table912[search id],1),"")</f>
        <v/>
      </c>
      <c r="C616" s="170" t="str">
        <f>IF(MIN(Table912[[#This Row],[search supracategory]:[search subcategory]])&lt;&gt;0,MIN(Table912[[#This Row],[search supracategory]:[search subcategory]]),"")</f>
        <v/>
      </c>
      <c r="D616" s="170" t="str">
        <f>IFERROR(SEARCH($G$3,Table912[[#This Row],[Supracategory Name]])+ROW()/100000,"")</f>
        <v/>
      </c>
      <c r="E616" s="170" t="str">
        <f>IFERROR(SEARCH($G$3,Table912[[#This Row],[Category Name]])+ROW()/100000,"")</f>
        <v/>
      </c>
      <c r="F616" s="170" t="str">
        <f>IFERROR(SEARCH($G$3,Table912[[#This Row],[Subcategory Name]])+ROW()/100000,"")</f>
        <v/>
      </c>
      <c r="G616" s="171">
        <v>2504</v>
      </c>
      <c r="H616" s="172" t="s">
        <v>1039</v>
      </c>
      <c r="I616" s="172" t="s">
        <v>1371</v>
      </c>
      <c r="J616" s="172" t="s">
        <v>1495</v>
      </c>
      <c r="K616" s="172" t="s">
        <v>1521</v>
      </c>
      <c r="L616" s="172" t="s">
        <v>1545</v>
      </c>
      <c r="M616" s="172" t="s">
        <v>179</v>
      </c>
    </row>
    <row r="617" spans="2:13" ht="20.100000000000001" customHeight="1" x14ac:dyDescent="0.25">
      <c r="B617" s="173" t="str">
        <f>IFERROR(RANK(Table912[[#This Row],[search id]],Table912[search id],1),"")</f>
        <v/>
      </c>
      <c r="C617" s="174" t="str">
        <f>IF(MIN(Table912[[#This Row],[search supracategory]:[search subcategory]])&lt;&gt;0,MIN(Table912[[#This Row],[search supracategory]:[search subcategory]]),"")</f>
        <v/>
      </c>
      <c r="D617" s="174" t="str">
        <f>IFERROR(SEARCH($G$3,Table912[[#This Row],[Supracategory Name]])+ROW()/100000,"")</f>
        <v/>
      </c>
      <c r="E617" s="174" t="str">
        <f>IFERROR(SEARCH($G$3,Table912[[#This Row],[Category Name]])+ROW()/100000,"")</f>
        <v/>
      </c>
      <c r="F617" s="174" t="str">
        <f>IFERROR(SEARCH($G$3,Table912[[#This Row],[Subcategory Name]])+ROW()/100000,"")</f>
        <v/>
      </c>
      <c r="G617" s="171">
        <v>2483</v>
      </c>
      <c r="H617" s="172" t="s">
        <v>1039</v>
      </c>
      <c r="I617" s="172" t="s">
        <v>1371</v>
      </c>
      <c r="J617" s="172" t="s">
        <v>1495</v>
      </c>
      <c r="K617" s="172" t="s">
        <v>1521</v>
      </c>
      <c r="L617" s="172" t="s">
        <v>1547</v>
      </c>
      <c r="M617" s="172" t="s">
        <v>179</v>
      </c>
    </row>
    <row r="618" spans="2:13" ht="20.100000000000001" customHeight="1" x14ac:dyDescent="0.25">
      <c r="B618" s="169" t="str">
        <f>IFERROR(RANK(Table912[[#This Row],[search id]],Table912[search id],1),"")</f>
        <v/>
      </c>
      <c r="C618" s="170" t="str">
        <f>IF(MIN(Table912[[#This Row],[search supracategory]:[search subcategory]])&lt;&gt;0,MIN(Table912[[#This Row],[search supracategory]:[search subcategory]]),"")</f>
        <v/>
      </c>
      <c r="D618" s="170" t="str">
        <f>IFERROR(SEARCH($G$3,Table912[[#This Row],[Supracategory Name]])+ROW()/100000,"")</f>
        <v/>
      </c>
      <c r="E618" s="170" t="str">
        <f>IFERROR(SEARCH($G$3,Table912[[#This Row],[Category Name]])+ROW()/100000,"")</f>
        <v/>
      </c>
      <c r="F618" s="170" t="str">
        <f>IFERROR(SEARCH($G$3,Table912[[#This Row],[Subcategory Name]])+ROW()/100000,"")</f>
        <v/>
      </c>
      <c r="G618" s="171">
        <v>3552</v>
      </c>
      <c r="H618" s="172" t="s">
        <v>1039</v>
      </c>
      <c r="I618" s="172" t="s">
        <v>1371</v>
      </c>
      <c r="J618" s="172" t="s">
        <v>1495</v>
      </c>
      <c r="K618" s="172" t="s">
        <v>1521</v>
      </c>
      <c r="L618" s="172" t="s">
        <v>1549</v>
      </c>
      <c r="M618" s="172" t="s">
        <v>179</v>
      </c>
    </row>
    <row r="619" spans="2:13" ht="20.100000000000001" customHeight="1" x14ac:dyDescent="0.25">
      <c r="B619" s="173" t="str">
        <f>IFERROR(RANK(Table912[[#This Row],[search id]],Table912[search id],1),"")</f>
        <v/>
      </c>
      <c r="C619" s="174" t="str">
        <f>IF(MIN(Table912[[#This Row],[search supracategory]:[search subcategory]])&lt;&gt;0,MIN(Table912[[#This Row],[search supracategory]:[search subcategory]]),"")</f>
        <v/>
      </c>
      <c r="D619" s="174" t="str">
        <f>IFERROR(SEARCH($G$3,Table912[[#This Row],[Supracategory Name]])+ROW()/100000,"")</f>
        <v/>
      </c>
      <c r="E619" s="174" t="str">
        <f>IFERROR(SEARCH($G$3,Table912[[#This Row],[Category Name]])+ROW()/100000,"")</f>
        <v/>
      </c>
      <c r="F619" s="174" t="str">
        <f>IFERROR(SEARCH($G$3,Table912[[#This Row],[Subcategory Name]])+ROW()/100000,"")</f>
        <v/>
      </c>
      <c r="G619" s="171">
        <v>2435</v>
      </c>
      <c r="H619" s="172" t="s">
        <v>1039</v>
      </c>
      <c r="I619" s="172" t="s">
        <v>1371</v>
      </c>
      <c r="J619" s="172" t="s">
        <v>1495</v>
      </c>
      <c r="K619" s="172" t="s">
        <v>1521</v>
      </c>
      <c r="L619" s="172" t="s">
        <v>1551</v>
      </c>
      <c r="M619" s="172" t="s">
        <v>179</v>
      </c>
    </row>
    <row r="620" spans="2:13" ht="20.100000000000001" customHeight="1" x14ac:dyDescent="0.25">
      <c r="B620" s="169" t="str">
        <f>IFERROR(RANK(Table912[[#This Row],[search id]],Table912[search id],1),"")</f>
        <v/>
      </c>
      <c r="C620" s="170" t="str">
        <f>IF(MIN(Table912[[#This Row],[search supracategory]:[search subcategory]])&lt;&gt;0,MIN(Table912[[#This Row],[search supracategory]:[search subcategory]]),"")</f>
        <v/>
      </c>
      <c r="D620" s="170" t="str">
        <f>IFERROR(SEARCH($G$3,Table912[[#This Row],[Supracategory Name]])+ROW()/100000,"")</f>
        <v/>
      </c>
      <c r="E620" s="170" t="str">
        <f>IFERROR(SEARCH($G$3,Table912[[#This Row],[Category Name]])+ROW()/100000,"")</f>
        <v/>
      </c>
      <c r="F620" s="170" t="str">
        <f>IFERROR(SEARCH($G$3,Table912[[#This Row],[Subcategory Name]])+ROW()/100000,"")</f>
        <v/>
      </c>
      <c r="G620" s="171">
        <v>1921</v>
      </c>
      <c r="H620" s="172" t="s">
        <v>1039</v>
      </c>
      <c r="I620" s="172" t="s">
        <v>1371</v>
      </c>
      <c r="J620" s="172" t="s">
        <v>1495</v>
      </c>
      <c r="K620" s="172" t="s">
        <v>1521</v>
      </c>
      <c r="L620" s="172" t="s">
        <v>1553</v>
      </c>
      <c r="M620" s="172" t="s">
        <v>179</v>
      </c>
    </row>
    <row r="621" spans="2:13" ht="20.100000000000001" customHeight="1" x14ac:dyDescent="0.25">
      <c r="B621" s="173" t="str">
        <f>IFERROR(RANK(Table912[[#This Row],[search id]],Table912[search id],1),"")</f>
        <v/>
      </c>
      <c r="C621" s="174" t="str">
        <f>IF(MIN(Table912[[#This Row],[search supracategory]:[search subcategory]])&lt;&gt;0,MIN(Table912[[#This Row],[search supracategory]:[search subcategory]]),"")</f>
        <v/>
      </c>
      <c r="D621" s="174" t="str">
        <f>IFERROR(SEARCH($G$3,Table912[[#This Row],[Supracategory Name]])+ROW()/100000,"")</f>
        <v/>
      </c>
      <c r="E621" s="174" t="str">
        <f>IFERROR(SEARCH($G$3,Table912[[#This Row],[Category Name]])+ROW()/100000,"")</f>
        <v/>
      </c>
      <c r="F621" s="174" t="str">
        <f>IFERROR(SEARCH($G$3,Table912[[#This Row],[Subcategory Name]])+ROW()/100000,"")</f>
        <v/>
      </c>
      <c r="G621" s="171">
        <v>2692</v>
      </c>
      <c r="H621" s="172" t="s">
        <v>1039</v>
      </c>
      <c r="I621" s="172" t="s">
        <v>1371</v>
      </c>
      <c r="J621" s="172" t="s">
        <v>1495</v>
      </c>
      <c r="K621" s="172" t="s">
        <v>1521</v>
      </c>
      <c r="L621" s="172" t="s">
        <v>1555</v>
      </c>
      <c r="M621" s="172" t="s">
        <v>179</v>
      </c>
    </row>
    <row r="622" spans="2:13" ht="20.100000000000001" customHeight="1" x14ac:dyDescent="0.25">
      <c r="B622" s="169" t="str">
        <f>IFERROR(RANK(Table912[[#This Row],[search id]],Table912[search id],1),"")</f>
        <v/>
      </c>
      <c r="C622" s="170" t="str">
        <f>IF(MIN(Table912[[#This Row],[search supracategory]:[search subcategory]])&lt;&gt;0,MIN(Table912[[#This Row],[search supracategory]:[search subcategory]]),"")</f>
        <v/>
      </c>
      <c r="D622" s="170" t="str">
        <f>IFERROR(SEARCH($G$3,Table912[[#This Row],[Supracategory Name]])+ROW()/100000,"")</f>
        <v/>
      </c>
      <c r="E622" s="170" t="str">
        <f>IFERROR(SEARCH($G$3,Table912[[#This Row],[Category Name]])+ROW()/100000,"")</f>
        <v/>
      </c>
      <c r="F622" s="170" t="str">
        <f>IFERROR(SEARCH($G$3,Table912[[#This Row],[Subcategory Name]])+ROW()/100000,"")</f>
        <v/>
      </c>
      <c r="G622" s="171">
        <v>2216</v>
      </c>
      <c r="H622" s="172" t="s">
        <v>1039</v>
      </c>
      <c r="I622" s="172" t="s">
        <v>1371</v>
      </c>
      <c r="J622" s="172" t="s">
        <v>1495</v>
      </c>
      <c r="K622" s="172" t="s">
        <v>1521</v>
      </c>
      <c r="L622" s="172" t="s">
        <v>1557</v>
      </c>
      <c r="M622" s="172" t="s">
        <v>179</v>
      </c>
    </row>
    <row r="623" spans="2:13" ht="20.100000000000001" customHeight="1" x14ac:dyDescent="0.25">
      <c r="B623" s="173" t="str">
        <f>IFERROR(RANK(Table912[[#This Row],[search id]],Table912[search id],1),"")</f>
        <v/>
      </c>
      <c r="C623" s="174" t="str">
        <f>IF(MIN(Table912[[#This Row],[search supracategory]:[search subcategory]])&lt;&gt;0,MIN(Table912[[#This Row],[search supracategory]:[search subcategory]]),"")</f>
        <v/>
      </c>
      <c r="D623" s="174" t="str">
        <f>IFERROR(SEARCH($G$3,Table912[[#This Row],[Supracategory Name]])+ROW()/100000,"")</f>
        <v/>
      </c>
      <c r="E623" s="174" t="str">
        <f>IFERROR(SEARCH($G$3,Table912[[#This Row],[Category Name]])+ROW()/100000,"")</f>
        <v/>
      </c>
      <c r="F623" s="174" t="str">
        <f>IFERROR(SEARCH($G$3,Table912[[#This Row],[Subcategory Name]])+ROW()/100000,"")</f>
        <v/>
      </c>
      <c r="G623" s="171">
        <v>3354</v>
      </c>
      <c r="H623" s="172" t="s">
        <v>1039</v>
      </c>
      <c r="I623" s="172" t="s">
        <v>1371</v>
      </c>
      <c r="J623" s="172" t="s">
        <v>1495</v>
      </c>
      <c r="K623" s="172" t="s">
        <v>1521</v>
      </c>
      <c r="L623" s="172" t="s">
        <v>1559</v>
      </c>
      <c r="M623" s="172" t="s">
        <v>179</v>
      </c>
    </row>
    <row r="624" spans="2:13" ht="20.100000000000001" customHeight="1" x14ac:dyDescent="0.25">
      <c r="B624" s="169" t="str">
        <f>IFERROR(RANK(Table912[[#This Row],[search id]],Table912[search id],1),"")</f>
        <v/>
      </c>
      <c r="C624" s="170" t="str">
        <f>IF(MIN(Table912[[#This Row],[search supracategory]:[search subcategory]])&lt;&gt;0,MIN(Table912[[#This Row],[search supracategory]:[search subcategory]]),"")</f>
        <v/>
      </c>
      <c r="D624" s="170" t="str">
        <f>IFERROR(SEARCH($G$3,Table912[[#This Row],[Supracategory Name]])+ROW()/100000,"")</f>
        <v/>
      </c>
      <c r="E624" s="170" t="str">
        <f>IFERROR(SEARCH($G$3,Table912[[#This Row],[Category Name]])+ROW()/100000,"")</f>
        <v/>
      </c>
      <c r="F624" s="170" t="str">
        <f>IFERROR(SEARCH($G$3,Table912[[#This Row],[Subcategory Name]])+ROW()/100000,"")</f>
        <v/>
      </c>
      <c r="G624" s="171">
        <v>862</v>
      </c>
      <c r="H624" s="172" t="s">
        <v>1039</v>
      </c>
      <c r="I624" s="172" t="s">
        <v>1371</v>
      </c>
      <c r="J624" s="172" t="s">
        <v>1495</v>
      </c>
      <c r="K624" s="172" t="s">
        <v>1561</v>
      </c>
      <c r="L624" s="172" t="s">
        <v>1562</v>
      </c>
      <c r="M624" s="172" t="s">
        <v>179</v>
      </c>
    </row>
    <row r="625" spans="2:13" ht="20.100000000000001" customHeight="1" x14ac:dyDescent="0.25">
      <c r="B625" s="173" t="str">
        <f>IFERROR(RANK(Table912[[#This Row],[search id]],Table912[search id],1),"")</f>
        <v/>
      </c>
      <c r="C625" s="174" t="str">
        <f>IF(MIN(Table912[[#This Row],[search supracategory]:[search subcategory]])&lt;&gt;0,MIN(Table912[[#This Row],[search supracategory]:[search subcategory]]),"")</f>
        <v/>
      </c>
      <c r="D625" s="174" t="str">
        <f>IFERROR(SEARCH($G$3,Table912[[#This Row],[Supracategory Name]])+ROW()/100000,"")</f>
        <v/>
      </c>
      <c r="E625" s="174" t="str">
        <f>IFERROR(SEARCH($G$3,Table912[[#This Row],[Category Name]])+ROW()/100000,"")</f>
        <v/>
      </c>
      <c r="F625" s="174" t="str">
        <f>IFERROR(SEARCH($G$3,Table912[[#This Row],[Subcategory Name]])+ROW()/100000,"")</f>
        <v/>
      </c>
      <c r="G625" s="171">
        <v>431</v>
      </c>
      <c r="H625" s="172" t="s">
        <v>1039</v>
      </c>
      <c r="I625" s="172" t="s">
        <v>1371</v>
      </c>
      <c r="J625" s="172" t="s">
        <v>1495</v>
      </c>
      <c r="K625" s="172" t="s">
        <v>1561</v>
      </c>
      <c r="L625" s="172" t="s">
        <v>1565</v>
      </c>
      <c r="M625" s="172" t="s">
        <v>179</v>
      </c>
    </row>
    <row r="626" spans="2:13" ht="20.100000000000001" customHeight="1" x14ac:dyDescent="0.25">
      <c r="B626" s="169" t="str">
        <f>IFERROR(RANK(Table912[[#This Row],[search id]],Table912[search id],1),"")</f>
        <v/>
      </c>
      <c r="C626" s="170" t="str">
        <f>IF(MIN(Table912[[#This Row],[search supracategory]:[search subcategory]])&lt;&gt;0,MIN(Table912[[#This Row],[search supracategory]:[search subcategory]]),"")</f>
        <v/>
      </c>
      <c r="D626" s="170" t="str">
        <f>IFERROR(SEARCH($G$3,Table912[[#This Row],[Supracategory Name]])+ROW()/100000,"")</f>
        <v/>
      </c>
      <c r="E626" s="170" t="str">
        <f>IFERROR(SEARCH($G$3,Table912[[#This Row],[Category Name]])+ROW()/100000,"")</f>
        <v/>
      </c>
      <c r="F626" s="170" t="str">
        <f>IFERROR(SEARCH($G$3,Table912[[#This Row],[Subcategory Name]])+ROW()/100000,"")</f>
        <v/>
      </c>
      <c r="G626" s="171">
        <v>2408</v>
      </c>
      <c r="H626" s="172" t="s">
        <v>1039</v>
      </c>
      <c r="I626" s="172" t="s">
        <v>1371</v>
      </c>
      <c r="J626" s="172" t="s">
        <v>1495</v>
      </c>
      <c r="K626" s="172" t="s">
        <v>1561</v>
      </c>
      <c r="L626" s="172" t="s">
        <v>1567</v>
      </c>
      <c r="M626" s="172" t="s">
        <v>179</v>
      </c>
    </row>
    <row r="627" spans="2:13" ht="20.100000000000001" customHeight="1" x14ac:dyDescent="0.25">
      <c r="B627" s="173" t="str">
        <f>IFERROR(RANK(Table912[[#This Row],[search id]],Table912[search id],1),"")</f>
        <v/>
      </c>
      <c r="C627" s="174" t="str">
        <f>IF(MIN(Table912[[#This Row],[search supracategory]:[search subcategory]])&lt;&gt;0,MIN(Table912[[#This Row],[search supracategory]:[search subcategory]]),"")</f>
        <v/>
      </c>
      <c r="D627" s="174" t="str">
        <f>IFERROR(SEARCH($G$3,Table912[[#This Row],[Supracategory Name]])+ROW()/100000,"")</f>
        <v/>
      </c>
      <c r="E627" s="174" t="str">
        <f>IFERROR(SEARCH($G$3,Table912[[#This Row],[Category Name]])+ROW()/100000,"")</f>
        <v/>
      </c>
      <c r="F627" s="174" t="str">
        <f>IFERROR(SEARCH($G$3,Table912[[#This Row],[Subcategory Name]])+ROW()/100000,"")</f>
        <v/>
      </c>
      <c r="G627" s="171">
        <v>854</v>
      </c>
      <c r="H627" s="172" t="s">
        <v>1039</v>
      </c>
      <c r="I627" s="172" t="s">
        <v>1371</v>
      </c>
      <c r="J627" s="172" t="s">
        <v>1495</v>
      </c>
      <c r="K627" s="172" t="s">
        <v>1569</v>
      </c>
      <c r="L627" s="172" t="s">
        <v>1570</v>
      </c>
      <c r="M627" s="172" t="s">
        <v>179</v>
      </c>
    </row>
    <row r="628" spans="2:13" ht="20.100000000000001" customHeight="1" x14ac:dyDescent="0.25">
      <c r="B628" s="169" t="str">
        <f>IFERROR(RANK(Table912[[#This Row],[search id]],Table912[search id],1),"")</f>
        <v/>
      </c>
      <c r="C628" s="170" t="str">
        <f>IF(MIN(Table912[[#This Row],[search supracategory]:[search subcategory]])&lt;&gt;0,MIN(Table912[[#This Row],[search supracategory]:[search subcategory]]),"")</f>
        <v/>
      </c>
      <c r="D628" s="170" t="str">
        <f>IFERROR(SEARCH($G$3,Table912[[#This Row],[Supracategory Name]])+ROW()/100000,"")</f>
        <v/>
      </c>
      <c r="E628" s="170" t="str">
        <f>IFERROR(SEARCH($G$3,Table912[[#This Row],[Category Name]])+ROW()/100000,"")</f>
        <v/>
      </c>
      <c r="F628" s="170" t="str">
        <f>IFERROR(SEARCH($G$3,Table912[[#This Row],[Subcategory Name]])+ROW()/100000,"")</f>
        <v/>
      </c>
      <c r="G628" s="171">
        <v>603</v>
      </c>
      <c r="H628" s="172" t="s">
        <v>1039</v>
      </c>
      <c r="I628" s="172" t="s">
        <v>1371</v>
      </c>
      <c r="J628" s="172" t="s">
        <v>1495</v>
      </c>
      <c r="K628" s="172" t="s">
        <v>1569</v>
      </c>
      <c r="L628" s="172" t="s">
        <v>1573</v>
      </c>
      <c r="M628" s="172" t="s">
        <v>179</v>
      </c>
    </row>
    <row r="629" spans="2:13" ht="20.100000000000001" customHeight="1" x14ac:dyDescent="0.25">
      <c r="B629" s="173" t="str">
        <f>IFERROR(RANK(Table912[[#This Row],[search id]],Table912[search id],1),"")</f>
        <v/>
      </c>
      <c r="C629" s="174" t="str">
        <f>IF(MIN(Table912[[#This Row],[search supracategory]:[search subcategory]])&lt;&gt;0,MIN(Table912[[#This Row],[search supracategory]:[search subcategory]]),"")</f>
        <v/>
      </c>
      <c r="D629" s="174" t="str">
        <f>IFERROR(SEARCH($G$3,Table912[[#This Row],[Supracategory Name]])+ROW()/100000,"")</f>
        <v/>
      </c>
      <c r="E629" s="174" t="str">
        <f>IFERROR(SEARCH($G$3,Table912[[#This Row],[Category Name]])+ROW()/100000,"")</f>
        <v/>
      </c>
      <c r="F629" s="174" t="str">
        <f>IFERROR(SEARCH($G$3,Table912[[#This Row],[Subcategory Name]])+ROW()/100000,"")</f>
        <v/>
      </c>
      <c r="G629" s="171">
        <v>427</v>
      </c>
      <c r="H629" s="172" t="s">
        <v>1039</v>
      </c>
      <c r="I629" s="172" t="s">
        <v>1371</v>
      </c>
      <c r="J629" s="172" t="s">
        <v>1495</v>
      </c>
      <c r="K629" s="172" t="s">
        <v>1569</v>
      </c>
      <c r="L629" s="172" t="s">
        <v>1575</v>
      </c>
      <c r="M629" s="172" t="s">
        <v>179</v>
      </c>
    </row>
    <row r="630" spans="2:13" ht="20.100000000000001" customHeight="1" x14ac:dyDescent="0.25">
      <c r="B630" s="169" t="str">
        <f>IFERROR(RANK(Table912[[#This Row],[search id]],Table912[search id],1),"")</f>
        <v/>
      </c>
      <c r="C630" s="170" t="str">
        <f>IF(MIN(Table912[[#This Row],[search supracategory]:[search subcategory]])&lt;&gt;0,MIN(Table912[[#This Row],[search supracategory]:[search subcategory]]),"")</f>
        <v/>
      </c>
      <c r="D630" s="170" t="str">
        <f>IFERROR(SEARCH($G$3,Table912[[#This Row],[Supracategory Name]])+ROW()/100000,"")</f>
        <v/>
      </c>
      <c r="E630" s="170" t="str">
        <f>IFERROR(SEARCH($G$3,Table912[[#This Row],[Category Name]])+ROW()/100000,"")</f>
        <v/>
      </c>
      <c r="F630" s="170" t="str">
        <f>IFERROR(SEARCH($G$3,Table912[[#This Row],[Subcategory Name]])+ROW()/100000,"")</f>
        <v/>
      </c>
      <c r="G630" s="171">
        <v>428</v>
      </c>
      <c r="H630" s="172" t="s">
        <v>1039</v>
      </c>
      <c r="I630" s="172" t="s">
        <v>1371</v>
      </c>
      <c r="J630" s="172" t="s">
        <v>1495</v>
      </c>
      <c r="K630" s="172" t="s">
        <v>1569</v>
      </c>
      <c r="L630" s="172" t="s">
        <v>1577</v>
      </c>
      <c r="M630" s="172" t="s">
        <v>179</v>
      </c>
    </row>
    <row r="631" spans="2:13" ht="20.100000000000001" customHeight="1" x14ac:dyDescent="0.25">
      <c r="B631" s="173" t="str">
        <f>IFERROR(RANK(Table912[[#This Row],[search id]],Table912[search id],1),"")</f>
        <v/>
      </c>
      <c r="C631" s="174" t="str">
        <f>IF(MIN(Table912[[#This Row],[search supracategory]:[search subcategory]])&lt;&gt;0,MIN(Table912[[#This Row],[search supracategory]:[search subcategory]]),"")</f>
        <v/>
      </c>
      <c r="D631" s="174" t="str">
        <f>IFERROR(SEARCH($G$3,Table912[[#This Row],[Supracategory Name]])+ROW()/100000,"")</f>
        <v/>
      </c>
      <c r="E631" s="174" t="str">
        <f>IFERROR(SEARCH($G$3,Table912[[#This Row],[Category Name]])+ROW()/100000,"")</f>
        <v/>
      </c>
      <c r="F631" s="174" t="str">
        <f>IFERROR(SEARCH($G$3,Table912[[#This Row],[Subcategory Name]])+ROW()/100000,"")</f>
        <v/>
      </c>
      <c r="G631" s="171">
        <v>315</v>
      </c>
      <c r="H631" s="172" t="s">
        <v>1039</v>
      </c>
      <c r="I631" s="172" t="s">
        <v>1371</v>
      </c>
      <c r="J631" s="172" t="s">
        <v>1495</v>
      </c>
      <c r="K631" s="172" t="s">
        <v>1569</v>
      </c>
      <c r="L631" s="172" t="s">
        <v>1579</v>
      </c>
      <c r="M631" s="172" t="s">
        <v>179</v>
      </c>
    </row>
    <row r="632" spans="2:13" ht="20.100000000000001" customHeight="1" x14ac:dyDescent="0.25">
      <c r="B632" s="169" t="str">
        <f>IFERROR(RANK(Table912[[#This Row],[search id]],Table912[search id],1),"")</f>
        <v/>
      </c>
      <c r="C632" s="170" t="str">
        <f>IF(MIN(Table912[[#This Row],[search supracategory]:[search subcategory]])&lt;&gt;0,MIN(Table912[[#This Row],[search supracategory]:[search subcategory]]),"")</f>
        <v/>
      </c>
      <c r="D632" s="170" t="str">
        <f>IFERROR(SEARCH($G$3,Table912[[#This Row],[Supracategory Name]])+ROW()/100000,"")</f>
        <v/>
      </c>
      <c r="E632" s="170" t="str">
        <f>IFERROR(SEARCH($G$3,Table912[[#This Row],[Category Name]])+ROW()/100000,"")</f>
        <v/>
      </c>
      <c r="F632" s="170" t="str">
        <f>IFERROR(SEARCH($G$3,Table912[[#This Row],[Subcategory Name]])+ROW()/100000,"")</f>
        <v/>
      </c>
      <c r="G632" s="171">
        <v>3458</v>
      </c>
      <c r="H632" s="172" t="s">
        <v>1039</v>
      </c>
      <c r="I632" s="172" t="s">
        <v>1371</v>
      </c>
      <c r="J632" s="172" t="s">
        <v>1495</v>
      </c>
      <c r="K632" s="172" t="s">
        <v>1581</v>
      </c>
      <c r="L632" s="172" t="s">
        <v>1582</v>
      </c>
      <c r="M632" s="172" t="s">
        <v>179</v>
      </c>
    </row>
    <row r="633" spans="2:13" ht="20.100000000000001" customHeight="1" x14ac:dyDescent="0.25">
      <c r="B633" s="173" t="str">
        <f>IFERROR(RANK(Table912[[#This Row],[search id]],Table912[search id],1),"")</f>
        <v/>
      </c>
      <c r="C633" s="174" t="str">
        <f>IF(MIN(Table912[[#This Row],[search supracategory]:[search subcategory]])&lt;&gt;0,MIN(Table912[[#This Row],[search supracategory]:[search subcategory]]),"")</f>
        <v/>
      </c>
      <c r="D633" s="174" t="str">
        <f>IFERROR(SEARCH($G$3,Table912[[#This Row],[Supracategory Name]])+ROW()/100000,"")</f>
        <v/>
      </c>
      <c r="E633" s="174" t="str">
        <f>IFERROR(SEARCH($G$3,Table912[[#This Row],[Category Name]])+ROW()/100000,"")</f>
        <v/>
      </c>
      <c r="F633" s="174" t="str">
        <f>IFERROR(SEARCH($G$3,Table912[[#This Row],[Subcategory Name]])+ROW()/100000,"")</f>
        <v/>
      </c>
      <c r="G633" s="171">
        <v>2432</v>
      </c>
      <c r="H633" s="172" t="s">
        <v>1039</v>
      </c>
      <c r="I633" s="172" t="s">
        <v>1371</v>
      </c>
      <c r="J633" s="172" t="s">
        <v>1495</v>
      </c>
      <c r="K633" s="172" t="s">
        <v>1581</v>
      </c>
      <c r="L633" s="172" t="s">
        <v>1585</v>
      </c>
      <c r="M633" s="172" t="s">
        <v>179</v>
      </c>
    </row>
    <row r="634" spans="2:13" ht="20.100000000000001" customHeight="1" x14ac:dyDescent="0.25">
      <c r="B634" s="169" t="str">
        <f>IFERROR(RANK(Table912[[#This Row],[search id]],Table912[search id],1),"")</f>
        <v/>
      </c>
      <c r="C634" s="170" t="str">
        <f>IF(MIN(Table912[[#This Row],[search supracategory]:[search subcategory]])&lt;&gt;0,MIN(Table912[[#This Row],[search supracategory]:[search subcategory]]),"")</f>
        <v/>
      </c>
      <c r="D634" s="170" t="str">
        <f>IFERROR(SEARCH($G$3,Table912[[#This Row],[Supracategory Name]])+ROW()/100000,"")</f>
        <v/>
      </c>
      <c r="E634" s="170" t="str">
        <f>IFERROR(SEARCH($G$3,Table912[[#This Row],[Category Name]])+ROW()/100000,"")</f>
        <v/>
      </c>
      <c r="F634" s="170" t="str">
        <f>IFERROR(SEARCH($G$3,Table912[[#This Row],[Subcategory Name]])+ROW()/100000,"")</f>
        <v/>
      </c>
      <c r="G634" s="171">
        <v>2433</v>
      </c>
      <c r="H634" s="172" t="s">
        <v>1039</v>
      </c>
      <c r="I634" s="172" t="s">
        <v>1371</v>
      </c>
      <c r="J634" s="172" t="s">
        <v>1495</v>
      </c>
      <c r="K634" s="172" t="s">
        <v>1581</v>
      </c>
      <c r="L634" s="172" t="s">
        <v>1587</v>
      </c>
      <c r="M634" s="172" t="s">
        <v>179</v>
      </c>
    </row>
    <row r="635" spans="2:13" ht="20.100000000000001" customHeight="1" x14ac:dyDescent="0.25">
      <c r="B635" s="173" t="str">
        <f>IFERROR(RANK(Table912[[#This Row],[search id]],Table912[search id],1),"")</f>
        <v/>
      </c>
      <c r="C635" s="174" t="str">
        <f>IF(MIN(Table912[[#This Row],[search supracategory]:[search subcategory]])&lt;&gt;0,MIN(Table912[[#This Row],[search supracategory]:[search subcategory]]),"")</f>
        <v/>
      </c>
      <c r="D635" s="174" t="str">
        <f>IFERROR(SEARCH($G$3,Table912[[#This Row],[Supracategory Name]])+ROW()/100000,"")</f>
        <v/>
      </c>
      <c r="E635" s="174" t="str">
        <f>IFERROR(SEARCH($G$3,Table912[[#This Row],[Category Name]])+ROW()/100000,"")</f>
        <v/>
      </c>
      <c r="F635" s="174" t="str">
        <f>IFERROR(SEARCH($G$3,Table912[[#This Row],[Subcategory Name]])+ROW()/100000,"")</f>
        <v/>
      </c>
      <c r="G635" s="171">
        <v>2434</v>
      </c>
      <c r="H635" s="172" t="s">
        <v>1039</v>
      </c>
      <c r="I635" s="172" t="s">
        <v>1371</v>
      </c>
      <c r="J635" s="172" t="s">
        <v>1495</v>
      </c>
      <c r="K635" s="172" t="s">
        <v>1581</v>
      </c>
      <c r="L635" s="172" t="s">
        <v>1589</v>
      </c>
      <c r="M635" s="172" t="s">
        <v>179</v>
      </c>
    </row>
    <row r="636" spans="2:13" ht="20.100000000000001" customHeight="1" x14ac:dyDescent="0.25">
      <c r="B636" s="169" t="str">
        <f>IFERROR(RANK(Table912[[#This Row],[search id]],Table912[search id],1),"")</f>
        <v/>
      </c>
      <c r="C636" s="170" t="str">
        <f>IF(MIN(Table912[[#This Row],[search supracategory]:[search subcategory]])&lt;&gt;0,MIN(Table912[[#This Row],[search supracategory]:[search subcategory]]),"")</f>
        <v/>
      </c>
      <c r="D636" s="170" t="str">
        <f>IFERROR(SEARCH($G$3,Table912[[#This Row],[Supracategory Name]])+ROW()/100000,"")</f>
        <v/>
      </c>
      <c r="E636" s="170" t="str">
        <f>IFERROR(SEARCH($G$3,Table912[[#This Row],[Category Name]])+ROW()/100000,"")</f>
        <v/>
      </c>
      <c r="F636" s="170" t="str">
        <f>IFERROR(SEARCH($G$3,Table912[[#This Row],[Subcategory Name]])+ROW()/100000,"")</f>
        <v/>
      </c>
      <c r="G636" s="171">
        <v>433</v>
      </c>
      <c r="H636" s="172" t="s">
        <v>1039</v>
      </c>
      <c r="I636" s="172" t="s">
        <v>1371</v>
      </c>
      <c r="J636" s="172" t="s">
        <v>1495</v>
      </c>
      <c r="K636" s="172" t="s">
        <v>1581</v>
      </c>
      <c r="L636" s="172" t="s">
        <v>1591</v>
      </c>
      <c r="M636" s="172" t="s">
        <v>179</v>
      </c>
    </row>
    <row r="637" spans="2:13" ht="20.100000000000001" customHeight="1" x14ac:dyDescent="0.25">
      <c r="B637" s="173" t="str">
        <f>IFERROR(RANK(Table912[[#This Row],[search id]],Table912[search id],1),"")</f>
        <v/>
      </c>
      <c r="C637" s="174" t="str">
        <f>IF(MIN(Table912[[#This Row],[search supracategory]:[search subcategory]])&lt;&gt;0,MIN(Table912[[#This Row],[search supracategory]:[search subcategory]]),"")</f>
        <v/>
      </c>
      <c r="D637" s="174" t="str">
        <f>IFERROR(SEARCH($G$3,Table912[[#This Row],[Supracategory Name]])+ROW()/100000,"")</f>
        <v/>
      </c>
      <c r="E637" s="174" t="str">
        <f>IFERROR(SEARCH($G$3,Table912[[#This Row],[Category Name]])+ROW()/100000,"")</f>
        <v/>
      </c>
      <c r="F637" s="174" t="str">
        <f>IFERROR(SEARCH($G$3,Table912[[#This Row],[Subcategory Name]])+ROW()/100000,"")</f>
        <v/>
      </c>
      <c r="G637" s="171">
        <v>423</v>
      </c>
      <c r="H637" s="172" t="s">
        <v>1039</v>
      </c>
      <c r="I637" s="172" t="s">
        <v>1371</v>
      </c>
      <c r="J637" s="172" t="s">
        <v>1593</v>
      </c>
      <c r="K637" s="172" t="s">
        <v>1594</v>
      </c>
      <c r="L637" s="172" t="s">
        <v>1595</v>
      </c>
      <c r="M637" s="172" t="s">
        <v>179</v>
      </c>
    </row>
    <row r="638" spans="2:13" ht="20.100000000000001" customHeight="1" x14ac:dyDescent="0.25">
      <c r="B638" s="169" t="str">
        <f>IFERROR(RANK(Table912[[#This Row],[search id]],Table912[search id],1),"")</f>
        <v/>
      </c>
      <c r="C638" s="170" t="str">
        <f>IF(MIN(Table912[[#This Row],[search supracategory]:[search subcategory]])&lt;&gt;0,MIN(Table912[[#This Row],[search supracategory]:[search subcategory]]),"")</f>
        <v/>
      </c>
      <c r="D638" s="170" t="str">
        <f>IFERROR(SEARCH($G$3,Table912[[#This Row],[Supracategory Name]])+ROW()/100000,"")</f>
        <v/>
      </c>
      <c r="E638" s="170" t="str">
        <f>IFERROR(SEARCH($G$3,Table912[[#This Row],[Category Name]])+ROW()/100000,"")</f>
        <v/>
      </c>
      <c r="F638" s="170" t="str">
        <f>IFERROR(SEARCH($G$3,Table912[[#This Row],[Subcategory Name]])+ROW()/100000,"")</f>
        <v/>
      </c>
      <c r="G638" s="171">
        <v>384</v>
      </c>
      <c r="H638" s="172" t="s">
        <v>1039</v>
      </c>
      <c r="I638" s="172" t="s">
        <v>1371</v>
      </c>
      <c r="J638" s="172" t="s">
        <v>1593</v>
      </c>
      <c r="K638" s="172" t="s">
        <v>1594</v>
      </c>
      <c r="L638" s="172" t="s">
        <v>1599</v>
      </c>
      <c r="M638" s="172" t="s">
        <v>179</v>
      </c>
    </row>
    <row r="639" spans="2:13" ht="20.100000000000001" customHeight="1" x14ac:dyDescent="0.25">
      <c r="B639" s="173" t="str">
        <f>IFERROR(RANK(Table912[[#This Row],[search id]],Table912[search id],1),"")</f>
        <v/>
      </c>
      <c r="C639" s="174" t="str">
        <f>IF(MIN(Table912[[#This Row],[search supracategory]:[search subcategory]])&lt;&gt;0,MIN(Table912[[#This Row],[search supracategory]:[search subcategory]]),"")</f>
        <v/>
      </c>
      <c r="D639" s="174" t="str">
        <f>IFERROR(SEARCH($G$3,Table912[[#This Row],[Supracategory Name]])+ROW()/100000,"")</f>
        <v/>
      </c>
      <c r="E639" s="174" t="str">
        <f>IFERROR(SEARCH($G$3,Table912[[#This Row],[Category Name]])+ROW()/100000,"")</f>
        <v/>
      </c>
      <c r="F639" s="174" t="str">
        <f>IFERROR(SEARCH($G$3,Table912[[#This Row],[Subcategory Name]])+ROW()/100000,"")</f>
        <v/>
      </c>
      <c r="G639" s="171">
        <v>383</v>
      </c>
      <c r="H639" s="172" t="s">
        <v>1039</v>
      </c>
      <c r="I639" s="172" t="s">
        <v>1371</v>
      </c>
      <c r="J639" s="172" t="s">
        <v>1593</v>
      </c>
      <c r="K639" s="172" t="s">
        <v>1601</v>
      </c>
      <c r="L639" s="172" t="s">
        <v>1602</v>
      </c>
      <c r="M639" s="172" t="s">
        <v>179</v>
      </c>
    </row>
    <row r="640" spans="2:13" ht="20.100000000000001" customHeight="1" x14ac:dyDescent="0.25">
      <c r="B640" s="169" t="str">
        <f>IFERROR(RANK(Table912[[#This Row],[search id]],Table912[search id],1),"")</f>
        <v/>
      </c>
      <c r="C640" s="170" t="str">
        <f>IF(MIN(Table912[[#This Row],[search supracategory]:[search subcategory]])&lt;&gt;0,MIN(Table912[[#This Row],[search supracategory]:[search subcategory]]),"")</f>
        <v/>
      </c>
      <c r="D640" s="170" t="str">
        <f>IFERROR(SEARCH($G$3,Table912[[#This Row],[Supracategory Name]])+ROW()/100000,"")</f>
        <v/>
      </c>
      <c r="E640" s="170" t="str">
        <f>IFERROR(SEARCH($G$3,Table912[[#This Row],[Category Name]])+ROW()/100000,"")</f>
        <v/>
      </c>
      <c r="F640" s="170" t="str">
        <f>IFERROR(SEARCH($G$3,Table912[[#This Row],[Subcategory Name]])+ROW()/100000,"")</f>
        <v/>
      </c>
      <c r="G640" s="171">
        <v>622</v>
      </c>
      <c r="H640" s="172" t="s">
        <v>1039</v>
      </c>
      <c r="I640" s="172" t="s">
        <v>1371</v>
      </c>
      <c r="J640" s="172" t="s">
        <v>1593</v>
      </c>
      <c r="K640" s="172" t="s">
        <v>1601</v>
      </c>
      <c r="L640" s="172" t="s">
        <v>1605</v>
      </c>
      <c r="M640" s="172" t="s">
        <v>179</v>
      </c>
    </row>
    <row r="641" spans="2:13" ht="20.100000000000001" customHeight="1" x14ac:dyDescent="0.25">
      <c r="B641" s="173" t="str">
        <f>IFERROR(RANK(Table912[[#This Row],[search id]],Table912[search id],1),"")</f>
        <v/>
      </c>
      <c r="C641" s="174" t="str">
        <f>IF(MIN(Table912[[#This Row],[search supracategory]:[search subcategory]])&lt;&gt;0,MIN(Table912[[#This Row],[search supracategory]:[search subcategory]]),"")</f>
        <v/>
      </c>
      <c r="D641" s="174" t="str">
        <f>IFERROR(SEARCH($G$3,Table912[[#This Row],[Supracategory Name]])+ROW()/100000,"")</f>
        <v/>
      </c>
      <c r="E641" s="174" t="str">
        <f>IFERROR(SEARCH($G$3,Table912[[#This Row],[Category Name]])+ROW()/100000,"")</f>
        <v/>
      </c>
      <c r="F641" s="174" t="str">
        <f>IFERROR(SEARCH($G$3,Table912[[#This Row],[Subcategory Name]])+ROW()/100000,"")</f>
        <v/>
      </c>
      <c r="G641" s="171">
        <v>534</v>
      </c>
      <c r="H641" s="172" t="s">
        <v>1039</v>
      </c>
      <c r="I641" s="172" t="s">
        <v>1371</v>
      </c>
      <c r="J641" s="172" t="s">
        <v>1593</v>
      </c>
      <c r="K641" s="172" t="s">
        <v>1601</v>
      </c>
      <c r="L641" s="172" t="s">
        <v>1607</v>
      </c>
      <c r="M641" s="172" t="s">
        <v>179</v>
      </c>
    </row>
    <row r="642" spans="2:13" ht="20.100000000000001" customHeight="1" x14ac:dyDescent="0.25">
      <c r="B642" s="169" t="str">
        <f>IFERROR(RANK(Table912[[#This Row],[search id]],Table912[search id],1),"")</f>
        <v/>
      </c>
      <c r="C642" s="170" t="str">
        <f>IF(MIN(Table912[[#This Row],[search supracategory]:[search subcategory]])&lt;&gt;0,MIN(Table912[[#This Row],[search supracategory]:[search subcategory]]),"")</f>
        <v/>
      </c>
      <c r="D642" s="170" t="str">
        <f>IFERROR(SEARCH($G$3,Table912[[#This Row],[Supracategory Name]])+ROW()/100000,"")</f>
        <v/>
      </c>
      <c r="E642" s="170" t="str">
        <f>IFERROR(SEARCH($G$3,Table912[[#This Row],[Category Name]])+ROW()/100000,"")</f>
        <v/>
      </c>
      <c r="F642" s="170" t="str">
        <f>IFERROR(SEARCH($G$3,Table912[[#This Row],[Subcategory Name]])+ROW()/100000,"")</f>
        <v/>
      </c>
      <c r="G642" s="171">
        <v>627</v>
      </c>
      <c r="H642" s="172" t="s">
        <v>1039</v>
      </c>
      <c r="I642" s="172" t="s">
        <v>1371</v>
      </c>
      <c r="J642" s="172" t="s">
        <v>1593</v>
      </c>
      <c r="K642" s="172" t="s">
        <v>1609</v>
      </c>
      <c r="L642" s="172" t="s">
        <v>179</v>
      </c>
      <c r="M642" s="172" t="s">
        <v>179</v>
      </c>
    </row>
    <row r="643" spans="2:13" ht="20.100000000000001" customHeight="1" x14ac:dyDescent="0.25">
      <c r="B643" s="173" t="str">
        <f>IFERROR(RANK(Table912[[#This Row],[search id]],Table912[search id],1),"")</f>
        <v/>
      </c>
      <c r="C643" s="174" t="str">
        <f>IF(MIN(Table912[[#This Row],[search supracategory]:[search subcategory]])&lt;&gt;0,MIN(Table912[[#This Row],[search supracategory]:[search subcategory]]),"")</f>
        <v/>
      </c>
      <c r="D643" s="174" t="str">
        <f>IFERROR(SEARCH($G$3,Table912[[#This Row],[Supracategory Name]])+ROW()/100000,"")</f>
        <v/>
      </c>
      <c r="E643" s="174" t="str">
        <f>IFERROR(SEARCH($G$3,Table912[[#This Row],[Category Name]])+ROW()/100000,"")</f>
        <v/>
      </c>
      <c r="F643" s="174" t="str">
        <f>IFERROR(SEARCH($G$3,Table912[[#This Row],[Subcategory Name]])+ROW()/100000,"")</f>
        <v/>
      </c>
      <c r="G643" s="171">
        <v>618</v>
      </c>
      <c r="H643" s="172" t="s">
        <v>1039</v>
      </c>
      <c r="I643" s="172" t="s">
        <v>1371</v>
      </c>
      <c r="J643" s="172" t="s">
        <v>1593</v>
      </c>
      <c r="K643" s="172" t="s">
        <v>1611</v>
      </c>
      <c r="L643" s="172" t="s">
        <v>1612</v>
      </c>
      <c r="M643" s="172" t="s">
        <v>179</v>
      </c>
    </row>
    <row r="644" spans="2:13" ht="20.100000000000001" customHeight="1" x14ac:dyDescent="0.25">
      <c r="B644" s="169" t="str">
        <f>IFERROR(RANK(Table912[[#This Row],[search id]],Table912[search id],1),"")</f>
        <v/>
      </c>
      <c r="C644" s="170" t="str">
        <f>IF(MIN(Table912[[#This Row],[search supracategory]:[search subcategory]])&lt;&gt;0,MIN(Table912[[#This Row],[search supracategory]:[search subcategory]]),"")</f>
        <v/>
      </c>
      <c r="D644" s="170" t="str">
        <f>IFERROR(SEARCH($G$3,Table912[[#This Row],[Supracategory Name]])+ROW()/100000,"")</f>
        <v/>
      </c>
      <c r="E644" s="170" t="str">
        <f>IFERROR(SEARCH($G$3,Table912[[#This Row],[Category Name]])+ROW()/100000,"")</f>
        <v/>
      </c>
      <c r="F644" s="170" t="str">
        <f>IFERROR(SEARCH($G$3,Table912[[#This Row],[Subcategory Name]])+ROW()/100000,"")</f>
        <v/>
      </c>
      <c r="G644" s="171">
        <v>549</v>
      </c>
      <c r="H644" s="172" t="s">
        <v>1039</v>
      </c>
      <c r="I644" s="172" t="s">
        <v>1371</v>
      </c>
      <c r="J644" s="172" t="s">
        <v>1593</v>
      </c>
      <c r="K644" s="172" t="s">
        <v>1611</v>
      </c>
      <c r="L644" s="172" t="s">
        <v>1615</v>
      </c>
      <c r="M644" s="172" t="s">
        <v>179</v>
      </c>
    </row>
    <row r="645" spans="2:13" ht="20.100000000000001" customHeight="1" x14ac:dyDescent="0.25">
      <c r="B645" s="173" t="str">
        <f>IFERROR(RANK(Table912[[#This Row],[search id]],Table912[search id],1),"")</f>
        <v/>
      </c>
      <c r="C645" s="174" t="str">
        <f>IF(MIN(Table912[[#This Row],[search supracategory]:[search subcategory]])&lt;&gt;0,MIN(Table912[[#This Row],[search supracategory]:[search subcategory]]),"")</f>
        <v/>
      </c>
      <c r="D645" s="174" t="str">
        <f>IFERROR(SEARCH($G$3,Table912[[#This Row],[Supracategory Name]])+ROW()/100000,"")</f>
        <v/>
      </c>
      <c r="E645" s="174" t="str">
        <f>IFERROR(SEARCH($G$3,Table912[[#This Row],[Category Name]])+ROW()/100000,"")</f>
        <v/>
      </c>
      <c r="F645" s="174" t="str">
        <f>IFERROR(SEARCH($G$3,Table912[[#This Row],[Subcategory Name]])+ROW()/100000,"")</f>
        <v/>
      </c>
      <c r="G645" s="171">
        <v>312</v>
      </c>
      <c r="H645" s="172" t="s">
        <v>1039</v>
      </c>
      <c r="I645" s="172" t="s">
        <v>1371</v>
      </c>
      <c r="J645" s="172" t="s">
        <v>1593</v>
      </c>
      <c r="K645" s="172" t="s">
        <v>1611</v>
      </c>
      <c r="L645" s="172" t="s">
        <v>1617</v>
      </c>
      <c r="M645" s="172" t="s">
        <v>179</v>
      </c>
    </row>
    <row r="646" spans="2:13" ht="20.100000000000001" customHeight="1" x14ac:dyDescent="0.25">
      <c r="B646" s="169" t="str">
        <f>IFERROR(RANK(Table912[[#This Row],[search id]],Table912[search id],1),"")</f>
        <v/>
      </c>
      <c r="C646" s="170" t="str">
        <f>IF(MIN(Table912[[#This Row],[search supracategory]:[search subcategory]])&lt;&gt;0,MIN(Table912[[#This Row],[search supracategory]:[search subcategory]]),"")</f>
        <v/>
      </c>
      <c r="D646" s="170" t="str">
        <f>IFERROR(SEARCH($G$3,Table912[[#This Row],[Supracategory Name]])+ROW()/100000,"")</f>
        <v/>
      </c>
      <c r="E646" s="170" t="str">
        <f>IFERROR(SEARCH($G$3,Table912[[#This Row],[Category Name]])+ROW()/100000,"")</f>
        <v/>
      </c>
      <c r="F646" s="170" t="str">
        <f>IFERROR(SEARCH($G$3,Table912[[#This Row],[Subcategory Name]])+ROW()/100000,"")</f>
        <v/>
      </c>
      <c r="G646" s="171">
        <v>3528</v>
      </c>
      <c r="H646" s="172" t="s">
        <v>1039</v>
      </c>
      <c r="I646" s="172" t="s">
        <v>1371</v>
      </c>
      <c r="J646" s="172" t="s">
        <v>1593</v>
      </c>
      <c r="K646" s="172" t="s">
        <v>1611</v>
      </c>
      <c r="L646" s="172" t="s">
        <v>1619</v>
      </c>
      <c r="M646" s="172" t="s">
        <v>179</v>
      </c>
    </row>
    <row r="647" spans="2:13" ht="20.100000000000001" customHeight="1" x14ac:dyDescent="0.25">
      <c r="B647" s="173" t="str">
        <f>IFERROR(RANK(Table912[[#This Row],[search id]],Table912[search id],1),"")</f>
        <v/>
      </c>
      <c r="C647" s="174" t="str">
        <f>IF(MIN(Table912[[#This Row],[search supracategory]:[search subcategory]])&lt;&gt;0,MIN(Table912[[#This Row],[search supracategory]:[search subcategory]]),"")</f>
        <v/>
      </c>
      <c r="D647" s="174" t="str">
        <f>IFERROR(SEARCH($G$3,Table912[[#This Row],[Supracategory Name]])+ROW()/100000,"")</f>
        <v/>
      </c>
      <c r="E647" s="174" t="str">
        <f>IFERROR(SEARCH($G$3,Table912[[#This Row],[Category Name]])+ROW()/100000,"")</f>
        <v/>
      </c>
      <c r="F647" s="174" t="str">
        <f>IFERROR(SEARCH($G$3,Table912[[#This Row],[Subcategory Name]])+ROW()/100000,"")</f>
        <v/>
      </c>
      <c r="G647" s="171">
        <v>386</v>
      </c>
      <c r="H647" s="172" t="s">
        <v>1039</v>
      </c>
      <c r="I647" s="172" t="s">
        <v>1371</v>
      </c>
      <c r="J647" s="172" t="s">
        <v>1593</v>
      </c>
      <c r="K647" s="172" t="s">
        <v>1621</v>
      </c>
      <c r="L647" s="172" t="s">
        <v>1622</v>
      </c>
      <c r="M647" s="172" t="s">
        <v>179</v>
      </c>
    </row>
    <row r="648" spans="2:13" ht="20.100000000000001" customHeight="1" x14ac:dyDescent="0.25">
      <c r="B648" s="169" t="str">
        <f>IFERROR(RANK(Table912[[#This Row],[search id]],Table912[search id],1),"")</f>
        <v/>
      </c>
      <c r="C648" s="170" t="str">
        <f>IF(MIN(Table912[[#This Row],[search supracategory]:[search subcategory]])&lt;&gt;0,MIN(Table912[[#This Row],[search supracategory]:[search subcategory]]),"")</f>
        <v/>
      </c>
      <c r="D648" s="170" t="str">
        <f>IFERROR(SEARCH($G$3,Table912[[#This Row],[Supracategory Name]])+ROW()/100000,"")</f>
        <v/>
      </c>
      <c r="E648" s="170" t="str">
        <f>IFERROR(SEARCH($G$3,Table912[[#This Row],[Category Name]])+ROW()/100000,"")</f>
        <v/>
      </c>
      <c r="F648" s="170" t="str">
        <f>IFERROR(SEARCH($G$3,Table912[[#This Row],[Subcategory Name]])+ROW()/100000,"")</f>
        <v/>
      </c>
      <c r="G648" s="171">
        <v>381</v>
      </c>
      <c r="H648" s="172" t="s">
        <v>1039</v>
      </c>
      <c r="I648" s="172" t="s">
        <v>1371</v>
      </c>
      <c r="J648" s="172" t="s">
        <v>1593</v>
      </c>
      <c r="K648" s="172" t="s">
        <v>1621</v>
      </c>
      <c r="L648" s="172" t="s">
        <v>1625</v>
      </c>
      <c r="M648" s="172" t="s">
        <v>179</v>
      </c>
    </row>
    <row r="649" spans="2:13" ht="20.100000000000001" customHeight="1" x14ac:dyDescent="0.25">
      <c r="B649" s="173" t="str">
        <f>IFERROR(RANK(Table912[[#This Row],[search id]],Table912[search id],1),"")</f>
        <v/>
      </c>
      <c r="C649" s="174" t="str">
        <f>IF(MIN(Table912[[#This Row],[search supracategory]:[search subcategory]])&lt;&gt;0,MIN(Table912[[#This Row],[search supracategory]:[search subcategory]]),"")</f>
        <v/>
      </c>
      <c r="D649" s="174" t="str">
        <f>IFERROR(SEARCH($G$3,Table912[[#This Row],[Supracategory Name]])+ROW()/100000,"")</f>
        <v/>
      </c>
      <c r="E649" s="174" t="str">
        <f>IFERROR(SEARCH($G$3,Table912[[#This Row],[Category Name]])+ROW()/100000,"")</f>
        <v/>
      </c>
      <c r="F649" s="174" t="str">
        <f>IFERROR(SEARCH($G$3,Table912[[#This Row],[Subcategory Name]])+ROW()/100000,"")</f>
        <v/>
      </c>
      <c r="G649" s="171">
        <v>382</v>
      </c>
      <c r="H649" s="172" t="s">
        <v>1039</v>
      </c>
      <c r="I649" s="172" t="s">
        <v>1371</v>
      </c>
      <c r="J649" s="172" t="s">
        <v>1593</v>
      </c>
      <c r="K649" s="172" t="s">
        <v>1621</v>
      </c>
      <c r="L649" s="172" t="s">
        <v>1627</v>
      </c>
      <c r="M649" s="172" t="s">
        <v>179</v>
      </c>
    </row>
    <row r="650" spans="2:13" ht="20.100000000000001" customHeight="1" x14ac:dyDescent="0.25">
      <c r="B650" s="169" t="str">
        <f>IFERROR(RANK(Table912[[#This Row],[search id]],Table912[search id],1),"")</f>
        <v/>
      </c>
      <c r="C650" s="170" t="str">
        <f>IF(MIN(Table912[[#This Row],[search supracategory]:[search subcategory]])&lt;&gt;0,MIN(Table912[[#This Row],[search supracategory]:[search subcategory]]),"")</f>
        <v/>
      </c>
      <c r="D650" s="170" t="str">
        <f>IFERROR(SEARCH($G$3,Table912[[#This Row],[Supracategory Name]])+ROW()/100000,"")</f>
        <v/>
      </c>
      <c r="E650" s="170" t="str">
        <f>IFERROR(SEARCH($G$3,Table912[[#This Row],[Category Name]])+ROW()/100000,"")</f>
        <v/>
      </c>
      <c r="F650" s="170" t="str">
        <f>IFERROR(SEARCH($G$3,Table912[[#This Row],[Subcategory Name]])+ROW()/100000,"")</f>
        <v/>
      </c>
      <c r="G650" s="171">
        <v>535</v>
      </c>
      <c r="H650" s="172" t="s">
        <v>1039</v>
      </c>
      <c r="I650" s="172" t="s">
        <v>1371</v>
      </c>
      <c r="J650" s="172" t="s">
        <v>1593</v>
      </c>
      <c r="K650" s="172" t="s">
        <v>1621</v>
      </c>
      <c r="L650" s="172" t="s">
        <v>1629</v>
      </c>
      <c r="M650" s="172" t="s">
        <v>179</v>
      </c>
    </row>
    <row r="651" spans="2:13" ht="20.100000000000001" customHeight="1" x14ac:dyDescent="0.25">
      <c r="B651" s="173" t="str">
        <f>IFERROR(RANK(Table912[[#This Row],[search id]],Table912[search id],1),"")</f>
        <v/>
      </c>
      <c r="C651" s="174" t="str">
        <f>IF(MIN(Table912[[#This Row],[search supracategory]:[search subcategory]])&lt;&gt;0,MIN(Table912[[#This Row],[search supracategory]:[search subcategory]]),"")</f>
        <v/>
      </c>
      <c r="D651" s="174" t="str">
        <f>IFERROR(SEARCH($G$3,Table912[[#This Row],[Supracategory Name]])+ROW()/100000,"")</f>
        <v/>
      </c>
      <c r="E651" s="174" t="str">
        <f>IFERROR(SEARCH($G$3,Table912[[#This Row],[Category Name]])+ROW()/100000,"")</f>
        <v/>
      </c>
      <c r="F651" s="174" t="str">
        <f>IFERROR(SEARCH($G$3,Table912[[#This Row],[Subcategory Name]])+ROW()/100000,"")</f>
        <v/>
      </c>
      <c r="G651" s="171">
        <v>626</v>
      </c>
      <c r="H651" s="172" t="s">
        <v>1039</v>
      </c>
      <c r="I651" s="172" t="s">
        <v>1371</v>
      </c>
      <c r="J651" s="172" t="s">
        <v>1593</v>
      </c>
      <c r="K651" s="172" t="s">
        <v>1621</v>
      </c>
      <c r="L651" s="172" t="s">
        <v>1631</v>
      </c>
      <c r="M651" s="172" t="s">
        <v>179</v>
      </c>
    </row>
    <row r="652" spans="2:13" ht="20.100000000000001" customHeight="1" x14ac:dyDescent="0.25">
      <c r="B652" s="169" t="str">
        <f>IFERROR(RANK(Table912[[#This Row],[search id]],Table912[search id],1),"")</f>
        <v/>
      </c>
      <c r="C652" s="170" t="str">
        <f>IF(MIN(Table912[[#This Row],[search supracategory]:[search subcategory]])&lt;&gt;0,MIN(Table912[[#This Row],[search supracategory]:[search subcategory]]),"")</f>
        <v/>
      </c>
      <c r="D652" s="170" t="str">
        <f>IFERROR(SEARCH($G$3,Table912[[#This Row],[Supracategory Name]])+ROW()/100000,"")</f>
        <v/>
      </c>
      <c r="E652" s="170" t="str">
        <f>IFERROR(SEARCH($G$3,Table912[[#This Row],[Category Name]])+ROW()/100000,"")</f>
        <v/>
      </c>
      <c r="F652" s="170" t="str">
        <f>IFERROR(SEARCH($G$3,Table912[[#This Row],[Subcategory Name]])+ROW()/100000,"")</f>
        <v/>
      </c>
      <c r="G652" s="171">
        <v>2333</v>
      </c>
      <c r="H652" s="172" t="s">
        <v>1039</v>
      </c>
      <c r="I652" s="172" t="s">
        <v>1371</v>
      </c>
      <c r="J652" s="172" t="s">
        <v>1593</v>
      </c>
      <c r="K652" s="172" t="s">
        <v>1621</v>
      </c>
      <c r="L652" s="172" t="s">
        <v>1633</v>
      </c>
      <c r="M652" s="172" t="s">
        <v>179</v>
      </c>
    </row>
    <row r="653" spans="2:13" ht="20.100000000000001" customHeight="1" x14ac:dyDescent="0.25">
      <c r="B653" s="173" t="str">
        <f>IFERROR(RANK(Table912[[#This Row],[search id]],Table912[search id],1),"")</f>
        <v/>
      </c>
      <c r="C653" s="174" t="str">
        <f>IF(MIN(Table912[[#This Row],[search supracategory]:[search subcategory]])&lt;&gt;0,MIN(Table912[[#This Row],[search supracategory]:[search subcategory]]),"")</f>
        <v/>
      </c>
      <c r="D653" s="174" t="str">
        <f>IFERROR(SEARCH($G$3,Table912[[#This Row],[Supracategory Name]])+ROW()/100000,"")</f>
        <v/>
      </c>
      <c r="E653" s="174" t="str">
        <f>IFERROR(SEARCH($G$3,Table912[[#This Row],[Category Name]])+ROW()/100000,"")</f>
        <v/>
      </c>
      <c r="F653" s="174" t="str">
        <f>IFERROR(SEARCH($G$3,Table912[[#This Row],[Subcategory Name]])+ROW()/100000,"")</f>
        <v/>
      </c>
      <c r="G653" s="171">
        <v>530</v>
      </c>
      <c r="H653" s="172" t="s">
        <v>1039</v>
      </c>
      <c r="I653" s="172" t="s">
        <v>1371</v>
      </c>
      <c r="J653" s="172" t="s">
        <v>1593</v>
      </c>
      <c r="K653" s="172" t="s">
        <v>1635</v>
      </c>
      <c r="L653" s="172" t="s">
        <v>1636</v>
      </c>
      <c r="M653" s="172" t="s">
        <v>179</v>
      </c>
    </row>
    <row r="654" spans="2:13" ht="20.100000000000001" customHeight="1" x14ac:dyDescent="0.25">
      <c r="B654" s="169" t="str">
        <f>IFERROR(RANK(Table912[[#This Row],[search id]],Table912[search id],1),"")</f>
        <v/>
      </c>
      <c r="C654" s="170" t="str">
        <f>IF(MIN(Table912[[#This Row],[search supracategory]:[search subcategory]])&lt;&gt;0,MIN(Table912[[#This Row],[search supracategory]:[search subcategory]]),"")</f>
        <v/>
      </c>
      <c r="D654" s="170" t="str">
        <f>IFERROR(SEARCH($G$3,Table912[[#This Row],[Supracategory Name]])+ROW()/100000,"")</f>
        <v/>
      </c>
      <c r="E654" s="170" t="str">
        <f>IFERROR(SEARCH($G$3,Table912[[#This Row],[Category Name]])+ROW()/100000,"")</f>
        <v/>
      </c>
      <c r="F654" s="170" t="str">
        <f>IFERROR(SEARCH($G$3,Table912[[#This Row],[Subcategory Name]])+ROW()/100000,"")</f>
        <v/>
      </c>
      <c r="G654" s="171">
        <v>379</v>
      </c>
      <c r="H654" s="172" t="s">
        <v>1039</v>
      </c>
      <c r="I654" s="172" t="s">
        <v>1371</v>
      </c>
      <c r="J654" s="172" t="s">
        <v>1593</v>
      </c>
      <c r="K654" s="172" t="s">
        <v>1635</v>
      </c>
      <c r="L654" s="172" t="s">
        <v>1639</v>
      </c>
      <c r="M654" s="172" t="s">
        <v>179</v>
      </c>
    </row>
    <row r="655" spans="2:13" ht="20.100000000000001" customHeight="1" x14ac:dyDescent="0.25">
      <c r="B655" s="173" t="str">
        <f>IFERROR(RANK(Table912[[#This Row],[search id]],Table912[search id],1),"")</f>
        <v/>
      </c>
      <c r="C655" s="174" t="str">
        <f>IF(MIN(Table912[[#This Row],[search supracategory]:[search subcategory]])&lt;&gt;0,MIN(Table912[[#This Row],[search supracategory]:[search subcategory]]),"")</f>
        <v/>
      </c>
      <c r="D655" s="174" t="str">
        <f>IFERROR(SEARCH($G$3,Table912[[#This Row],[Supracategory Name]])+ROW()/100000,"")</f>
        <v/>
      </c>
      <c r="E655" s="174" t="str">
        <f>IFERROR(SEARCH($G$3,Table912[[#This Row],[Category Name]])+ROW()/100000,"")</f>
        <v/>
      </c>
      <c r="F655" s="174" t="str">
        <f>IFERROR(SEARCH($G$3,Table912[[#This Row],[Subcategory Name]])+ROW()/100000,"")</f>
        <v/>
      </c>
      <c r="G655" s="171">
        <v>424</v>
      </c>
      <c r="H655" s="172" t="s">
        <v>1039</v>
      </c>
      <c r="I655" s="172" t="s">
        <v>1371</v>
      </c>
      <c r="J655" s="172" t="s">
        <v>1593</v>
      </c>
      <c r="K655" s="172" t="s">
        <v>1641</v>
      </c>
      <c r="L655" s="172" t="s">
        <v>1642</v>
      </c>
      <c r="M655" s="172" t="s">
        <v>179</v>
      </c>
    </row>
    <row r="656" spans="2:13" ht="20.100000000000001" customHeight="1" x14ac:dyDescent="0.25">
      <c r="B656" s="169" t="str">
        <f>IFERROR(RANK(Table912[[#This Row],[search id]],Table912[search id],1),"")</f>
        <v/>
      </c>
      <c r="C656" s="170" t="str">
        <f>IF(MIN(Table912[[#This Row],[search supracategory]:[search subcategory]])&lt;&gt;0,MIN(Table912[[#This Row],[search supracategory]:[search subcategory]]),"")</f>
        <v/>
      </c>
      <c r="D656" s="170" t="str">
        <f>IFERROR(SEARCH($G$3,Table912[[#This Row],[Supracategory Name]])+ROW()/100000,"")</f>
        <v/>
      </c>
      <c r="E656" s="170" t="str">
        <f>IFERROR(SEARCH($G$3,Table912[[#This Row],[Category Name]])+ROW()/100000,"")</f>
        <v/>
      </c>
      <c r="F656" s="170" t="str">
        <f>IFERROR(SEARCH($G$3,Table912[[#This Row],[Subcategory Name]])+ROW()/100000,"")</f>
        <v/>
      </c>
      <c r="G656" s="171">
        <v>425</v>
      </c>
      <c r="H656" s="172" t="s">
        <v>1039</v>
      </c>
      <c r="I656" s="172" t="s">
        <v>1371</v>
      </c>
      <c r="J656" s="172" t="s">
        <v>1593</v>
      </c>
      <c r="K656" s="172" t="s">
        <v>1641</v>
      </c>
      <c r="L656" s="172" t="s">
        <v>1645</v>
      </c>
      <c r="M656" s="172" t="s">
        <v>179</v>
      </c>
    </row>
    <row r="657" spans="2:13" ht="20.100000000000001" customHeight="1" x14ac:dyDescent="0.25">
      <c r="B657" s="173" t="str">
        <f>IFERROR(RANK(Table912[[#This Row],[search id]],Table912[search id],1),"")</f>
        <v/>
      </c>
      <c r="C657" s="174" t="str">
        <f>IF(MIN(Table912[[#This Row],[search supracategory]:[search subcategory]])&lt;&gt;0,MIN(Table912[[#This Row],[search supracategory]:[search subcategory]]),"")</f>
        <v/>
      </c>
      <c r="D657" s="174" t="str">
        <f>IFERROR(SEARCH($G$3,Table912[[#This Row],[Supracategory Name]])+ROW()/100000,"")</f>
        <v/>
      </c>
      <c r="E657" s="174" t="str">
        <f>IFERROR(SEARCH($G$3,Table912[[#This Row],[Category Name]])+ROW()/100000,"")</f>
        <v/>
      </c>
      <c r="F657" s="174" t="str">
        <f>IFERROR(SEARCH($G$3,Table912[[#This Row],[Subcategory Name]])+ROW()/100000,"")</f>
        <v/>
      </c>
      <c r="G657" s="171">
        <v>554</v>
      </c>
      <c r="H657" s="172" t="s">
        <v>1039</v>
      </c>
      <c r="I657" s="172" t="s">
        <v>1371</v>
      </c>
      <c r="J657" s="172" t="s">
        <v>1593</v>
      </c>
      <c r="K657" s="172" t="s">
        <v>1641</v>
      </c>
      <c r="L657" s="172" t="s">
        <v>1647</v>
      </c>
      <c r="M657" s="172" t="s">
        <v>179</v>
      </c>
    </row>
    <row r="658" spans="2:13" ht="20.100000000000001" customHeight="1" x14ac:dyDescent="0.25">
      <c r="B658" s="169" t="str">
        <f>IFERROR(RANK(Table912[[#This Row],[search id]],Table912[search id],1),"")</f>
        <v/>
      </c>
      <c r="C658" s="170" t="str">
        <f>IF(MIN(Table912[[#This Row],[search supracategory]:[search subcategory]])&lt;&gt;0,MIN(Table912[[#This Row],[search supracategory]:[search subcategory]]),"")</f>
        <v/>
      </c>
      <c r="D658" s="170" t="str">
        <f>IFERROR(SEARCH($G$3,Table912[[#This Row],[Supracategory Name]])+ROW()/100000,"")</f>
        <v/>
      </c>
      <c r="E658" s="170" t="str">
        <f>IFERROR(SEARCH($G$3,Table912[[#This Row],[Category Name]])+ROW()/100000,"")</f>
        <v/>
      </c>
      <c r="F658" s="170" t="str">
        <f>IFERROR(SEARCH($G$3,Table912[[#This Row],[Subcategory Name]])+ROW()/100000,"")</f>
        <v/>
      </c>
      <c r="G658" s="171">
        <v>1768</v>
      </c>
      <c r="H658" s="172" t="s">
        <v>1039</v>
      </c>
      <c r="I658" s="172" t="s">
        <v>1371</v>
      </c>
      <c r="J658" s="172" t="s">
        <v>1593</v>
      </c>
      <c r="K658" s="172" t="s">
        <v>1648</v>
      </c>
      <c r="L658" s="172" t="s">
        <v>1649</v>
      </c>
      <c r="M658" s="172" t="s">
        <v>179</v>
      </c>
    </row>
    <row r="659" spans="2:13" ht="20.100000000000001" customHeight="1" x14ac:dyDescent="0.25">
      <c r="B659" s="173" t="str">
        <f>IFERROR(RANK(Table912[[#This Row],[search id]],Table912[search id],1),"")</f>
        <v/>
      </c>
      <c r="C659" s="174" t="str">
        <f>IF(MIN(Table912[[#This Row],[search supracategory]:[search subcategory]])&lt;&gt;0,MIN(Table912[[#This Row],[search supracategory]:[search subcategory]]),"")</f>
        <v/>
      </c>
      <c r="D659" s="174" t="str">
        <f>IFERROR(SEARCH($G$3,Table912[[#This Row],[Supracategory Name]])+ROW()/100000,"")</f>
        <v/>
      </c>
      <c r="E659" s="174" t="str">
        <f>IFERROR(SEARCH($G$3,Table912[[#This Row],[Category Name]])+ROW()/100000,"")</f>
        <v/>
      </c>
      <c r="F659" s="174" t="str">
        <f>IFERROR(SEARCH($G$3,Table912[[#This Row],[Subcategory Name]])+ROW()/100000,"")</f>
        <v/>
      </c>
      <c r="G659" s="171">
        <v>1146</v>
      </c>
      <c r="H659" s="172" t="s">
        <v>1039</v>
      </c>
      <c r="I659" s="172" t="s">
        <v>1371</v>
      </c>
      <c r="J659" s="172" t="s">
        <v>1593</v>
      </c>
      <c r="K659" s="172" t="s">
        <v>1648</v>
      </c>
      <c r="L659" s="172" t="s">
        <v>1652</v>
      </c>
      <c r="M659" s="172" t="s">
        <v>179</v>
      </c>
    </row>
    <row r="660" spans="2:13" ht="20.100000000000001" customHeight="1" x14ac:dyDescent="0.25">
      <c r="B660" s="169" t="str">
        <f>IFERROR(RANK(Table912[[#This Row],[search id]],Table912[search id],1),"")</f>
        <v/>
      </c>
      <c r="C660" s="170" t="str">
        <f>IF(MIN(Table912[[#This Row],[search supracategory]:[search subcategory]])&lt;&gt;0,MIN(Table912[[#This Row],[search supracategory]:[search subcategory]]),"")</f>
        <v/>
      </c>
      <c r="D660" s="170" t="str">
        <f>IFERROR(SEARCH($G$3,Table912[[#This Row],[Supracategory Name]])+ROW()/100000,"")</f>
        <v/>
      </c>
      <c r="E660" s="170" t="str">
        <f>IFERROR(SEARCH($G$3,Table912[[#This Row],[Category Name]])+ROW()/100000,"")</f>
        <v/>
      </c>
      <c r="F660" s="170" t="str">
        <f>IFERROR(SEARCH($G$3,Table912[[#This Row],[Subcategory Name]])+ROW()/100000,"")</f>
        <v/>
      </c>
      <c r="G660" s="171">
        <v>457</v>
      </c>
      <c r="H660" s="172" t="s">
        <v>1039</v>
      </c>
      <c r="I660" s="172" t="s">
        <v>1371</v>
      </c>
      <c r="J660" s="172" t="s">
        <v>1593</v>
      </c>
      <c r="K660" s="172" t="s">
        <v>1648</v>
      </c>
      <c r="L660" s="172" t="s">
        <v>1654</v>
      </c>
      <c r="M660" s="172" t="s">
        <v>179</v>
      </c>
    </row>
    <row r="661" spans="2:13" ht="20.100000000000001" customHeight="1" x14ac:dyDescent="0.25">
      <c r="B661" s="173" t="str">
        <f>IFERROR(RANK(Table912[[#This Row],[search id]],Table912[search id],1),"")</f>
        <v/>
      </c>
      <c r="C661" s="174" t="str">
        <f>IF(MIN(Table912[[#This Row],[search supracategory]:[search subcategory]])&lt;&gt;0,MIN(Table912[[#This Row],[search supracategory]:[search subcategory]]),"")</f>
        <v/>
      </c>
      <c r="D661" s="174" t="str">
        <f>IFERROR(SEARCH($G$3,Table912[[#This Row],[Supracategory Name]])+ROW()/100000,"")</f>
        <v/>
      </c>
      <c r="E661" s="174" t="str">
        <f>IFERROR(SEARCH($G$3,Table912[[#This Row],[Category Name]])+ROW()/100000,"")</f>
        <v/>
      </c>
      <c r="F661" s="174" t="str">
        <f>IFERROR(SEARCH($G$3,Table912[[#This Row],[Subcategory Name]])+ROW()/100000,"")</f>
        <v/>
      </c>
      <c r="G661" s="171">
        <v>1342</v>
      </c>
      <c r="H661" s="172" t="s">
        <v>1039</v>
      </c>
      <c r="I661" s="172" t="s">
        <v>1371</v>
      </c>
      <c r="J661" s="172" t="s">
        <v>1593</v>
      </c>
      <c r="K661" s="172" t="s">
        <v>1648</v>
      </c>
      <c r="L661" s="172" t="s">
        <v>1656</v>
      </c>
      <c r="M661" s="172" t="s">
        <v>179</v>
      </c>
    </row>
    <row r="662" spans="2:13" ht="20.100000000000001" customHeight="1" x14ac:dyDescent="0.25">
      <c r="B662" s="169" t="str">
        <f>IFERROR(RANK(Table912[[#This Row],[search id]],Table912[search id],1),"")</f>
        <v/>
      </c>
      <c r="C662" s="170" t="str">
        <f>IF(MIN(Table912[[#This Row],[search supracategory]:[search subcategory]])&lt;&gt;0,MIN(Table912[[#This Row],[search supracategory]:[search subcategory]]),"")</f>
        <v/>
      </c>
      <c r="D662" s="170" t="str">
        <f>IFERROR(SEARCH($G$3,Table912[[#This Row],[Supracategory Name]])+ROW()/100000,"")</f>
        <v/>
      </c>
      <c r="E662" s="170" t="str">
        <f>IFERROR(SEARCH($G$3,Table912[[#This Row],[Category Name]])+ROW()/100000,"")</f>
        <v/>
      </c>
      <c r="F662" s="170" t="str">
        <f>IFERROR(SEARCH($G$3,Table912[[#This Row],[Subcategory Name]])+ROW()/100000,"")</f>
        <v/>
      </c>
      <c r="G662" s="171">
        <v>1343</v>
      </c>
      <c r="H662" s="172" t="s">
        <v>1039</v>
      </c>
      <c r="I662" s="172" t="s">
        <v>1371</v>
      </c>
      <c r="J662" s="172" t="s">
        <v>1593</v>
      </c>
      <c r="K662" s="172" t="s">
        <v>1648</v>
      </c>
      <c r="L662" s="172" t="s">
        <v>1658</v>
      </c>
      <c r="M662" s="172" t="s">
        <v>179</v>
      </c>
    </row>
    <row r="663" spans="2:13" ht="20.100000000000001" customHeight="1" x14ac:dyDescent="0.25">
      <c r="B663" s="173" t="str">
        <f>IFERROR(RANK(Table912[[#This Row],[search id]],Table912[search id],1),"")</f>
        <v/>
      </c>
      <c r="C663" s="174" t="str">
        <f>IF(MIN(Table912[[#This Row],[search supracategory]:[search subcategory]])&lt;&gt;0,MIN(Table912[[#This Row],[search supracategory]:[search subcategory]]),"")</f>
        <v/>
      </c>
      <c r="D663" s="174" t="str">
        <f>IFERROR(SEARCH($G$3,Table912[[#This Row],[Supracategory Name]])+ROW()/100000,"")</f>
        <v/>
      </c>
      <c r="E663" s="174" t="str">
        <f>IFERROR(SEARCH($G$3,Table912[[#This Row],[Category Name]])+ROW()/100000,"")</f>
        <v/>
      </c>
      <c r="F663" s="174" t="str">
        <f>IFERROR(SEARCH($G$3,Table912[[#This Row],[Subcategory Name]])+ROW()/100000,"")</f>
        <v/>
      </c>
      <c r="G663" s="171">
        <v>325</v>
      </c>
      <c r="H663" s="172" t="s">
        <v>1039</v>
      </c>
      <c r="I663" s="172" t="s">
        <v>1371</v>
      </c>
      <c r="J663" s="172" t="s">
        <v>1593</v>
      </c>
      <c r="K663" s="172" t="s">
        <v>1660</v>
      </c>
      <c r="L663" s="172" t="s">
        <v>1661</v>
      </c>
      <c r="M663" s="172" t="s">
        <v>179</v>
      </c>
    </row>
    <row r="664" spans="2:13" ht="20.100000000000001" customHeight="1" x14ac:dyDescent="0.25">
      <c r="B664" s="169" t="str">
        <f>IFERROR(RANK(Table912[[#This Row],[search id]],Table912[search id],1),"")</f>
        <v/>
      </c>
      <c r="C664" s="170" t="str">
        <f>IF(MIN(Table912[[#This Row],[search supracategory]:[search subcategory]])&lt;&gt;0,MIN(Table912[[#This Row],[search supracategory]:[search subcategory]]),"")</f>
        <v/>
      </c>
      <c r="D664" s="170" t="str">
        <f>IFERROR(SEARCH($G$3,Table912[[#This Row],[Supracategory Name]])+ROW()/100000,"")</f>
        <v/>
      </c>
      <c r="E664" s="170" t="str">
        <f>IFERROR(SEARCH($G$3,Table912[[#This Row],[Category Name]])+ROW()/100000,"")</f>
        <v/>
      </c>
      <c r="F664" s="170" t="str">
        <f>IFERROR(SEARCH($G$3,Table912[[#This Row],[Subcategory Name]])+ROW()/100000,"")</f>
        <v/>
      </c>
      <c r="G664" s="171">
        <v>533</v>
      </c>
      <c r="H664" s="172" t="s">
        <v>1039</v>
      </c>
      <c r="I664" s="172" t="s">
        <v>1371</v>
      </c>
      <c r="J664" s="172" t="s">
        <v>1593</v>
      </c>
      <c r="K664" s="172" t="s">
        <v>1660</v>
      </c>
      <c r="L664" s="172" t="s">
        <v>1664</v>
      </c>
      <c r="M664" s="172" t="s">
        <v>179</v>
      </c>
    </row>
    <row r="665" spans="2:13" ht="20.100000000000001" customHeight="1" x14ac:dyDescent="0.25">
      <c r="B665" s="173" t="str">
        <f>IFERROR(RANK(Table912[[#This Row],[search id]],Table912[search id],1),"")</f>
        <v/>
      </c>
      <c r="C665" s="174" t="str">
        <f>IF(MIN(Table912[[#This Row],[search supracategory]:[search subcategory]])&lt;&gt;0,MIN(Table912[[#This Row],[search supracategory]:[search subcategory]]),"")</f>
        <v/>
      </c>
      <c r="D665" s="174" t="str">
        <f>IFERROR(SEARCH($G$3,Table912[[#This Row],[Supracategory Name]])+ROW()/100000,"")</f>
        <v/>
      </c>
      <c r="E665" s="174" t="str">
        <f>IFERROR(SEARCH($G$3,Table912[[#This Row],[Category Name]])+ROW()/100000,"")</f>
        <v/>
      </c>
      <c r="F665" s="174" t="str">
        <f>IFERROR(SEARCH($G$3,Table912[[#This Row],[Subcategory Name]])+ROW()/100000,"")</f>
        <v/>
      </c>
      <c r="G665" s="171">
        <v>548</v>
      </c>
      <c r="H665" s="172" t="s">
        <v>1039</v>
      </c>
      <c r="I665" s="172" t="s">
        <v>1371</v>
      </c>
      <c r="J665" s="172" t="s">
        <v>1593</v>
      </c>
      <c r="K665" s="172" t="s">
        <v>1660</v>
      </c>
      <c r="L665" s="172" t="s">
        <v>1666</v>
      </c>
      <c r="M665" s="172" t="s">
        <v>179</v>
      </c>
    </row>
    <row r="666" spans="2:13" ht="20.100000000000001" customHeight="1" x14ac:dyDescent="0.25">
      <c r="B666" s="169" t="str">
        <f>IFERROR(RANK(Table912[[#This Row],[search id]],Table912[search id],1),"")</f>
        <v/>
      </c>
      <c r="C666" s="170" t="str">
        <f>IF(MIN(Table912[[#This Row],[search supracategory]:[search subcategory]])&lt;&gt;0,MIN(Table912[[#This Row],[search supracategory]:[search subcategory]]),"")</f>
        <v/>
      </c>
      <c r="D666" s="170" t="str">
        <f>IFERROR(SEARCH($G$3,Table912[[#This Row],[Supracategory Name]])+ROW()/100000,"")</f>
        <v/>
      </c>
      <c r="E666" s="170" t="str">
        <f>IFERROR(SEARCH($G$3,Table912[[#This Row],[Category Name]])+ROW()/100000,"")</f>
        <v/>
      </c>
      <c r="F666" s="170" t="str">
        <f>IFERROR(SEARCH($G$3,Table912[[#This Row],[Subcategory Name]])+ROW()/100000,"")</f>
        <v/>
      </c>
      <c r="G666" s="171">
        <v>620</v>
      </c>
      <c r="H666" s="172" t="s">
        <v>1039</v>
      </c>
      <c r="I666" s="172" t="s">
        <v>1371</v>
      </c>
      <c r="J666" s="172" t="s">
        <v>1593</v>
      </c>
      <c r="K666" s="172" t="s">
        <v>1668</v>
      </c>
      <c r="L666" s="172" t="s">
        <v>1669</v>
      </c>
      <c r="M666" s="172" t="s">
        <v>179</v>
      </c>
    </row>
    <row r="667" spans="2:13" ht="20.100000000000001" customHeight="1" x14ac:dyDescent="0.25">
      <c r="B667" s="173" t="str">
        <f>IFERROR(RANK(Table912[[#This Row],[search id]],Table912[search id],1),"")</f>
        <v/>
      </c>
      <c r="C667" s="174" t="str">
        <f>IF(MIN(Table912[[#This Row],[search supracategory]:[search subcategory]])&lt;&gt;0,MIN(Table912[[#This Row],[search supracategory]:[search subcategory]]),"")</f>
        <v/>
      </c>
      <c r="D667" s="174" t="str">
        <f>IFERROR(SEARCH($G$3,Table912[[#This Row],[Supracategory Name]])+ROW()/100000,"")</f>
        <v/>
      </c>
      <c r="E667" s="174" t="str">
        <f>IFERROR(SEARCH($G$3,Table912[[#This Row],[Category Name]])+ROW()/100000,"")</f>
        <v/>
      </c>
      <c r="F667" s="174" t="str">
        <f>IFERROR(SEARCH($G$3,Table912[[#This Row],[Subcategory Name]])+ROW()/100000,"")</f>
        <v/>
      </c>
      <c r="G667" s="171">
        <v>532</v>
      </c>
      <c r="H667" s="172" t="s">
        <v>1039</v>
      </c>
      <c r="I667" s="172" t="s">
        <v>1371</v>
      </c>
      <c r="J667" s="172" t="s">
        <v>1593</v>
      </c>
      <c r="K667" s="172" t="s">
        <v>1668</v>
      </c>
      <c r="L667" s="172" t="s">
        <v>1672</v>
      </c>
      <c r="M667" s="172" t="s">
        <v>179</v>
      </c>
    </row>
    <row r="668" spans="2:13" ht="20.100000000000001" customHeight="1" x14ac:dyDescent="0.25">
      <c r="B668" s="169" t="str">
        <f>IFERROR(RANK(Table912[[#This Row],[search id]],Table912[search id],1),"")</f>
        <v/>
      </c>
      <c r="C668" s="170" t="str">
        <f>IF(MIN(Table912[[#This Row],[search supracategory]:[search subcategory]])&lt;&gt;0,MIN(Table912[[#This Row],[search supracategory]:[search subcategory]]),"")</f>
        <v/>
      </c>
      <c r="D668" s="170" t="str">
        <f>IFERROR(SEARCH($G$3,Table912[[#This Row],[Supracategory Name]])+ROW()/100000,"")</f>
        <v/>
      </c>
      <c r="E668" s="170" t="str">
        <f>IFERROR(SEARCH($G$3,Table912[[#This Row],[Category Name]])+ROW()/100000,"")</f>
        <v/>
      </c>
      <c r="F668" s="170" t="str">
        <f>IFERROR(SEARCH($G$3,Table912[[#This Row],[Subcategory Name]])+ROW()/100000,"")</f>
        <v/>
      </c>
      <c r="G668" s="171">
        <v>313</v>
      </c>
      <c r="H668" s="172" t="s">
        <v>1039</v>
      </c>
      <c r="I668" s="172" t="s">
        <v>1371</v>
      </c>
      <c r="J668" s="172" t="s">
        <v>1593</v>
      </c>
      <c r="K668" s="172" t="s">
        <v>1668</v>
      </c>
      <c r="L668" s="172" t="s">
        <v>1674</v>
      </c>
      <c r="M668" s="172" t="s">
        <v>179</v>
      </c>
    </row>
    <row r="669" spans="2:13" ht="20.100000000000001" customHeight="1" x14ac:dyDescent="0.25">
      <c r="B669" s="173" t="str">
        <f>IFERROR(RANK(Table912[[#This Row],[search id]],Table912[search id],1),"")</f>
        <v/>
      </c>
      <c r="C669" s="174" t="str">
        <f>IF(MIN(Table912[[#This Row],[search supracategory]:[search subcategory]])&lt;&gt;0,MIN(Table912[[#This Row],[search supracategory]:[search subcategory]]),"")</f>
        <v/>
      </c>
      <c r="D669" s="174" t="str">
        <f>IFERROR(SEARCH($G$3,Table912[[#This Row],[Supracategory Name]])+ROW()/100000,"")</f>
        <v/>
      </c>
      <c r="E669" s="174" t="str">
        <f>IFERROR(SEARCH($G$3,Table912[[#This Row],[Category Name]])+ROW()/100000,"")</f>
        <v/>
      </c>
      <c r="F669" s="174" t="str">
        <f>IFERROR(SEARCH($G$3,Table912[[#This Row],[Subcategory Name]])+ROW()/100000,"")</f>
        <v/>
      </c>
      <c r="G669" s="171">
        <v>314</v>
      </c>
      <c r="H669" s="172" t="s">
        <v>1039</v>
      </c>
      <c r="I669" s="172" t="s">
        <v>1371</v>
      </c>
      <c r="J669" s="172" t="s">
        <v>1593</v>
      </c>
      <c r="K669" s="172" t="s">
        <v>1668</v>
      </c>
      <c r="L669" s="172" t="s">
        <v>1676</v>
      </c>
      <c r="M669" s="172" t="s">
        <v>179</v>
      </c>
    </row>
    <row r="670" spans="2:13" ht="20.100000000000001" customHeight="1" x14ac:dyDescent="0.25">
      <c r="B670" s="169" t="str">
        <f>IFERROR(RANK(Table912[[#This Row],[search id]],Table912[search id],1),"")</f>
        <v/>
      </c>
      <c r="C670" s="170" t="str">
        <f>IF(MIN(Table912[[#This Row],[search supracategory]:[search subcategory]])&lt;&gt;0,MIN(Table912[[#This Row],[search supracategory]:[search subcategory]]),"")</f>
        <v/>
      </c>
      <c r="D670" s="170" t="str">
        <f>IFERROR(SEARCH($G$3,Table912[[#This Row],[Supracategory Name]])+ROW()/100000,"")</f>
        <v/>
      </c>
      <c r="E670" s="170" t="str">
        <f>IFERROR(SEARCH($G$3,Table912[[#This Row],[Category Name]])+ROW()/100000,"")</f>
        <v/>
      </c>
      <c r="F670" s="170" t="str">
        <f>IFERROR(SEARCH($G$3,Table912[[#This Row],[Subcategory Name]])+ROW()/100000,"")</f>
        <v/>
      </c>
      <c r="G670" s="171">
        <v>385</v>
      </c>
      <c r="H670" s="172" t="s">
        <v>1039</v>
      </c>
      <c r="I670" s="172" t="s">
        <v>1371</v>
      </c>
      <c r="J670" s="172" t="s">
        <v>1593</v>
      </c>
      <c r="K670" s="172" t="s">
        <v>1668</v>
      </c>
      <c r="L670" s="172" t="s">
        <v>1678</v>
      </c>
      <c r="M670" s="172" t="s">
        <v>179</v>
      </c>
    </row>
    <row r="671" spans="2:13" ht="20.100000000000001" customHeight="1" x14ac:dyDescent="0.25">
      <c r="B671" s="173" t="str">
        <f>IFERROR(RANK(Table912[[#This Row],[search id]],Table912[search id],1),"")</f>
        <v/>
      </c>
      <c r="C671" s="174" t="str">
        <f>IF(MIN(Table912[[#This Row],[search supracategory]:[search subcategory]])&lt;&gt;0,MIN(Table912[[#This Row],[search supracategory]:[search subcategory]]),"")</f>
        <v/>
      </c>
      <c r="D671" s="174" t="str">
        <f>IFERROR(SEARCH($G$3,Table912[[#This Row],[Supracategory Name]])+ROW()/100000,"")</f>
        <v/>
      </c>
      <c r="E671" s="174" t="str">
        <f>IFERROR(SEARCH($G$3,Table912[[#This Row],[Category Name]])+ROW()/100000,"")</f>
        <v/>
      </c>
      <c r="F671" s="174" t="str">
        <f>IFERROR(SEARCH($G$3,Table912[[#This Row],[Subcategory Name]])+ROW()/100000,"")</f>
        <v/>
      </c>
      <c r="G671" s="171">
        <v>402</v>
      </c>
      <c r="H671" s="172" t="s">
        <v>1039</v>
      </c>
      <c r="I671" s="172" t="s">
        <v>1680</v>
      </c>
      <c r="J671" s="172" t="s">
        <v>1681</v>
      </c>
      <c r="K671" s="172" t="s">
        <v>1682</v>
      </c>
      <c r="L671" s="172" t="s">
        <v>1683</v>
      </c>
      <c r="M671" s="172" t="s">
        <v>179</v>
      </c>
    </row>
    <row r="672" spans="2:13" ht="20.100000000000001" customHeight="1" x14ac:dyDescent="0.25">
      <c r="B672" s="169" t="str">
        <f>IFERROR(RANK(Table912[[#This Row],[search id]],Table912[search id],1),"")</f>
        <v/>
      </c>
      <c r="C672" s="170" t="str">
        <f>IF(MIN(Table912[[#This Row],[search supracategory]:[search subcategory]])&lt;&gt;0,MIN(Table912[[#This Row],[search supracategory]:[search subcategory]]),"")</f>
        <v/>
      </c>
      <c r="D672" s="170" t="str">
        <f>IFERROR(SEARCH($G$3,Table912[[#This Row],[Supracategory Name]])+ROW()/100000,"")</f>
        <v/>
      </c>
      <c r="E672" s="170" t="str">
        <f>IFERROR(SEARCH($G$3,Table912[[#This Row],[Category Name]])+ROW()/100000,"")</f>
        <v/>
      </c>
      <c r="F672" s="170" t="str">
        <f>IFERROR(SEARCH($G$3,Table912[[#This Row],[Subcategory Name]])+ROW()/100000,"")</f>
        <v/>
      </c>
      <c r="G672" s="171">
        <v>403</v>
      </c>
      <c r="H672" s="172" t="s">
        <v>1039</v>
      </c>
      <c r="I672" s="172" t="s">
        <v>1680</v>
      </c>
      <c r="J672" s="172" t="s">
        <v>1681</v>
      </c>
      <c r="K672" s="172" t="s">
        <v>1682</v>
      </c>
      <c r="L672" s="172" t="s">
        <v>1687</v>
      </c>
      <c r="M672" s="172" t="s">
        <v>179</v>
      </c>
    </row>
    <row r="673" spans="2:13" ht="20.100000000000001" customHeight="1" x14ac:dyDescent="0.25">
      <c r="B673" s="173" t="str">
        <f>IFERROR(RANK(Table912[[#This Row],[search id]],Table912[search id],1),"")</f>
        <v/>
      </c>
      <c r="C673" s="174" t="str">
        <f>IF(MIN(Table912[[#This Row],[search supracategory]:[search subcategory]])&lt;&gt;0,MIN(Table912[[#This Row],[search supracategory]:[search subcategory]]),"")</f>
        <v/>
      </c>
      <c r="D673" s="174" t="str">
        <f>IFERROR(SEARCH($G$3,Table912[[#This Row],[Supracategory Name]])+ROW()/100000,"")</f>
        <v/>
      </c>
      <c r="E673" s="174" t="str">
        <f>IFERROR(SEARCH($G$3,Table912[[#This Row],[Category Name]])+ROW()/100000,"")</f>
        <v/>
      </c>
      <c r="F673" s="174" t="str">
        <f>IFERROR(SEARCH($G$3,Table912[[#This Row],[Subcategory Name]])+ROW()/100000,"")</f>
        <v/>
      </c>
      <c r="G673" s="171">
        <v>397</v>
      </c>
      <c r="H673" s="172" t="s">
        <v>1039</v>
      </c>
      <c r="I673" s="172" t="s">
        <v>1680</v>
      </c>
      <c r="J673" s="172" t="s">
        <v>1681</v>
      </c>
      <c r="K673" s="172" t="s">
        <v>1682</v>
      </c>
      <c r="L673" s="172" t="s">
        <v>1689</v>
      </c>
      <c r="M673" s="172" t="s">
        <v>179</v>
      </c>
    </row>
    <row r="674" spans="2:13" ht="20.100000000000001" customHeight="1" x14ac:dyDescent="0.25">
      <c r="B674" s="169" t="str">
        <f>IFERROR(RANK(Table912[[#This Row],[search id]],Table912[search id],1),"")</f>
        <v/>
      </c>
      <c r="C674" s="170" t="str">
        <f>IF(MIN(Table912[[#This Row],[search supracategory]:[search subcategory]])&lt;&gt;0,MIN(Table912[[#This Row],[search supracategory]:[search subcategory]]),"")</f>
        <v/>
      </c>
      <c r="D674" s="170" t="str">
        <f>IFERROR(SEARCH($G$3,Table912[[#This Row],[Supracategory Name]])+ROW()/100000,"")</f>
        <v/>
      </c>
      <c r="E674" s="170" t="str">
        <f>IFERROR(SEARCH($G$3,Table912[[#This Row],[Category Name]])+ROW()/100000,"")</f>
        <v/>
      </c>
      <c r="F674" s="170" t="str">
        <f>IFERROR(SEARCH($G$3,Table912[[#This Row],[Subcategory Name]])+ROW()/100000,"")</f>
        <v/>
      </c>
      <c r="G674" s="171">
        <v>399</v>
      </c>
      <c r="H674" s="172" t="s">
        <v>1039</v>
      </c>
      <c r="I674" s="172" t="s">
        <v>1680</v>
      </c>
      <c r="J674" s="172" t="s">
        <v>1681</v>
      </c>
      <c r="K674" s="172" t="s">
        <v>1682</v>
      </c>
      <c r="L674" s="172" t="s">
        <v>1691</v>
      </c>
      <c r="M674" s="172" t="s">
        <v>179</v>
      </c>
    </row>
    <row r="675" spans="2:13" ht="20.100000000000001" customHeight="1" x14ac:dyDescent="0.25">
      <c r="B675" s="173" t="str">
        <f>IFERROR(RANK(Table912[[#This Row],[search id]],Table912[search id],1),"")</f>
        <v/>
      </c>
      <c r="C675" s="174" t="str">
        <f>IF(MIN(Table912[[#This Row],[search supracategory]:[search subcategory]])&lt;&gt;0,MIN(Table912[[#This Row],[search supracategory]:[search subcategory]]),"")</f>
        <v/>
      </c>
      <c r="D675" s="174" t="str">
        <f>IFERROR(SEARCH($G$3,Table912[[#This Row],[Supracategory Name]])+ROW()/100000,"")</f>
        <v/>
      </c>
      <c r="E675" s="174" t="str">
        <f>IFERROR(SEARCH($G$3,Table912[[#This Row],[Category Name]])+ROW()/100000,"")</f>
        <v/>
      </c>
      <c r="F675" s="174" t="str">
        <f>IFERROR(SEARCH($G$3,Table912[[#This Row],[Subcategory Name]])+ROW()/100000,"")</f>
        <v/>
      </c>
      <c r="G675" s="171">
        <v>400</v>
      </c>
      <c r="H675" s="172" t="s">
        <v>1039</v>
      </c>
      <c r="I675" s="172" t="s">
        <v>1680</v>
      </c>
      <c r="J675" s="172" t="s">
        <v>1681</v>
      </c>
      <c r="K675" s="172" t="s">
        <v>1682</v>
      </c>
      <c r="L675" s="172" t="s">
        <v>1693</v>
      </c>
      <c r="M675" s="172" t="s">
        <v>179</v>
      </c>
    </row>
    <row r="676" spans="2:13" ht="20.100000000000001" customHeight="1" x14ac:dyDescent="0.25">
      <c r="B676" s="169" t="str">
        <f>IFERROR(RANK(Table912[[#This Row],[search id]],Table912[search id],1),"")</f>
        <v/>
      </c>
      <c r="C676" s="170" t="str">
        <f>IF(MIN(Table912[[#This Row],[search supracategory]:[search subcategory]])&lt;&gt;0,MIN(Table912[[#This Row],[search supracategory]:[search subcategory]]),"")</f>
        <v/>
      </c>
      <c r="D676" s="170" t="str">
        <f>IFERROR(SEARCH($G$3,Table912[[#This Row],[Supracategory Name]])+ROW()/100000,"")</f>
        <v/>
      </c>
      <c r="E676" s="170" t="str">
        <f>IFERROR(SEARCH($G$3,Table912[[#This Row],[Category Name]])+ROW()/100000,"")</f>
        <v/>
      </c>
      <c r="F676" s="170" t="str">
        <f>IFERROR(SEARCH($G$3,Table912[[#This Row],[Subcategory Name]])+ROW()/100000,"")</f>
        <v/>
      </c>
      <c r="G676" s="171">
        <v>401</v>
      </c>
      <c r="H676" s="172" t="s">
        <v>1039</v>
      </c>
      <c r="I676" s="172" t="s">
        <v>1680</v>
      </c>
      <c r="J676" s="172" t="s">
        <v>1681</v>
      </c>
      <c r="K676" s="172" t="s">
        <v>1682</v>
      </c>
      <c r="L676" s="172" t="s">
        <v>1695</v>
      </c>
      <c r="M676" s="172" t="s">
        <v>179</v>
      </c>
    </row>
    <row r="677" spans="2:13" ht="20.100000000000001" customHeight="1" x14ac:dyDescent="0.25">
      <c r="B677" s="173" t="str">
        <f>IFERROR(RANK(Table912[[#This Row],[search id]],Table912[search id],1),"")</f>
        <v/>
      </c>
      <c r="C677" s="174" t="str">
        <f>IF(MIN(Table912[[#This Row],[search supracategory]:[search subcategory]])&lt;&gt;0,MIN(Table912[[#This Row],[search supracategory]:[search subcategory]]),"")</f>
        <v/>
      </c>
      <c r="D677" s="174" t="str">
        <f>IFERROR(SEARCH($G$3,Table912[[#This Row],[Supracategory Name]])+ROW()/100000,"")</f>
        <v/>
      </c>
      <c r="E677" s="174" t="str">
        <f>IFERROR(SEARCH($G$3,Table912[[#This Row],[Category Name]])+ROW()/100000,"")</f>
        <v/>
      </c>
      <c r="F677" s="174" t="str">
        <f>IFERROR(SEARCH($G$3,Table912[[#This Row],[Subcategory Name]])+ROW()/100000,"")</f>
        <v/>
      </c>
      <c r="G677" s="171">
        <v>552</v>
      </c>
      <c r="H677" s="172" t="s">
        <v>1039</v>
      </c>
      <c r="I677" s="172" t="s">
        <v>1680</v>
      </c>
      <c r="J677" s="172" t="s">
        <v>1681</v>
      </c>
      <c r="K677" s="172" t="s">
        <v>1697</v>
      </c>
      <c r="L677" s="172" t="s">
        <v>179</v>
      </c>
      <c r="M677" s="172" t="s">
        <v>179</v>
      </c>
    </row>
    <row r="678" spans="2:13" ht="20.100000000000001" customHeight="1" x14ac:dyDescent="0.25">
      <c r="B678" s="169" t="str">
        <f>IFERROR(RANK(Table912[[#This Row],[search id]],Table912[search id],1),"")</f>
        <v/>
      </c>
      <c r="C678" s="170" t="str">
        <f>IF(MIN(Table912[[#This Row],[search supracategory]:[search subcategory]])&lt;&gt;0,MIN(Table912[[#This Row],[search supracategory]:[search subcategory]]),"")</f>
        <v/>
      </c>
      <c r="D678" s="170" t="str">
        <f>IFERROR(SEARCH($G$3,Table912[[#This Row],[Supracategory Name]])+ROW()/100000,"")</f>
        <v/>
      </c>
      <c r="E678" s="170" t="str">
        <f>IFERROR(SEARCH($G$3,Table912[[#This Row],[Category Name]])+ROW()/100000,"")</f>
        <v/>
      </c>
      <c r="F678" s="170" t="str">
        <f>IFERROR(SEARCH($G$3,Table912[[#This Row],[Subcategory Name]])+ROW()/100000,"")</f>
        <v/>
      </c>
      <c r="G678" s="171">
        <v>507</v>
      </c>
      <c r="H678" s="172" t="s">
        <v>1039</v>
      </c>
      <c r="I678" s="172" t="s">
        <v>1680</v>
      </c>
      <c r="J678" s="172" t="s">
        <v>1681</v>
      </c>
      <c r="K678" s="172" t="s">
        <v>1699</v>
      </c>
      <c r="L678" s="172" t="s">
        <v>1700</v>
      </c>
      <c r="M678" s="172" t="s">
        <v>179</v>
      </c>
    </row>
    <row r="679" spans="2:13" ht="20.100000000000001" customHeight="1" x14ac:dyDescent="0.25">
      <c r="B679" s="173" t="str">
        <f>IFERROR(RANK(Table912[[#This Row],[search id]],Table912[search id],1),"")</f>
        <v/>
      </c>
      <c r="C679" s="174" t="str">
        <f>IF(MIN(Table912[[#This Row],[search supracategory]:[search subcategory]])&lt;&gt;0,MIN(Table912[[#This Row],[search supracategory]:[search subcategory]]),"")</f>
        <v/>
      </c>
      <c r="D679" s="174" t="str">
        <f>IFERROR(SEARCH($G$3,Table912[[#This Row],[Supracategory Name]])+ROW()/100000,"")</f>
        <v/>
      </c>
      <c r="E679" s="174" t="str">
        <f>IFERROR(SEARCH($G$3,Table912[[#This Row],[Category Name]])+ROW()/100000,"")</f>
        <v/>
      </c>
      <c r="F679" s="174" t="str">
        <f>IFERROR(SEARCH($G$3,Table912[[#This Row],[Subcategory Name]])+ROW()/100000,"")</f>
        <v/>
      </c>
      <c r="G679" s="171">
        <v>374</v>
      </c>
      <c r="H679" s="172" t="s">
        <v>1039</v>
      </c>
      <c r="I679" s="172" t="s">
        <v>1680</v>
      </c>
      <c r="J679" s="172" t="s">
        <v>1681</v>
      </c>
      <c r="K679" s="172" t="s">
        <v>1699</v>
      </c>
      <c r="L679" s="172" t="s">
        <v>1702</v>
      </c>
      <c r="M679" s="172" t="s">
        <v>179</v>
      </c>
    </row>
    <row r="680" spans="2:13" ht="20.100000000000001" customHeight="1" x14ac:dyDescent="0.25">
      <c r="B680" s="169" t="str">
        <f>IFERROR(RANK(Table912[[#This Row],[search id]],Table912[search id],1),"")</f>
        <v/>
      </c>
      <c r="C680" s="170" t="str">
        <f>IF(MIN(Table912[[#This Row],[search supracategory]:[search subcategory]])&lt;&gt;0,MIN(Table912[[#This Row],[search supracategory]:[search subcategory]]),"")</f>
        <v/>
      </c>
      <c r="D680" s="170" t="str">
        <f>IFERROR(SEARCH($G$3,Table912[[#This Row],[Supracategory Name]])+ROW()/100000,"")</f>
        <v/>
      </c>
      <c r="E680" s="170" t="str">
        <f>IFERROR(SEARCH($G$3,Table912[[#This Row],[Category Name]])+ROW()/100000,"")</f>
        <v/>
      </c>
      <c r="F680" s="170" t="str">
        <f>IFERROR(SEARCH($G$3,Table912[[#This Row],[Subcategory Name]])+ROW()/100000,"")</f>
        <v/>
      </c>
      <c r="G680" s="171">
        <v>375</v>
      </c>
      <c r="H680" s="172" t="s">
        <v>1039</v>
      </c>
      <c r="I680" s="172" t="s">
        <v>1680</v>
      </c>
      <c r="J680" s="172" t="s">
        <v>1681</v>
      </c>
      <c r="K680" s="172" t="s">
        <v>1699</v>
      </c>
      <c r="L680" s="172" t="s">
        <v>1704</v>
      </c>
      <c r="M680" s="172" t="s">
        <v>179</v>
      </c>
    </row>
    <row r="681" spans="2:13" ht="20.100000000000001" customHeight="1" x14ac:dyDescent="0.25">
      <c r="B681" s="173" t="str">
        <f>IFERROR(RANK(Table912[[#This Row],[search id]],Table912[search id],1),"")</f>
        <v/>
      </c>
      <c r="C681" s="174" t="str">
        <f>IF(MIN(Table912[[#This Row],[search supracategory]:[search subcategory]])&lt;&gt;0,MIN(Table912[[#This Row],[search supracategory]:[search subcategory]]),"")</f>
        <v/>
      </c>
      <c r="D681" s="174" t="str">
        <f>IFERROR(SEARCH($G$3,Table912[[#This Row],[Supracategory Name]])+ROW()/100000,"")</f>
        <v/>
      </c>
      <c r="E681" s="174" t="str">
        <f>IFERROR(SEARCH($G$3,Table912[[#This Row],[Category Name]])+ROW()/100000,"")</f>
        <v/>
      </c>
      <c r="F681" s="174" t="str">
        <f>IFERROR(SEARCH($G$3,Table912[[#This Row],[Subcategory Name]])+ROW()/100000,"")</f>
        <v/>
      </c>
      <c r="G681" s="171">
        <v>339</v>
      </c>
      <c r="H681" s="172" t="s">
        <v>1039</v>
      </c>
      <c r="I681" s="172" t="s">
        <v>1680</v>
      </c>
      <c r="J681" s="172" t="s">
        <v>1681</v>
      </c>
      <c r="K681" s="172" t="s">
        <v>1699</v>
      </c>
      <c r="L681" s="172" t="s">
        <v>1706</v>
      </c>
      <c r="M681" s="172" t="s">
        <v>179</v>
      </c>
    </row>
    <row r="682" spans="2:13" ht="20.100000000000001" customHeight="1" x14ac:dyDescent="0.25">
      <c r="B682" s="169" t="str">
        <f>IFERROR(RANK(Table912[[#This Row],[search id]],Table912[search id],1),"")</f>
        <v/>
      </c>
      <c r="C682" s="170" t="str">
        <f>IF(MIN(Table912[[#This Row],[search supracategory]:[search subcategory]])&lt;&gt;0,MIN(Table912[[#This Row],[search supracategory]:[search subcategory]]),"")</f>
        <v/>
      </c>
      <c r="D682" s="170" t="str">
        <f>IFERROR(SEARCH($G$3,Table912[[#This Row],[Supracategory Name]])+ROW()/100000,"")</f>
        <v/>
      </c>
      <c r="E682" s="170" t="str">
        <f>IFERROR(SEARCH($G$3,Table912[[#This Row],[Category Name]])+ROW()/100000,"")</f>
        <v/>
      </c>
      <c r="F682" s="170" t="str">
        <f>IFERROR(SEARCH($G$3,Table912[[#This Row],[Subcategory Name]])+ROW()/100000,"")</f>
        <v/>
      </c>
      <c r="G682" s="171">
        <v>410</v>
      </c>
      <c r="H682" s="172" t="s">
        <v>1039</v>
      </c>
      <c r="I682" s="172" t="s">
        <v>1680</v>
      </c>
      <c r="J682" s="172" t="s">
        <v>1681</v>
      </c>
      <c r="K682" s="172" t="s">
        <v>1699</v>
      </c>
      <c r="L682" s="172" t="s">
        <v>1707</v>
      </c>
      <c r="M682" s="172" t="s">
        <v>179</v>
      </c>
    </row>
    <row r="683" spans="2:13" ht="20.100000000000001" customHeight="1" x14ac:dyDescent="0.25">
      <c r="B683" s="173" t="str">
        <f>IFERROR(RANK(Table912[[#This Row],[search id]],Table912[search id],1),"")</f>
        <v/>
      </c>
      <c r="C683" s="174" t="str">
        <f>IF(MIN(Table912[[#This Row],[search supracategory]:[search subcategory]])&lt;&gt;0,MIN(Table912[[#This Row],[search supracategory]:[search subcategory]]),"")</f>
        <v/>
      </c>
      <c r="D683" s="174" t="str">
        <f>IFERROR(SEARCH($G$3,Table912[[#This Row],[Supracategory Name]])+ROW()/100000,"")</f>
        <v/>
      </c>
      <c r="E683" s="174" t="str">
        <f>IFERROR(SEARCH($G$3,Table912[[#This Row],[Category Name]])+ROW()/100000,"")</f>
        <v/>
      </c>
      <c r="F683" s="174" t="str">
        <f>IFERROR(SEARCH($G$3,Table912[[#This Row],[Subcategory Name]])+ROW()/100000,"")</f>
        <v/>
      </c>
      <c r="G683" s="171">
        <v>414</v>
      </c>
      <c r="H683" s="172" t="s">
        <v>1039</v>
      </c>
      <c r="I683" s="172" t="s">
        <v>1680</v>
      </c>
      <c r="J683" s="172" t="s">
        <v>1681</v>
      </c>
      <c r="K683" s="172" t="s">
        <v>1699</v>
      </c>
      <c r="L683" s="172" t="s">
        <v>1709</v>
      </c>
      <c r="M683" s="172" t="s">
        <v>179</v>
      </c>
    </row>
    <row r="684" spans="2:13" ht="20.100000000000001" customHeight="1" x14ac:dyDescent="0.25">
      <c r="B684" s="169" t="str">
        <f>IFERROR(RANK(Table912[[#This Row],[search id]],Table912[search id],1),"")</f>
        <v/>
      </c>
      <c r="C684" s="170" t="str">
        <f>IF(MIN(Table912[[#This Row],[search supracategory]:[search subcategory]])&lt;&gt;0,MIN(Table912[[#This Row],[search supracategory]:[search subcategory]]),"")</f>
        <v/>
      </c>
      <c r="D684" s="170" t="str">
        <f>IFERROR(SEARCH($G$3,Table912[[#This Row],[Supracategory Name]])+ROW()/100000,"")</f>
        <v/>
      </c>
      <c r="E684" s="170" t="str">
        <f>IFERROR(SEARCH($G$3,Table912[[#This Row],[Category Name]])+ROW()/100000,"")</f>
        <v/>
      </c>
      <c r="F684" s="170" t="str">
        <f>IFERROR(SEARCH($G$3,Table912[[#This Row],[Subcategory Name]])+ROW()/100000,"")</f>
        <v/>
      </c>
      <c r="G684" s="171">
        <v>58</v>
      </c>
      <c r="H684" s="172" t="s">
        <v>1039</v>
      </c>
      <c r="I684" s="172" t="s">
        <v>1680</v>
      </c>
      <c r="J684" s="172" t="s">
        <v>1681</v>
      </c>
      <c r="K684" s="172" t="s">
        <v>1699</v>
      </c>
      <c r="L684" s="172" t="s">
        <v>1711</v>
      </c>
      <c r="M684" s="172" t="s">
        <v>179</v>
      </c>
    </row>
    <row r="685" spans="2:13" ht="20.100000000000001" customHeight="1" x14ac:dyDescent="0.25">
      <c r="B685" s="173" t="str">
        <f>IFERROR(RANK(Table912[[#This Row],[search id]],Table912[search id],1),"")</f>
        <v/>
      </c>
      <c r="C685" s="174" t="str">
        <f>IF(MIN(Table912[[#This Row],[search supracategory]:[search subcategory]])&lt;&gt;0,MIN(Table912[[#This Row],[search supracategory]:[search subcategory]]),"")</f>
        <v/>
      </c>
      <c r="D685" s="174" t="str">
        <f>IFERROR(SEARCH($G$3,Table912[[#This Row],[Supracategory Name]])+ROW()/100000,"")</f>
        <v/>
      </c>
      <c r="E685" s="174" t="str">
        <f>IFERROR(SEARCH($G$3,Table912[[#This Row],[Category Name]])+ROW()/100000,"")</f>
        <v/>
      </c>
      <c r="F685" s="174" t="str">
        <f>IFERROR(SEARCH($G$3,Table912[[#This Row],[Subcategory Name]])+ROW()/100000,"")</f>
        <v/>
      </c>
      <c r="G685" s="171">
        <v>70</v>
      </c>
      <c r="H685" s="172" t="s">
        <v>1039</v>
      </c>
      <c r="I685" s="172" t="s">
        <v>1680</v>
      </c>
      <c r="J685" s="172" t="s">
        <v>1681</v>
      </c>
      <c r="K685" s="172" t="s">
        <v>1699</v>
      </c>
      <c r="L685" s="172" t="s">
        <v>1713</v>
      </c>
      <c r="M685" s="172" t="s">
        <v>179</v>
      </c>
    </row>
    <row r="686" spans="2:13" ht="20.100000000000001" customHeight="1" x14ac:dyDescent="0.25">
      <c r="B686" s="169" t="str">
        <f>IFERROR(RANK(Table912[[#This Row],[search id]],Table912[search id],1),"")</f>
        <v/>
      </c>
      <c r="C686" s="170" t="str">
        <f>IF(MIN(Table912[[#This Row],[search supracategory]:[search subcategory]])&lt;&gt;0,MIN(Table912[[#This Row],[search supracategory]:[search subcategory]]),"")</f>
        <v/>
      </c>
      <c r="D686" s="170" t="str">
        <f>IFERROR(SEARCH($G$3,Table912[[#This Row],[Supracategory Name]])+ROW()/100000,"")</f>
        <v/>
      </c>
      <c r="E686" s="170" t="str">
        <f>IFERROR(SEARCH($G$3,Table912[[#This Row],[Category Name]])+ROW()/100000,"")</f>
        <v/>
      </c>
      <c r="F686" s="170" t="str">
        <f>IFERROR(SEARCH($G$3,Table912[[#This Row],[Subcategory Name]])+ROW()/100000,"")</f>
        <v/>
      </c>
      <c r="G686" s="171">
        <v>65</v>
      </c>
      <c r="H686" s="172" t="s">
        <v>1039</v>
      </c>
      <c r="I686" s="172" t="s">
        <v>1680</v>
      </c>
      <c r="J686" s="172" t="s">
        <v>1681</v>
      </c>
      <c r="K686" s="172" t="s">
        <v>1699</v>
      </c>
      <c r="L686" s="172" t="s">
        <v>1714</v>
      </c>
      <c r="M686" s="172" t="s">
        <v>179</v>
      </c>
    </row>
    <row r="687" spans="2:13" ht="20.100000000000001" customHeight="1" x14ac:dyDescent="0.25">
      <c r="B687" s="173" t="str">
        <f>IFERROR(RANK(Table912[[#This Row],[search id]],Table912[search id],1),"")</f>
        <v/>
      </c>
      <c r="C687" s="174" t="str">
        <f>IF(MIN(Table912[[#This Row],[search supracategory]:[search subcategory]])&lt;&gt;0,MIN(Table912[[#This Row],[search supracategory]:[search subcategory]]),"")</f>
        <v/>
      </c>
      <c r="D687" s="174" t="str">
        <f>IFERROR(SEARCH($G$3,Table912[[#This Row],[Supracategory Name]])+ROW()/100000,"")</f>
        <v/>
      </c>
      <c r="E687" s="174" t="str">
        <f>IFERROR(SEARCH($G$3,Table912[[#This Row],[Category Name]])+ROW()/100000,"")</f>
        <v/>
      </c>
      <c r="F687" s="174" t="str">
        <f>IFERROR(SEARCH($G$3,Table912[[#This Row],[Subcategory Name]])+ROW()/100000,"")</f>
        <v/>
      </c>
      <c r="G687" s="171">
        <v>36</v>
      </c>
      <c r="H687" s="172" t="s">
        <v>1039</v>
      </c>
      <c r="I687" s="172" t="s">
        <v>1680</v>
      </c>
      <c r="J687" s="172" t="s">
        <v>1681</v>
      </c>
      <c r="K687" s="172" t="s">
        <v>1699</v>
      </c>
      <c r="L687" s="172" t="s">
        <v>1715</v>
      </c>
      <c r="M687" s="172" t="s">
        <v>179</v>
      </c>
    </row>
    <row r="688" spans="2:13" ht="20.100000000000001" customHeight="1" x14ac:dyDescent="0.25">
      <c r="B688" s="169" t="str">
        <f>IFERROR(RANK(Table912[[#This Row],[search id]],Table912[search id],1),"")</f>
        <v/>
      </c>
      <c r="C688" s="170" t="str">
        <f>IF(MIN(Table912[[#This Row],[search supracategory]:[search subcategory]])&lt;&gt;0,MIN(Table912[[#This Row],[search supracategory]:[search subcategory]]),"")</f>
        <v/>
      </c>
      <c r="D688" s="170" t="str">
        <f>IFERROR(SEARCH($G$3,Table912[[#This Row],[Supracategory Name]])+ROW()/100000,"")</f>
        <v/>
      </c>
      <c r="E688" s="170" t="str">
        <f>IFERROR(SEARCH($G$3,Table912[[#This Row],[Category Name]])+ROW()/100000,"")</f>
        <v/>
      </c>
      <c r="F688" s="170" t="str">
        <f>IFERROR(SEARCH($G$3,Table912[[#This Row],[Subcategory Name]])+ROW()/100000,"")</f>
        <v/>
      </c>
      <c r="G688" s="171">
        <v>37</v>
      </c>
      <c r="H688" s="172" t="s">
        <v>1039</v>
      </c>
      <c r="I688" s="172" t="s">
        <v>1680</v>
      </c>
      <c r="J688" s="172" t="s">
        <v>1681</v>
      </c>
      <c r="K688" s="172" t="s">
        <v>1699</v>
      </c>
      <c r="L688" s="172" t="s">
        <v>1717</v>
      </c>
      <c r="M688" s="172" t="s">
        <v>179</v>
      </c>
    </row>
    <row r="689" spans="2:13" ht="20.100000000000001" customHeight="1" x14ac:dyDescent="0.25">
      <c r="B689" s="173" t="str">
        <f>IFERROR(RANK(Table912[[#This Row],[search id]],Table912[search id],1),"")</f>
        <v/>
      </c>
      <c r="C689" s="174" t="str">
        <f>IF(MIN(Table912[[#This Row],[search supracategory]:[search subcategory]])&lt;&gt;0,MIN(Table912[[#This Row],[search supracategory]:[search subcategory]]),"")</f>
        <v/>
      </c>
      <c r="D689" s="174" t="str">
        <f>IFERROR(SEARCH($G$3,Table912[[#This Row],[Supracategory Name]])+ROW()/100000,"")</f>
        <v/>
      </c>
      <c r="E689" s="174" t="str">
        <f>IFERROR(SEARCH($G$3,Table912[[#This Row],[Category Name]])+ROW()/100000,"")</f>
        <v/>
      </c>
      <c r="F689" s="174" t="str">
        <f>IFERROR(SEARCH($G$3,Table912[[#This Row],[Subcategory Name]])+ROW()/100000,"")</f>
        <v/>
      </c>
      <c r="G689" s="171">
        <v>38</v>
      </c>
      <c r="H689" s="172" t="s">
        <v>1039</v>
      </c>
      <c r="I689" s="172" t="s">
        <v>1680</v>
      </c>
      <c r="J689" s="172" t="s">
        <v>1681</v>
      </c>
      <c r="K689" s="172" t="s">
        <v>1699</v>
      </c>
      <c r="L689" s="172" t="s">
        <v>1719</v>
      </c>
      <c r="M689" s="172" t="s">
        <v>179</v>
      </c>
    </row>
    <row r="690" spans="2:13" ht="20.100000000000001" customHeight="1" x14ac:dyDescent="0.25">
      <c r="B690" s="169" t="str">
        <f>IFERROR(RANK(Table912[[#This Row],[search id]],Table912[search id],1),"")</f>
        <v/>
      </c>
      <c r="C690" s="170" t="str">
        <f>IF(MIN(Table912[[#This Row],[search supracategory]:[search subcategory]])&lt;&gt;0,MIN(Table912[[#This Row],[search supracategory]:[search subcategory]]),"")</f>
        <v/>
      </c>
      <c r="D690" s="170" t="str">
        <f>IFERROR(SEARCH($G$3,Table912[[#This Row],[Supracategory Name]])+ROW()/100000,"")</f>
        <v/>
      </c>
      <c r="E690" s="170" t="str">
        <f>IFERROR(SEARCH($G$3,Table912[[#This Row],[Category Name]])+ROW()/100000,"")</f>
        <v/>
      </c>
      <c r="F690" s="170" t="str">
        <f>IFERROR(SEARCH($G$3,Table912[[#This Row],[Subcategory Name]])+ROW()/100000,"")</f>
        <v/>
      </c>
      <c r="G690" s="171">
        <v>39</v>
      </c>
      <c r="H690" s="172" t="s">
        <v>1039</v>
      </c>
      <c r="I690" s="172" t="s">
        <v>1680</v>
      </c>
      <c r="J690" s="172" t="s">
        <v>1681</v>
      </c>
      <c r="K690" s="172" t="s">
        <v>1699</v>
      </c>
      <c r="L690" s="172" t="s">
        <v>1721</v>
      </c>
      <c r="M690" s="172" t="s">
        <v>179</v>
      </c>
    </row>
    <row r="691" spans="2:13" ht="20.100000000000001" customHeight="1" x14ac:dyDescent="0.25">
      <c r="B691" s="173" t="str">
        <f>IFERROR(RANK(Table912[[#This Row],[search id]],Table912[search id],1),"")</f>
        <v/>
      </c>
      <c r="C691" s="174" t="str">
        <f>IF(MIN(Table912[[#This Row],[search supracategory]:[search subcategory]])&lt;&gt;0,MIN(Table912[[#This Row],[search supracategory]:[search subcategory]]),"")</f>
        <v/>
      </c>
      <c r="D691" s="174" t="str">
        <f>IFERROR(SEARCH($G$3,Table912[[#This Row],[Supracategory Name]])+ROW()/100000,"")</f>
        <v/>
      </c>
      <c r="E691" s="174" t="str">
        <f>IFERROR(SEARCH($G$3,Table912[[#This Row],[Category Name]])+ROW()/100000,"")</f>
        <v/>
      </c>
      <c r="F691" s="174" t="str">
        <f>IFERROR(SEARCH($G$3,Table912[[#This Row],[Subcategory Name]])+ROW()/100000,"")</f>
        <v/>
      </c>
      <c r="G691" s="171">
        <v>42</v>
      </c>
      <c r="H691" s="172" t="s">
        <v>1039</v>
      </c>
      <c r="I691" s="172" t="s">
        <v>1680</v>
      </c>
      <c r="J691" s="172" t="s">
        <v>1681</v>
      </c>
      <c r="K691" s="172" t="s">
        <v>1699</v>
      </c>
      <c r="L691" s="172" t="s">
        <v>1723</v>
      </c>
      <c r="M691" s="172" t="s">
        <v>179</v>
      </c>
    </row>
    <row r="692" spans="2:13" ht="20.100000000000001" customHeight="1" x14ac:dyDescent="0.25">
      <c r="B692" s="169" t="str">
        <f>IFERROR(RANK(Table912[[#This Row],[search id]],Table912[search id],1),"")</f>
        <v/>
      </c>
      <c r="C692" s="170" t="str">
        <f>IF(MIN(Table912[[#This Row],[search supracategory]:[search subcategory]])&lt;&gt;0,MIN(Table912[[#This Row],[search supracategory]:[search subcategory]]),"")</f>
        <v/>
      </c>
      <c r="D692" s="170" t="str">
        <f>IFERROR(SEARCH($G$3,Table912[[#This Row],[Supracategory Name]])+ROW()/100000,"")</f>
        <v/>
      </c>
      <c r="E692" s="170" t="str">
        <f>IFERROR(SEARCH($G$3,Table912[[#This Row],[Category Name]])+ROW()/100000,"")</f>
        <v/>
      </c>
      <c r="F692" s="170" t="str">
        <f>IFERROR(SEARCH($G$3,Table912[[#This Row],[Subcategory Name]])+ROW()/100000,"")</f>
        <v/>
      </c>
      <c r="G692" s="171">
        <v>43</v>
      </c>
      <c r="H692" s="172" t="s">
        <v>1039</v>
      </c>
      <c r="I692" s="172" t="s">
        <v>1680</v>
      </c>
      <c r="J692" s="172" t="s">
        <v>1681</v>
      </c>
      <c r="K692" s="172" t="s">
        <v>1699</v>
      </c>
      <c r="L692" s="172" t="s">
        <v>1724</v>
      </c>
      <c r="M692" s="172" t="s">
        <v>179</v>
      </c>
    </row>
    <row r="693" spans="2:13" ht="20.100000000000001" customHeight="1" x14ac:dyDescent="0.25">
      <c r="B693" s="173" t="str">
        <f>IFERROR(RANK(Table912[[#This Row],[search id]],Table912[search id],1),"")</f>
        <v/>
      </c>
      <c r="C693" s="174" t="str">
        <f>IF(MIN(Table912[[#This Row],[search supracategory]:[search subcategory]])&lt;&gt;0,MIN(Table912[[#This Row],[search supracategory]:[search subcategory]]),"")</f>
        <v/>
      </c>
      <c r="D693" s="174" t="str">
        <f>IFERROR(SEARCH($G$3,Table912[[#This Row],[Supracategory Name]])+ROW()/100000,"")</f>
        <v/>
      </c>
      <c r="E693" s="174" t="str">
        <f>IFERROR(SEARCH($G$3,Table912[[#This Row],[Category Name]])+ROW()/100000,"")</f>
        <v/>
      </c>
      <c r="F693" s="174" t="str">
        <f>IFERROR(SEARCH($G$3,Table912[[#This Row],[Subcategory Name]])+ROW()/100000,"")</f>
        <v/>
      </c>
      <c r="G693" s="171">
        <v>33</v>
      </c>
      <c r="H693" s="172" t="s">
        <v>1039</v>
      </c>
      <c r="I693" s="172" t="s">
        <v>1680</v>
      </c>
      <c r="J693" s="172" t="s">
        <v>1681</v>
      </c>
      <c r="K693" s="172" t="s">
        <v>1699</v>
      </c>
      <c r="L693" s="172" t="s">
        <v>1725</v>
      </c>
      <c r="M693" s="172" t="s">
        <v>179</v>
      </c>
    </row>
    <row r="694" spans="2:13" ht="20.100000000000001" customHeight="1" x14ac:dyDescent="0.25">
      <c r="B694" s="169" t="str">
        <f>IFERROR(RANK(Table912[[#This Row],[search id]],Table912[search id],1),"")</f>
        <v/>
      </c>
      <c r="C694" s="170" t="str">
        <f>IF(MIN(Table912[[#This Row],[search supracategory]:[search subcategory]])&lt;&gt;0,MIN(Table912[[#This Row],[search supracategory]:[search subcategory]]),"")</f>
        <v/>
      </c>
      <c r="D694" s="170" t="str">
        <f>IFERROR(SEARCH($G$3,Table912[[#This Row],[Supracategory Name]])+ROW()/100000,"")</f>
        <v/>
      </c>
      <c r="E694" s="170" t="str">
        <f>IFERROR(SEARCH($G$3,Table912[[#This Row],[Category Name]])+ROW()/100000,"")</f>
        <v/>
      </c>
      <c r="F694" s="170" t="str">
        <f>IFERROR(SEARCH($G$3,Table912[[#This Row],[Subcategory Name]])+ROW()/100000,"")</f>
        <v/>
      </c>
      <c r="G694" s="171">
        <v>34</v>
      </c>
      <c r="H694" s="172" t="s">
        <v>1039</v>
      </c>
      <c r="I694" s="172" t="s">
        <v>1680</v>
      </c>
      <c r="J694" s="172" t="s">
        <v>1681</v>
      </c>
      <c r="K694" s="172" t="s">
        <v>1699</v>
      </c>
      <c r="L694" s="172" t="s">
        <v>1727</v>
      </c>
      <c r="M694" s="172" t="s">
        <v>179</v>
      </c>
    </row>
    <row r="695" spans="2:13" ht="20.100000000000001" customHeight="1" x14ac:dyDescent="0.25">
      <c r="B695" s="173" t="str">
        <f>IFERROR(RANK(Table912[[#This Row],[search id]],Table912[search id],1),"")</f>
        <v/>
      </c>
      <c r="C695" s="174" t="str">
        <f>IF(MIN(Table912[[#This Row],[search supracategory]:[search subcategory]])&lt;&gt;0,MIN(Table912[[#This Row],[search supracategory]:[search subcategory]]),"")</f>
        <v/>
      </c>
      <c r="D695" s="174" t="str">
        <f>IFERROR(SEARCH($G$3,Table912[[#This Row],[Supracategory Name]])+ROW()/100000,"")</f>
        <v/>
      </c>
      <c r="E695" s="174" t="str">
        <f>IFERROR(SEARCH($G$3,Table912[[#This Row],[Category Name]])+ROW()/100000,"")</f>
        <v/>
      </c>
      <c r="F695" s="174" t="str">
        <f>IFERROR(SEARCH($G$3,Table912[[#This Row],[Subcategory Name]])+ROW()/100000,"")</f>
        <v/>
      </c>
      <c r="G695" s="171">
        <v>304</v>
      </c>
      <c r="H695" s="172" t="s">
        <v>1039</v>
      </c>
      <c r="I695" s="172" t="s">
        <v>1680</v>
      </c>
      <c r="J695" s="172" t="s">
        <v>1681</v>
      </c>
      <c r="K695" s="172" t="s">
        <v>1699</v>
      </c>
      <c r="L695" s="172" t="s">
        <v>1729</v>
      </c>
      <c r="M695" s="172" t="s">
        <v>179</v>
      </c>
    </row>
    <row r="696" spans="2:13" ht="20.100000000000001" customHeight="1" x14ac:dyDescent="0.25">
      <c r="B696" s="169" t="str">
        <f>IFERROR(RANK(Table912[[#This Row],[search id]],Table912[search id],1),"")</f>
        <v/>
      </c>
      <c r="C696" s="170" t="str">
        <f>IF(MIN(Table912[[#This Row],[search supracategory]:[search subcategory]])&lt;&gt;0,MIN(Table912[[#This Row],[search supracategory]:[search subcategory]]),"")</f>
        <v/>
      </c>
      <c r="D696" s="170" t="str">
        <f>IFERROR(SEARCH($G$3,Table912[[#This Row],[Supracategory Name]])+ROW()/100000,"")</f>
        <v/>
      </c>
      <c r="E696" s="170" t="str">
        <f>IFERROR(SEARCH($G$3,Table912[[#This Row],[Category Name]])+ROW()/100000,"")</f>
        <v/>
      </c>
      <c r="F696" s="170" t="str">
        <f>IFERROR(SEARCH($G$3,Table912[[#This Row],[Subcategory Name]])+ROW()/100000,"")</f>
        <v/>
      </c>
      <c r="G696" s="171">
        <v>404</v>
      </c>
      <c r="H696" s="172" t="s">
        <v>1039</v>
      </c>
      <c r="I696" s="172" t="s">
        <v>1680</v>
      </c>
      <c r="J696" s="172" t="s">
        <v>1681</v>
      </c>
      <c r="K696" s="172" t="s">
        <v>1731</v>
      </c>
      <c r="L696" s="172" t="s">
        <v>1732</v>
      </c>
      <c r="M696" s="172" t="s">
        <v>179</v>
      </c>
    </row>
    <row r="697" spans="2:13" ht="20.100000000000001" customHeight="1" x14ac:dyDescent="0.25">
      <c r="B697" s="173" t="str">
        <f>IFERROR(RANK(Table912[[#This Row],[search id]],Table912[search id],1),"")</f>
        <v/>
      </c>
      <c r="C697" s="174" t="str">
        <f>IF(MIN(Table912[[#This Row],[search supracategory]:[search subcategory]])&lt;&gt;0,MIN(Table912[[#This Row],[search supracategory]:[search subcategory]]),"")</f>
        <v/>
      </c>
      <c r="D697" s="174" t="str">
        <f>IFERROR(SEARCH($G$3,Table912[[#This Row],[Supracategory Name]])+ROW()/100000,"")</f>
        <v/>
      </c>
      <c r="E697" s="174" t="str">
        <f>IFERROR(SEARCH($G$3,Table912[[#This Row],[Category Name]])+ROW()/100000,"")</f>
        <v/>
      </c>
      <c r="F697" s="174" t="str">
        <f>IFERROR(SEARCH($G$3,Table912[[#This Row],[Subcategory Name]])+ROW()/100000,"")</f>
        <v/>
      </c>
      <c r="G697" s="171">
        <v>398</v>
      </c>
      <c r="H697" s="172" t="s">
        <v>1039</v>
      </c>
      <c r="I697" s="172" t="s">
        <v>1680</v>
      </c>
      <c r="J697" s="172" t="s">
        <v>1681</v>
      </c>
      <c r="K697" s="172" t="s">
        <v>1731</v>
      </c>
      <c r="L697" s="172" t="s">
        <v>1734</v>
      </c>
      <c r="M697" s="172" t="s">
        <v>179</v>
      </c>
    </row>
    <row r="698" spans="2:13" ht="20.100000000000001" customHeight="1" x14ac:dyDescent="0.25">
      <c r="B698" s="169" t="str">
        <f>IFERROR(RANK(Table912[[#This Row],[search id]],Table912[search id],1),"")</f>
        <v/>
      </c>
      <c r="C698" s="170" t="str">
        <f>IF(MIN(Table912[[#This Row],[search supracategory]:[search subcategory]])&lt;&gt;0,MIN(Table912[[#This Row],[search supracategory]:[search subcategory]]),"")</f>
        <v/>
      </c>
      <c r="D698" s="170" t="str">
        <f>IFERROR(SEARCH($G$3,Table912[[#This Row],[Supracategory Name]])+ROW()/100000,"")</f>
        <v/>
      </c>
      <c r="E698" s="170" t="str">
        <f>IFERROR(SEARCH($G$3,Table912[[#This Row],[Category Name]])+ROW()/100000,"")</f>
        <v/>
      </c>
      <c r="F698" s="170" t="str">
        <f>IFERROR(SEARCH($G$3,Table912[[#This Row],[Subcategory Name]])+ROW()/100000,"")</f>
        <v/>
      </c>
      <c r="G698" s="171">
        <v>392</v>
      </c>
      <c r="H698" s="172" t="s">
        <v>1039</v>
      </c>
      <c r="I698" s="172" t="s">
        <v>1680</v>
      </c>
      <c r="J698" s="172" t="s">
        <v>1681</v>
      </c>
      <c r="K698" s="172" t="s">
        <v>1731</v>
      </c>
      <c r="L698" s="172" t="s">
        <v>1736</v>
      </c>
      <c r="M698" s="172" t="s">
        <v>179</v>
      </c>
    </row>
    <row r="699" spans="2:13" ht="20.100000000000001" customHeight="1" x14ac:dyDescent="0.25">
      <c r="B699" s="173" t="str">
        <f>IFERROR(RANK(Table912[[#This Row],[search id]],Table912[search id],1),"")</f>
        <v/>
      </c>
      <c r="C699" s="174" t="str">
        <f>IF(MIN(Table912[[#This Row],[search supracategory]:[search subcategory]])&lt;&gt;0,MIN(Table912[[#This Row],[search supracategory]:[search subcategory]]),"")</f>
        <v/>
      </c>
      <c r="D699" s="174" t="str">
        <f>IFERROR(SEARCH($G$3,Table912[[#This Row],[Supracategory Name]])+ROW()/100000,"")</f>
        <v/>
      </c>
      <c r="E699" s="174" t="str">
        <f>IFERROR(SEARCH($G$3,Table912[[#This Row],[Category Name]])+ROW()/100000,"")</f>
        <v/>
      </c>
      <c r="F699" s="174" t="str">
        <f>IFERROR(SEARCH($G$3,Table912[[#This Row],[Subcategory Name]])+ROW()/100000,"")</f>
        <v/>
      </c>
      <c r="G699" s="171">
        <v>393</v>
      </c>
      <c r="H699" s="172" t="s">
        <v>1039</v>
      </c>
      <c r="I699" s="172" t="s">
        <v>1680</v>
      </c>
      <c r="J699" s="172" t="s">
        <v>1681</v>
      </c>
      <c r="K699" s="172" t="s">
        <v>1731</v>
      </c>
      <c r="L699" s="172" t="s">
        <v>1738</v>
      </c>
      <c r="M699" s="172" t="s">
        <v>179</v>
      </c>
    </row>
    <row r="700" spans="2:13" ht="20.100000000000001" customHeight="1" x14ac:dyDescent="0.25">
      <c r="B700" s="169" t="str">
        <f>IFERROR(RANK(Table912[[#This Row],[search id]],Table912[search id],1),"")</f>
        <v/>
      </c>
      <c r="C700" s="170" t="str">
        <f>IF(MIN(Table912[[#This Row],[search supracategory]:[search subcategory]])&lt;&gt;0,MIN(Table912[[#This Row],[search supracategory]:[search subcategory]]),"")</f>
        <v/>
      </c>
      <c r="D700" s="170" t="str">
        <f>IFERROR(SEARCH($G$3,Table912[[#This Row],[Supracategory Name]])+ROW()/100000,"")</f>
        <v/>
      </c>
      <c r="E700" s="170" t="str">
        <f>IFERROR(SEARCH($G$3,Table912[[#This Row],[Category Name]])+ROW()/100000,"")</f>
        <v/>
      </c>
      <c r="F700" s="170" t="str">
        <f>IFERROR(SEARCH($G$3,Table912[[#This Row],[Subcategory Name]])+ROW()/100000,"")</f>
        <v/>
      </c>
      <c r="G700" s="171">
        <v>394</v>
      </c>
      <c r="H700" s="172" t="s">
        <v>1039</v>
      </c>
      <c r="I700" s="172" t="s">
        <v>1680</v>
      </c>
      <c r="J700" s="172" t="s">
        <v>1681</v>
      </c>
      <c r="K700" s="172" t="s">
        <v>1731</v>
      </c>
      <c r="L700" s="172" t="s">
        <v>1739</v>
      </c>
      <c r="M700" s="172" t="s">
        <v>179</v>
      </c>
    </row>
    <row r="701" spans="2:13" ht="20.100000000000001" customHeight="1" x14ac:dyDescent="0.25">
      <c r="B701" s="173" t="str">
        <f>IFERROR(RANK(Table912[[#This Row],[search id]],Table912[search id],1),"")</f>
        <v/>
      </c>
      <c r="C701" s="174" t="str">
        <f>IF(MIN(Table912[[#This Row],[search supracategory]:[search subcategory]])&lt;&gt;0,MIN(Table912[[#This Row],[search supracategory]:[search subcategory]]),"")</f>
        <v/>
      </c>
      <c r="D701" s="174" t="str">
        <f>IFERROR(SEARCH($G$3,Table912[[#This Row],[Supracategory Name]])+ROW()/100000,"")</f>
        <v/>
      </c>
      <c r="E701" s="174" t="str">
        <f>IFERROR(SEARCH($G$3,Table912[[#This Row],[Category Name]])+ROW()/100000,"")</f>
        <v/>
      </c>
      <c r="F701" s="174" t="str">
        <f>IFERROR(SEARCH($G$3,Table912[[#This Row],[Subcategory Name]])+ROW()/100000,"")</f>
        <v/>
      </c>
      <c r="G701" s="171">
        <v>395</v>
      </c>
      <c r="H701" s="172" t="s">
        <v>1039</v>
      </c>
      <c r="I701" s="172" t="s">
        <v>1680</v>
      </c>
      <c r="J701" s="172" t="s">
        <v>1681</v>
      </c>
      <c r="K701" s="172" t="s">
        <v>1731</v>
      </c>
      <c r="L701" s="172" t="s">
        <v>1741</v>
      </c>
      <c r="M701" s="172" t="s">
        <v>179</v>
      </c>
    </row>
    <row r="702" spans="2:13" ht="20.100000000000001" customHeight="1" x14ac:dyDescent="0.25">
      <c r="B702" s="169">
        <f>IFERROR(RANK(Table912[[#This Row],[search id]],Table912[search id],1),"")</f>
        <v>1</v>
      </c>
      <c r="C702" s="170">
        <f>IF(MIN(Table912[[#This Row],[search supracategory]:[search subcategory]])&lt;&gt;0,MIN(Table912[[#This Row],[search supracategory]:[search subcategory]]),"")</f>
        <v>1.00702</v>
      </c>
      <c r="D702" s="170">
        <f>IFERROR(SEARCH($G$3,Table912[[#This Row],[Supracategory Name]])+ROW()/100000,"")</f>
        <v>1.00702</v>
      </c>
      <c r="E702" s="170">
        <f>IFERROR(SEARCH($G$3,Table912[[#This Row],[Category Name]])+ROW()/100000,"")</f>
        <v>1.00702</v>
      </c>
      <c r="F702" s="170" t="str">
        <f>IFERROR(SEARCH($G$3,Table912[[#This Row],[Subcategory Name]])+ROW()/100000,"")</f>
        <v/>
      </c>
      <c r="G702" s="171">
        <v>50</v>
      </c>
      <c r="H702" s="172" t="s">
        <v>1039</v>
      </c>
      <c r="I702" s="172" t="s">
        <v>1680</v>
      </c>
      <c r="J702" s="172" t="s">
        <v>1743</v>
      </c>
      <c r="K702" s="172" t="s">
        <v>1744</v>
      </c>
      <c r="L702" s="172" t="s">
        <v>179</v>
      </c>
      <c r="M702" s="172" t="s">
        <v>179</v>
      </c>
    </row>
    <row r="703" spans="2:13" ht="20.100000000000001" customHeight="1" x14ac:dyDescent="0.25">
      <c r="B703" s="173" t="str">
        <f>IFERROR(RANK(Table912[[#This Row],[search id]],Table912[search id],1),"")</f>
        <v/>
      </c>
      <c r="C703" s="174" t="str">
        <f>IF(MIN(Table912[[#This Row],[search supracategory]:[search subcategory]])&lt;&gt;0,MIN(Table912[[#This Row],[search supracategory]:[search subcategory]]),"")</f>
        <v/>
      </c>
      <c r="D703" s="174" t="str">
        <f>IFERROR(SEARCH($G$3,Table912[[#This Row],[Supracategory Name]])+ROW()/100000,"")</f>
        <v/>
      </c>
      <c r="E703" s="174" t="str">
        <f>IFERROR(SEARCH($G$3,Table912[[#This Row],[Category Name]])+ROW()/100000,"")</f>
        <v/>
      </c>
      <c r="F703" s="174" t="str">
        <f>IFERROR(SEARCH($G$3,Table912[[#This Row],[Subcategory Name]])+ROW()/100000,"")</f>
        <v/>
      </c>
      <c r="G703" s="171">
        <v>91</v>
      </c>
      <c r="H703" s="172" t="s">
        <v>1039</v>
      </c>
      <c r="I703" s="172" t="s">
        <v>1680</v>
      </c>
      <c r="J703" s="172" t="s">
        <v>1746</v>
      </c>
      <c r="K703" s="172" t="s">
        <v>1747</v>
      </c>
      <c r="L703" s="172" t="s">
        <v>179</v>
      </c>
      <c r="M703" s="172" t="s">
        <v>179</v>
      </c>
    </row>
    <row r="704" spans="2:13" ht="20.100000000000001" customHeight="1" x14ac:dyDescent="0.25">
      <c r="B704" s="169" t="str">
        <f>IFERROR(RANK(Table912[[#This Row],[search id]],Table912[search id],1),"")</f>
        <v/>
      </c>
      <c r="C704" s="170" t="str">
        <f>IF(MIN(Table912[[#This Row],[search supracategory]:[search subcategory]])&lt;&gt;0,MIN(Table912[[#This Row],[search supracategory]:[search subcategory]]),"")</f>
        <v/>
      </c>
      <c r="D704" s="170" t="str">
        <f>IFERROR(SEARCH($G$3,Table912[[#This Row],[Supracategory Name]])+ROW()/100000,"")</f>
        <v/>
      </c>
      <c r="E704" s="170" t="str">
        <f>IFERROR(SEARCH($G$3,Table912[[#This Row],[Category Name]])+ROW()/100000,"")</f>
        <v/>
      </c>
      <c r="F704" s="170" t="str">
        <f>IFERROR(SEARCH($G$3,Table912[[#This Row],[Subcategory Name]])+ROW()/100000,"")</f>
        <v/>
      </c>
      <c r="G704" s="171">
        <v>49</v>
      </c>
      <c r="H704" s="172" t="s">
        <v>1039</v>
      </c>
      <c r="I704" s="172" t="s">
        <v>1680</v>
      </c>
      <c r="J704" s="172" t="s">
        <v>1749</v>
      </c>
      <c r="K704" s="172" t="s">
        <v>1750</v>
      </c>
      <c r="L704" s="172" t="s">
        <v>179</v>
      </c>
      <c r="M704" s="172" t="s">
        <v>179</v>
      </c>
    </row>
    <row r="705" spans="2:13" ht="20.100000000000001" customHeight="1" x14ac:dyDescent="0.25">
      <c r="B705" s="173" t="str">
        <f>IFERROR(RANK(Table912[[#This Row],[search id]],Table912[search id],1),"")</f>
        <v/>
      </c>
      <c r="C705" s="174" t="str">
        <f>IF(MIN(Table912[[#This Row],[search supracategory]:[search subcategory]])&lt;&gt;0,MIN(Table912[[#This Row],[search supracategory]:[search subcategory]]),"")</f>
        <v/>
      </c>
      <c r="D705" s="174" t="str">
        <f>IFERROR(SEARCH($G$3,Table912[[#This Row],[Supracategory Name]])+ROW()/100000,"")</f>
        <v/>
      </c>
      <c r="E705" s="174" t="str">
        <f>IFERROR(SEARCH($G$3,Table912[[#This Row],[Category Name]])+ROW()/100000,"")</f>
        <v/>
      </c>
      <c r="F705" s="174" t="str">
        <f>IFERROR(SEARCH($G$3,Table912[[#This Row],[Subcategory Name]])+ROW()/100000,"")</f>
        <v/>
      </c>
      <c r="G705" s="171">
        <v>207</v>
      </c>
      <c r="H705" s="172" t="s">
        <v>1039</v>
      </c>
      <c r="I705" s="172" t="s">
        <v>1680</v>
      </c>
      <c r="J705" s="172" t="s">
        <v>1749</v>
      </c>
      <c r="K705" s="172" t="s">
        <v>1753</v>
      </c>
      <c r="L705" s="172" t="s">
        <v>179</v>
      </c>
      <c r="M705" s="172" t="s">
        <v>179</v>
      </c>
    </row>
    <row r="706" spans="2:13" ht="20.100000000000001" customHeight="1" x14ac:dyDescent="0.25">
      <c r="B706" s="169" t="str">
        <f>IFERROR(RANK(Table912[[#This Row],[search id]],Table912[search id],1),"")</f>
        <v/>
      </c>
      <c r="C706" s="170" t="str">
        <f>IF(MIN(Table912[[#This Row],[search supracategory]:[search subcategory]])&lt;&gt;0,MIN(Table912[[#This Row],[search supracategory]:[search subcategory]]),"")</f>
        <v/>
      </c>
      <c r="D706" s="170" t="str">
        <f>IFERROR(SEARCH($G$3,Table912[[#This Row],[Supracategory Name]])+ROW()/100000,"")</f>
        <v/>
      </c>
      <c r="E706" s="170" t="str">
        <f>IFERROR(SEARCH($G$3,Table912[[#This Row],[Category Name]])+ROW()/100000,"")</f>
        <v/>
      </c>
      <c r="F706" s="170" t="str">
        <f>IFERROR(SEARCH($G$3,Table912[[#This Row],[Subcategory Name]])+ROW()/100000,"")</f>
        <v/>
      </c>
      <c r="G706" s="171">
        <v>585</v>
      </c>
      <c r="H706" s="172" t="s">
        <v>1039</v>
      </c>
      <c r="I706" s="172" t="s">
        <v>1680</v>
      </c>
      <c r="J706" s="172" t="s">
        <v>1755</v>
      </c>
      <c r="K706" s="172" t="s">
        <v>1756</v>
      </c>
      <c r="L706" s="172" t="s">
        <v>1757</v>
      </c>
      <c r="M706" s="172" t="s">
        <v>179</v>
      </c>
    </row>
    <row r="707" spans="2:13" ht="20.100000000000001" customHeight="1" x14ac:dyDescent="0.25">
      <c r="B707" s="173" t="str">
        <f>IFERROR(RANK(Table912[[#This Row],[search id]],Table912[search id],1),"")</f>
        <v/>
      </c>
      <c r="C707" s="174" t="str">
        <f>IF(MIN(Table912[[#This Row],[search supracategory]:[search subcategory]])&lt;&gt;0,MIN(Table912[[#This Row],[search supracategory]:[search subcategory]]),"")</f>
        <v/>
      </c>
      <c r="D707" s="174" t="str">
        <f>IFERROR(SEARCH($G$3,Table912[[#This Row],[Supracategory Name]])+ROW()/100000,"")</f>
        <v/>
      </c>
      <c r="E707" s="174" t="str">
        <f>IFERROR(SEARCH($G$3,Table912[[#This Row],[Category Name]])+ROW()/100000,"")</f>
        <v/>
      </c>
      <c r="F707" s="174" t="str">
        <f>IFERROR(SEARCH($G$3,Table912[[#This Row],[Subcategory Name]])+ROW()/100000,"")</f>
        <v/>
      </c>
      <c r="G707" s="171">
        <v>484</v>
      </c>
      <c r="H707" s="172" t="s">
        <v>1039</v>
      </c>
      <c r="I707" s="172" t="s">
        <v>1680</v>
      </c>
      <c r="J707" s="172" t="s">
        <v>1755</v>
      </c>
      <c r="K707" s="172" t="s">
        <v>1756</v>
      </c>
      <c r="L707" s="172" t="s">
        <v>1760</v>
      </c>
      <c r="M707" s="172" t="s">
        <v>179</v>
      </c>
    </row>
    <row r="708" spans="2:13" ht="20.100000000000001" customHeight="1" x14ac:dyDescent="0.25">
      <c r="B708" s="169" t="str">
        <f>IFERROR(RANK(Table912[[#This Row],[search id]],Table912[search id],1),"")</f>
        <v/>
      </c>
      <c r="C708" s="170" t="str">
        <f>IF(MIN(Table912[[#This Row],[search supracategory]:[search subcategory]])&lt;&gt;0,MIN(Table912[[#This Row],[search supracategory]:[search subcategory]]),"")</f>
        <v/>
      </c>
      <c r="D708" s="170" t="str">
        <f>IFERROR(SEARCH($G$3,Table912[[#This Row],[Supracategory Name]])+ROW()/100000,"")</f>
        <v/>
      </c>
      <c r="E708" s="170" t="str">
        <f>IFERROR(SEARCH($G$3,Table912[[#This Row],[Category Name]])+ROW()/100000,"")</f>
        <v/>
      </c>
      <c r="F708" s="170" t="str">
        <f>IFERROR(SEARCH($G$3,Table912[[#This Row],[Subcategory Name]])+ROW()/100000,"")</f>
        <v/>
      </c>
      <c r="G708" s="171">
        <v>480</v>
      </c>
      <c r="H708" s="172" t="s">
        <v>1039</v>
      </c>
      <c r="I708" s="172" t="s">
        <v>1680</v>
      </c>
      <c r="J708" s="172" t="s">
        <v>1755</v>
      </c>
      <c r="K708" s="172" t="s">
        <v>1756</v>
      </c>
      <c r="L708" s="172" t="s">
        <v>1762</v>
      </c>
      <c r="M708" s="172" t="s">
        <v>179</v>
      </c>
    </row>
    <row r="709" spans="2:13" ht="20.100000000000001" customHeight="1" x14ac:dyDescent="0.25">
      <c r="B709" s="173" t="str">
        <f>IFERROR(RANK(Table912[[#This Row],[search id]],Table912[search id],1),"")</f>
        <v/>
      </c>
      <c r="C709" s="174" t="str">
        <f>IF(MIN(Table912[[#This Row],[search supracategory]:[search subcategory]])&lt;&gt;0,MIN(Table912[[#This Row],[search supracategory]:[search subcategory]]),"")</f>
        <v/>
      </c>
      <c r="D709" s="174" t="str">
        <f>IFERROR(SEARCH($G$3,Table912[[#This Row],[Supracategory Name]])+ROW()/100000,"")</f>
        <v/>
      </c>
      <c r="E709" s="174" t="str">
        <f>IFERROR(SEARCH($G$3,Table912[[#This Row],[Category Name]])+ROW()/100000,"")</f>
        <v/>
      </c>
      <c r="F709" s="174" t="str">
        <f>IFERROR(SEARCH($G$3,Table912[[#This Row],[Subcategory Name]])+ROW()/100000,"")</f>
        <v/>
      </c>
      <c r="G709" s="171">
        <v>505</v>
      </c>
      <c r="H709" s="172" t="s">
        <v>1039</v>
      </c>
      <c r="I709" s="172" t="s">
        <v>1680</v>
      </c>
      <c r="J709" s="172" t="s">
        <v>1755</v>
      </c>
      <c r="K709" s="172" t="s">
        <v>1756</v>
      </c>
      <c r="L709" s="172" t="s">
        <v>1764</v>
      </c>
      <c r="M709" s="172" t="s">
        <v>179</v>
      </c>
    </row>
    <row r="710" spans="2:13" ht="20.100000000000001" customHeight="1" x14ac:dyDescent="0.25">
      <c r="B710" s="169" t="str">
        <f>IFERROR(RANK(Table912[[#This Row],[search id]],Table912[search id],1),"")</f>
        <v/>
      </c>
      <c r="C710" s="170" t="str">
        <f>IF(MIN(Table912[[#This Row],[search supracategory]:[search subcategory]])&lt;&gt;0,MIN(Table912[[#This Row],[search supracategory]:[search subcategory]]),"")</f>
        <v/>
      </c>
      <c r="D710" s="170" t="str">
        <f>IFERROR(SEARCH($G$3,Table912[[#This Row],[Supracategory Name]])+ROW()/100000,"")</f>
        <v/>
      </c>
      <c r="E710" s="170" t="str">
        <f>IFERROR(SEARCH($G$3,Table912[[#This Row],[Category Name]])+ROW()/100000,"")</f>
        <v/>
      </c>
      <c r="F710" s="170" t="str">
        <f>IFERROR(SEARCH($G$3,Table912[[#This Row],[Subcategory Name]])+ROW()/100000,"")</f>
        <v/>
      </c>
      <c r="G710" s="171">
        <v>416</v>
      </c>
      <c r="H710" s="172" t="s">
        <v>1039</v>
      </c>
      <c r="I710" s="172" t="s">
        <v>1680</v>
      </c>
      <c r="J710" s="172" t="s">
        <v>1755</v>
      </c>
      <c r="K710" s="172" t="s">
        <v>1756</v>
      </c>
      <c r="L710" s="172" t="s">
        <v>1766</v>
      </c>
      <c r="M710" s="172" t="s">
        <v>179</v>
      </c>
    </row>
    <row r="711" spans="2:13" ht="20.100000000000001" customHeight="1" x14ac:dyDescent="0.25">
      <c r="B711" s="173" t="str">
        <f>IFERROR(RANK(Table912[[#This Row],[search id]],Table912[search id],1),"")</f>
        <v/>
      </c>
      <c r="C711" s="174" t="str">
        <f>IF(MIN(Table912[[#This Row],[search supracategory]:[search subcategory]])&lt;&gt;0,MIN(Table912[[#This Row],[search supracategory]:[search subcategory]]),"")</f>
        <v/>
      </c>
      <c r="D711" s="174" t="str">
        <f>IFERROR(SEARCH($G$3,Table912[[#This Row],[Supracategory Name]])+ROW()/100000,"")</f>
        <v/>
      </c>
      <c r="E711" s="174" t="str">
        <f>IFERROR(SEARCH($G$3,Table912[[#This Row],[Category Name]])+ROW()/100000,"")</f>
        <v/>
      </c>
      <c r="F711" s="174" t="str">
        <f>IFERROR(SEARCH($G$3,Table912[[#This Row],[Subcategory Name]])+ROW()/100000,"")</f>
        <v/>
      </c>
      <c r="G711" s="171">
        <v>411</v>
      </c>
      <c r="H711" s="172" t="s">
        <v>1039</v>
      </c>
      <c r="I711" s="172" t="s">
        <v>1680</v>
      </c>
      <c r="J711" s="172" t="s">
        <v>1755</v>
      </c>
      <c r="K711" s="172" t="s">
        <v>1756</v>
      </c>
      <c r="L711" s="172" t="s">
        <v>1768</v>
      </c>
      <c r="M711" s="172" t="s">
        <v>179</v>
      </c>
    </row>
    <row r="712" spans="2:13" ht="20.100000000000001" customHeight="1" x14ac:dyDescent="0.25">
      <c r="B712" s="169" t="str">
        <f>IFERROR(RANK(Table912[[#This Row],[search id]],Table912[search id],1),"")</f>
        <v/>
      </c>
      <c r="C712" s="170" t="str">
        <f>IF(MIN(Table912[[#This Row],[search supracategory]:[search subcategory]])&lt;&gt;0,MIN(Table912[[#This Row],[search supracategory]:[search subcategory]]),"")</f>
        <v/>
      </c>
      <c r="D712" s="170" t="str">
        <f>IFERROR(SEARCH($G$3,Table912[[#This Row],[Supracategory Name]])+ROW()/100000,"")</f>
        <v/>
      </c>
      <c r="E712" s="170" t="str">
        <f>IFERROR(SEARCH($G$3,Table912[[#This Row],[Category Name]])+ROW()/100000,"")</f>
        <v/>
      </c>
      <c r="F712" s="170" t="str">
        <f>IFERROR(SEARCH($G$3,Table912[[#This Row],[Subcategory Name]])+ROW()/100000,"")</f>
        <v/>
      </c>
      <c r="G712" s="171">
        <v>413</v>
      </c>
      <c r="H712" s="172" t="s">
        <v>1039</v>
      </c>
      <c r="I712" s="172" t="s">
        <v>1680</v>
      </c>
      <c r="J712" s="172" t="s">
        <v>1755</v>
      </c>
      <c r="K712" s="172" t="s">
        <v>1756</v>
      </c>
      <c r="L712" s="172" t="s">
        <v>1770</v>
      </c>
      <c r="M712" s="172" t="s">
        <v>179</v>
      </c>
    </row>
    <row r="713" spans="2:13" ht="20.100000000000001" customHeight="1" x14ac:dyDescent="0.25">
      <c r="B713" s="173" t="str">
        <f>IFERROR(RANK(Table912[[#This Row],[search id]],Table912[search id],1),"")</f>
        <v/>
      </c>
      <c r="C713" s="174" t="str">
        <f>IF(MIN(Table912[[#This Row],[search supracategory]:[search subcategory]])&lt;&gt;0,MIN(Table912[[#This Row],[search supracategory]:[search subcategory]]),"")</f>
        <v/>
      </c>
      <c r="D713" s="174" t="str">
        <f>IFERROR(SEARCH($G$3,Table912[[#This Row],[Supracategory Name]])+ROW()/100000,"")</f>
        <v/>
      </c>
      <c r="E713" s="174" t="str">
        <f>IFERROR(SEARCH($G$3,Table912[[#This Row],[Category Name]])+ROW()/100000,"")</f>
        <v/>
      </c>
      <c r="F713" s="174" t="str">
        <f>IFERROR(SEARCH($G$3,Table912[[#This Row],[Subcategory Name]])+ROW()/100000,"")</f>
        <v/>
      </c>
      <c r="G713" s="171">
        <v>409</v>
      </c>
      <c r="H713" s="172" t="s">
        <v>1039</v>
      </c>
      <c r="I713" s="172" t="s">
        <v>1680</v>
      </c>
      <c r="J713" s="172" t="s">
        <v>1755</v>
      </c>
      <c r="K713" s="172" t="s">
        <v>1756</v>
      </c>
      <c r="L713" s="172" t="s">
        <v>1772</v>
      </c>
      <c r="M713" s="172" t="s">
        <v>179</v>
      </c>
    </row>
    <row r="714" spans="2:13" ht="20.100000000000001" customHeight="1" x14ac:dyDescent="0.25">
      <c r="B714" s="169" t="str">
        <f>IFERROR(RANK(Table912[[#This Row],[search id]],Table912[search id],1),"")</f>
        <v/>
      </c>
      <c r="C714" s="170" t="str">
        <f>IF(MIN(Table912[[#This Row],[search supracategory]:[search subcategory]])&lt;&gt;0,MIN(Table912[[#This Row],[search supracategory]:[search subcategory]]),"")</f>
        <v/>
      </c>
      <c r="D714" s="170" t="str">
        <f>IFERROR(SEARCH($G$3,Table912[[#This Row],[Supracategory Name]])+ROW()/100000,"")</f>
        <v/>
      </c>
      <c r="E714" s="170" t="str">
        <f>IFERROR(SEARCH($G$3,Table912[[#This Row],[Category Name]])+ROW()/100000,"")</f>
        <v/>
      </c>
      <c r="F714" s="170" t="str">
        <f>IFERROR(SEARCH($G$3,Table912[[#This Row],[Subcategory Name]])+ROW()/100000,"")</f>
        <v/>
      </c>
      <c r="G714" s="171">
        <v>3406</v>
      </c>
      <c r="H714" s="172" t="s">
        <v>1039</v>
      </c>
      <c r="I714" s="172" t="s">
        <v>1680</v>
      </c>
      <c r="J714" s="172" t="s">
        <v>1755</v>
      </c>
      <c r="K714" s="172" t="s">
        <v>1756</v>
      </c>
      <c r="L714" s="172" t="s">
        <v>1774</v>
      </c>
      <c r="M714" s="172" t="s">
        <v>179</v>
      </c>
    </row>
    <row r="715" spans="2:13" ht="20.100000000000001" customHeight="1" x14ac:dyDescent="0.25">
      <c r="B715" s="173" t="str">
        <f>IFERROR(RANK(Table912[[#This Row],[search id]],Table912[search id],1),"")</f>
        <v/>
      </c>
      <c r="C715" s="174" t="str">
        <f>IF(MIN(Table912[[#This Row],[search supracategory]:[search subcategory]])&lt;&gt;0,MIN(Table912[[#This Row],[search supracategory]:[search subcategory]]),"")</f>
        <v/>
      </c>
      <c r="D715" s="174" t="str">
        <f>IFERROR(SEARCH($G$3,Table912[[#This Row],[Supracategory Name]])+ROW()/100000,"")</f>
        <v/>
      </c>
      <c r="E715" s="174" t="str">
        <f>IFERROR(SEARCH($G$3,Table912[[#This Row],[Category Name]])+ROW()/100000,"")</f>
        <v/>
      </c>
      <c r="F715" s="174" t="str">
        <f>IFERROR(SEARCH($G$3,Table912[[#This Row],[Subcategory Name]])+ROW()/100000,"")</f>
        <v/>
      </c>
      <c r="G715" s="171">
        <v>292</v>
      </c>
      <c r="H715" s="172" t="s">
        <v>1039</v>
      </c>
      <c r="I715" s="172" t="s">
        <v>1680</v>
      </c>
      <c r="J715" s="172" t="s">
        <v>1755</v>
      </c>
      <c r="K715" s="172" t="s">
        <v>1756</v>
      </c>
      <c r="L715" s="172" t="s">
        <v>1776</v>
      </c>
      <c r="M715" s="172" t="s">
        <v>179</v>
      </c>
    </row>
    <row r="716" spans="2:13" ht="20.100000000000001" customHeight="1" x14ac:dyDescent="0.25">
      <c r="B716" s="169" t="str">
        <f>IFERROR(RANK(Table912[[#This Row],[search id]],Table912[search id],1),"")</f>
        <v/>
      </c>
      <c r="C716" s="170" t="str">
        <f>IF(MIN(Table912[[#This Row],[search supracategory]:[search subcategory]])&lt;&gt;0,MIN(Table912[[#This Row],[search supracategory]:[search subcategory]]),"")</f>
        <v/>
      </c>
      <c r="D716" s="170" t="str">
        <f>IFERROR(SEARCH($G$3,Table912[[#This Row],[Supracategory Name]])+ROW()/100000,"")</f>
        <v/>
      </c>
      <c r="E716" s="170" t="str">
        <f>IFERROR(SEARCH($G$3,Table912[[#This Row],[Category Name]])+ROW()/100000,"")</f>
        <v/>
      </c>
      <c r="F716" s="170" t="str">
        <f>IFERROR(SEARCH($G$3,Table912[[#This Row],[Subcategory Name]])+ROW()/100000,"")</f>
        <v/>
      </c>
      <c r="G716" s="171">
        <v>406</v>
      </c>
      <c r="H716" s="172" t="s">
        <v>1039</v>
      </c>
      <c r="I716" s="172" t="s">
        <v>1680</v>
      </c>
      <c r="J716" s="172" t="s">
        <v>1755</v>
      </c>
      <c r="K716" s="172" t="s">
        <v>1778</v>
      </c>
      <c r="L716" s="172" t="s">
        <v>1779</v>
      </c>
      <c r="M716" s="172" t="s">
        <v>179</v>
      </c>
    </row>
    <row r="717" spans="2:13" ht="20.100000000000001" customHeight="1" x14ac:dyDescent="0.25">
      <c r="B717" s="173" t="str">
        <f>IFERROR(RANK(Table912[[#This Row],[search id]],Table912[search id],1),"")</f>
        <v/>
      </c>
      <c r="C717" s="174" t="str">
        <f>IF(MIN(Table912[[#This Row],[search supracategory]:[search subcategory]])&lt;&gt;0,MIN(Table912[[#This Row],[search supracategory]:[search subcategory]]),"")</f>
        <v/>
      </c>
      <c r="D717" s="174" t="str">
        <f>IFERROR(SEARCH($G$3,Table912[[#This Row],[Supracategory Name]])+ROW()/100000,"")</f>
        <v/>
      </c>
      <c r="E717" s="174" t="str">
        <f>IFERROR(SEARCH($G$3,Table912[[#This Row],[Category Name]])+ROW()/100000,"")</f>
        <v/>
      </c>
      <c r="F717" s="174" t="str">
        <f>IFERROR(SEARCH($G$3,Table912[[#This Row],[Subcategory Name]])+ROW()/100000,"")</f>
        <v/>
      </c>
      <c r="G717" s="171">
        <v>469</v>
      </c>
      <c r="H717" s="172" t="s">
        <v>1039</v>
      </c>
      <c r="I717" s="172" t="s">
        <v>1680</v>
      </c>
      <c r="J717" s="172" t="s">
        <v>1755</v>
      </c>
      <c r="K717" s="172" t="s">
        <v>1778</v>
      </c>
      <c r="L717" s="172" t="s">
        <v>1781</v>
      </c>
      <c r="M717" s="172" t="s">
        <v>179</v>
      </c>
    </row>
    <row r="718" spans="2:13" ht="20.100000000000001" customHeight="1" x14ac:dyDescent="0.25">
      <c r="B718" s="169" t="str">
        <f>IFERROR(RANK(Table912[[#This Row],[search id]],Table912[search id],1),"")</f>
        <v/>
      </c>
      <c r="C718" s="170" t="str">
        <f>IF(MIN(Table912[[#This Row],[search supracategory]:[search subcategory]])&lt;&gt;0,MIN(Table912[[#This Row],[search supracategory]:[search subcategory]]),"")</f>
        <v/>
      </c>
      <c r="D718" s="170" t="str">
        <f>IFERROR(SEARCH($G$3,Table912[[#This Row],[Supracategory Name]])+ROW()/100000,"")</f>
        <v/>
      </c>
      <c r="E718" s="170" t="str">
        <f>IFERROR(SEARCH($G$3,Table912[[#This Row],[Category Name]])+ROW()/100000,"")</f>
        <v/>
      </c>
      <c r="F718" s="170" t="str">
        <f>IFERROR(SEARCH($G$3,Table912[[#This Row],[Subcategory Name]])+ROW()/100000,"")</f>
        <v/>
      </c>
      <c r="G718" s="171">
        <v>588</v>
      </c>
      <c r="H718" s="172" t="s">
        <v>1039</v>
      </c>
      <c r="I718" s="172" t="s">
        <v>1680</v>
      </c>
      <c r="J718" s="172" t="s">
        <v>1755</v>
      </c>
      <c r="K718" s="172" t="s">
        <v>1778</v>
      </c>
      <c r="L718" s="172" t="s">
        <v>1783</v>
      </c>
      <c r="M718" s="172" t="s">
        <v>179</v>
      </c>
    </row>
    <row r="719" spans="2:13" ht="20.100000000000001" customHeight="1" x14ac:dyDescent="0.25">
      <c r="B719" s="173" t="str">
        <f>IFERROR(RANK(Table912[[#This Row],[search id]],Table912[search id],1),"")</f>
        <v/>
      </c>
      <c r="C719" s="174" t="str">
        <f>IF(MIN(Table912[[#This Row],[search supracategory]:[search subcategory]])&lt;&gt;0,MIN(Table912[[#This Row],[search supracategory]:[search subcategory]]),"")</f>
        <v/>
      </c>
      <c r="D719" s="174" t="str">
        <f>IFERROR(SEARCH($G$3,Table912[[#This Row],[Supracategory Name]])+ROW()/100000,"")</f>
        <v/>
      </c>
      <c r="E719" s="174" t="str">
        <f>IFERROR(SEARCH($G$3,Table912[[#This Row],[Category Name]])+ROW()/100000,"")</f>
        <v/>
      </c>
      <c r="F719" s="174" t="str">
        <f>IFERROR(SEARCH($G$3,Table912[[#This Row],[Subcategory Name]])+ROW()/100000,"")</f>
        <v/>
      </c>
      <c r="G719" s="171">
        <v>2592</v>
      </c>
      <c r="H719" s="172" t="s">
        <v>1039</v>
      </c>
      <c r="I719" s="172" t="s">
        <v>1680</v>
      </c>
      <c r="J719" s="172" t="s">
        <v>1755</v>
      </c>
      <c r="K719" s="172" t="s">
        <v>1778</v>
      </c>
      <c r="L719" s="172" t="s">
        <v>1785</v>
      </c>
      <c r="M719" s="172" t="s">
        <v>179</v>
      </c>
    </row>
    <row r="720" spans="2:13" ht="20.100000000000001" customHeight="1" x14ac:dyDescent="0.25">
      <c r="B720" s="169" t="str">
        <f>IFERROR(RANK(Table912[[#This Row],[search id]],Table912[search id],1),"")</f>
        <v/>
      </c>
      <c r="C720" s="170" t="str">
        <f>IF(MIN(Table912[[#This Row],[search supracategory]:[search subcategory]])&lt;&gt;0,MIN(Table912[[#This Row],[search supracategory]:[search subcategory]]),"")</f>
        <v/>
      </c>
      <c r="D720" s="170" t="str">
        <f>IFERROR(SEARCH($G$3,Table912[[#This Row],[Supracategory Name]])+ROW()/100000,"")</f>
        <v/>
      </c>
      <c r="E720" s="170" t="str">
        <f>IFERROR(SEARCH($G$3,Table912[[#This Row],[Category Name]])+ROW()/100000,"")</f>
        <v/>
      </c>
      <c r="F720" s="170" t="str">
        <f>IFERROR(SEARCH($G$3,Table912[[#This Row],[Subcategory Name]])+ROW()/100000,"")</f>
        <v/>
      </c>
      <c r="G720" s="171">
        <v>303</v>
      </c>
      <c r="H720" s="172" t="s">
        <v>1039</v>
      </c>
      <c r="I720" s="172" t="s">
        <v>1680</v>
      </c>
      <c r="J720" s="172" t="s">
        <v>1755</v>
      </c>
      <c r="K720" s="172" t="s">
        <v>1778</v>
      </c>
      <c r="L720" s="172" t="s">
        <v>1787</v>
      </c>
      <c r="M720" s="172" t="s">
        <v>179</v>
      </c>
    </row>
    <row r="721" spans="2:13" ht="20.100000000000001" customHeight="1" x14ac:dyDescent="0.25">
      <c r="B721" s="173" t="str">
        <f>IFERROR(RANK(Table912[[#This Row],[search id]],Table912[search id],1),"")</f>
        <v/>
      </c>
      <c r="C721" s="174" t="str">
        <f>IF(MIN(Table912[[#This Row],[search supracategory]:[search subcategory]])&lt;&gt;0,MIN(Table912[[#This Row],[search supracategory]:[search subcategory]]),"")</f>
        <v/>
      </c>
      <c r="D721" s="174" t="str">
        <f>IFERROR(SEARCH($G$3,Table912[[#This Row],[Supracategory Name]])+ROW()/100000,"")</f>
        <v/>
      </c>
      <c r="E721" s="174" t="str">
        <f>IFERROR(SEARCH($G$3,Table912[[#This Row],[Category Name]])+ROW()/100000,"")</f>
        <v/>
      </c>
      <c r="F721" s="174" t="str">
        <f>IFERROR(SEARCH($G$3,Table912[[#This Row],[Subcategory Name]])+ROW()/100000,"")</f>
        <v/>
      </c>
      <c r="G721" s="171">
        <v>246</v>
      </c>
      <c r="H721" s="172" t="s">
        <v>1039</v>
      </c>
      <c r="I721" s="172" t="s">
        <v>1680</v>
      </c>
      <c r="J721" s="172" t="s">
        <v>1755</v>
      </c>
      <c r="K721" s="172" t="s">
        <v>1778</v>
      </c>
      <c r="L721" s="172" t="s">
        <v>1789</v>
      </c>
      <c r="M721" s="172" t="s">
        <v>179</v>
      </c>
    </row>
    <row r="722" spans="2:13" ht="20.100000000000001" customHeight="1" x14ac:dyDescent="0.25">
      <c r="B722" s="169" t="str">
        <f>IFERROR(RANK(Table912[[#This Row],[search id]],Table912[search id],1),"")</f>
        <v/>
      </c>
      <c r="C722" s="170" t="str">
        <f>IF(MIN(Table912[[#This Row],[search supracategory]:[search subcategory]])&lt;&gt;0,MIN(Table912[[#This Row],[search supracategory]:[search subcategory]]),"")</f>
        <v/>
      </c>
      <c r="D722" s="170" t="str">
        <f>IFERROR(SEARCH($G$3,Table912[[#This Row],[Supracategory Name]])+ROW()/100000,"")</f>
        <v/>
      </c>
      <c r="E722" s="170" t="str">
        <f>IFERROR(SEARCH($G$3,Table912[[#This Row],[Category Name]])+ROW()/100000,"")</f>
        <v/>
      </c>
      <c r="F722" s="170" t="str">
        <f>IFERROR(SEARCH($G$3,Table912[[#This Row],[Subcategory Name]])+ROW()/100000,"")</f>
        <v/>
      </c>
      <c r="G722" s="171">
        <v>181</v>
      </c>
      <c r="H722" s="172" t="s">
        <v>1039</v>
      </c>
      <c r="I722" s="172" t="s">
        <v>1680</v>
      </c>
      <c r="J722" s="172" t="s">
        <v>1755</v>
      </c>
      <c r="K722" s="172" t="s">
        <v>1778</v>
      </c>
      <c r="L722" s="172" t="s">
        <v>1791</v>
      </c>
      <c r="M722" s="172" t="s">
        <v>179</v>
      </c>
    </row>
    <row r="723" spans="2:13" ht="20.100000000000001" customHeight="1" x14ac:dyDescent="0.25">
      <c r="B723" s="173" t="str">
        <f>IFERROR(RANK(Table912[[#This Row],[search id]],Table912[search id],1),"")</f>
        <v/>
      </c>
      <c r="C723" s="174" t="str">
        <f>IF(MIN(Table912[[#This Row],[search supracategory]:[search subcategory]])&lt;&gt;0,MIN(Table912[[#This Row],[search supracategory]:[search subcategory]]),"")</f>
        <v/>
      </c>
      <c r="D723" s="174" t="str">
        <f>IFERROR(SEARCH($G$3,Table912[[#This Row],[Supracategory Name]])+ROW()/100000,"")</f>
        <v/>
      </c>
      <c r="E723" s="174" t="str">
        <f>IFERROR(SEARCH($G$3,Table912[[#This Row],[Category Name]])+ROW()/100000,"")</f>
        <v/>
      </c>
      <c r="F723" s="174" t="str">
        <f>IFERROR(SEARCH($G$3,Table912[[#This Row],[Subcategory Name]])+ROW()/100000,"")</f>
        <v/>
      </c>
      <c r="G723" s="171">
        <v>188</v>
      </c>
      <c r="H723" s="172" t="s">
        <v>1039</v>
      </c>
      <c r="I723" s="172" t="s">
        <v>1680</v>
      </c>
      <c r="J723" s="172" t="s">
        <v>1755</v>
      </c>
      <c r="K723" s="172" t="s">
        <v>1778</v>
      </c>
      <c r="L723" s="172" t="s">
        <v>1793</v>
      </c>
      <c r="M723" s="172" t="s">
        <v>179</v>
      </c>
    </row>
    <row r="724" spans="2:13" ht="20.100000000000001" customHeight="1" x14ac:dyDescent="0.25">
      <c r="B724" s="169" t="str">
        <f>IFERROR(RANK(Table912[[#This Row],[search id]],Table912[search id],1),"")</f>
        <v/>
      </c>
      <c r="C724" s="170" t="str">
        <f>IF(MIN(Table912[[#This Row],[search supracategory]:[search subcategory]])&lt;&gt;0,MIN(Table912[[#This Row],[search supracategory]:[search subcategory]]),"")</f>
        <v/>
      </c>
      <c r="D724" s="170" t="str">
        <f>IFERROR(SEARCH($G$3,Table912[[#This Row],[Supracategory Name]])+ROW()/100000,"")</f>
        <v/>
      </c>
      <c r="E724" s="170" t="str">
        <f>IFERROR(SEARCH($G$3,Table912[[#This Row],[Category Name]])+ROW()/100000,"")</f>
        <v/>
      </c>
      <c r="F724" s="170" t="str">
        <f>IFERROR(SEARCH($G$3,Table912[[#This Row],[Subcategory Name]])+ROW()/100000,"")</f>
        <v/>
      </c>
      <c r="G724" s="171">
        <v>190</v>
      </c>
      <c r="H724" s="172" t="s">
        <v>1039</v>
      </c>
      <c r="I724" s="172" t="s">
        <v>1680</v>
      </c>
      <c r="J724" s="172" t="s">
        <v>1755</v>
      </c>
      <c r="K724" s="172" t="s">
        <v>1778</v>
      </c>
      <c r="L724" s="172" t="s">
        <v>1795</v>
      </c>
      <c r="M724" s="172" t="s">
        <v>179</v>
      </c>
    </row>
    <row r="725" spans="2:13" ht="20.100000000000001" customHeight="1" x14ac:dyDescent="0.25">
      <c r="B725" s="173" t="str">
        <f>IFERROR(RANK(Table912[[#This Row],[search id]],Table912[search id],1),"")</f>
        <v/>
      </c>
      <c r="C725" s="174" t="str">
        <f>IF(MIN(Table912[[#This Row],[search supracategory]:[search subcategory]])&lt;&gt;0,MIN(Table912[[#This Row],[search supracategory]:[search subcategory]]),"")</f>
        <v/>
      </c>
      <c r="D725" s="174" t="str">
        <f>IFERROR(SEARCH($G$3,Table912[[#This Row],[Supracategory Name]])+ROW()/100000,"")</f>
        <v/>
      </c>
      <c r="E725" s="174" t="str">
        <f>IFERROR(SEARCH($G$3,Table912[[#This Row],[Category Name]])+ROW()/100000,"")</f>
        <v/>
      </c>
      <c r="F725" s="174" t="str">
        <f>IFERROR(SEARCH($G$3,Table912[[#This Row],[Subcategory Name]])+ROW()/100000,"")</f>
        <v/>
      </c>
      <c r="G725" s="171">
        <v>186</v>
      </c>
      <c r="H725" s="172" t="s">
        <v>1039</v>
      </c>
      <c r="I725" s="172" t="s">
        <v>1680</v>
      </c>
      <c r="J725" s="172" t="s">
        <v>1755</v>
      </c>
      <c r="K725" s="172" t="s">
        <v>1778</v>
      </c>
      <c r="L725" s="172" t="s">
        <v>1797</v>
      </c>
      <c r="M725" s="172" t="s">
        <v>179</v>
      </c>
    </row>
    <row r="726" spans="2:13" ht="20.100000000000001" customHeight="1" x14ac:dyDescent="0.25">
      <c r="B726" s="169" t="str">
        <f>IFERROR(RANK(Table912[[#This Row],[search id]],Table912[search id],1),"")</f>
        <v/>
      </c>
      <c r="C726" s="170" t="str">
        <f>IF(MIN(Table912[[#This Row],[search supracategory]:[search subcategory]])&lt;&gt;0,MIN(Table912[[#This Row],[search supracategory]:[search subcategory]]),"")</f>
        <v/>
      </c>
      <c r="D726" s="170" t="str">
        <f>IFERROR(SEARCH($G$3,Table912[[#This Row],[Supracategory Name]])+ROW()/100000,"")</f>
        <v/>
      </c>
      <c r="E726" s="170" t="str">
        <f>IFERROR(SEARCH($G$3,Table912[[#This Row],[Category Name]])+ROW()/100000,"")</f>
        <v/>
      </c>
      <c r="F726" s="170" t="str">
        <f>IFERROR(SEARCH($G$3,Table912[[#This Row],[Subcategory Name]])+ROW()/100000,"")</f>
        <v/>
      </c>
      <c r="G726" s="171">
        <v>71</v>
      </c>
      <c r="H726" s="172" t="s">
        <v>1039</v>
      </c>
      <c r="I726" s="172" t="s">
        <v>1680</v>
      </c>
      <c r="J726" s="172" t="s">
        <v>1755</v>
      </c>
      <c r="K726" s="172" t="s">
        <v>1778</v>
      </c>
      <c r="L726" s="172" t="s">
        <v>1799</v>
      </c>
      <c r="M726" s="172" t="s">
        <v>179</v>
      </c>
    </row>
    <row r="727" spans="2:13" ht="20.100000000000001" customHeight="1" x14ac:dyDescent="0.25">
      <c r="B727" s="173" t="str">
        <f>IFERROR(RANK(Table912[[#This Row],[search id]],Table912[search id],1),"")</f>
        <v/>
      </c>
      <c r="C727" s="174" t="str">
        <f>IF(MIN(Table912[[#This Row],[search supracategory]:[search subcategory]])&lt;&gt;0,MIN(Table912[[#This Row],[search supracategory]:[search subcategory]]),"")</f>
        <v/>
      </c>
      <c r="D727" s="174" t="str">
        <f>IFERROR(SEARCH($G$3,Table912[[#This Row],[Supracategory Name]])+ROW()/100000,"")</f>
        <v/>
      </c>
      <c r="E727" s="174" t="str">
        <f>IFERROR(SEARCH($G$3,Table912[[#This Row],[Category Name]])+ROW()/100000,"")</f>
        <v/>
      </c>
      <c r="F727" s="174" t="str">
        <f>IFERROR(SEARCH($G$3,Table912[[#This Row],[Subcategory Name]])+ROW()/100000,"")</f>
        <v/>
      </c>
      <c r="G727" s="171">
        <v>74</v>
      </c>
      <c r="H727" s="172" t="s">
        <v>1039</v>
      </c>
      <c r="I727" s="172" t="s">
        <v>1680</v>
      </c>
      <c r="J727" s="172" t="s">
        <v>1755</v>
      </c>
      <c r="K727" s="172" t="s">
        <v>1778</v>
      </c>
      <c r="L727" s="172" t="s">
        <v>1801</v>
      </c>
      <c r="M727" s="172" t="s">
        <v>179</v>
      </c>
    </row>
    <row r="728" spans="2:13" ht="20.100000000000001" customHeight="1" x14ac:dyDescent="0.25">
      <c r="B728" s="169" t="str">
        <f>IFERROR(RANK(Table912[[#This Row],[search id]],Table912[search id],1),"")</f>
        <v/>
      </c>
      <c r="C728" s="170" t="str">
        <f>IF(MIN(Table912[[#This Row],[search supracategory]:[search subcategory]])&lt;&gt;0,MIN(Table912[[#This Row],[search supracategory]:[search subcategory]]),"")</f>
        <v/>
      </c>
      <c r="D728" s="170" t="str">
        <f>IFERROR(SEARCH($G$3,Table912[[#This Row],[Supracategory Name]])+ROW()/100000,"")</f>
        <v/>
      </c>
      <c r="E728" s="170" t="str">
        <f>IFERROR(SEARCH($G$3,Table912[[#This Row],[Category Name]])+ROW()/100000,"")</f>
        <v/>
      </c>
      <c r="F728" s="170" t="str">
        <f>IFERROR(SEARCH($G$3,Table912[[#This Row],[Subcategory Name]])+ROW()/100000,"")</f>
        <v/>
      </c>
      <c r="G728" s="171">
        <v>75</v>
      </c>
      <c r="H728" s="172" t="s">
        <v>1039</v>
      </c>
      <c r="I728" s="172" t="s">
        <v>1680</v>
      </c>
      <c r="J728" s="172" t="s">
        <v>1755</v>
      </c>
      <c r="K728" s="172" t="s">
        <v>1778</v>
      </c>
      <c r="L728" s="172" t="s">
        <v>1803</v>
      </c>
      <c r="M728" s="172" t="s">
        <v>179</v>
      </c>
    </row>
    <row r="729" spans="2:13" ht="20.100000000000001" customHeight="1" x14ac:dyDescent="0.25">
      <c r="B729" s="173" t="str">
        <f>IFERROR(RANK(Table912[[#This Row],[search id]],Table912[search id],1),"")</f>
        <v/>
      </c>
      <c r="C729" s="174" t="str">
        <f>IF(MIN(Table912[[#This Row],[search supracategory]:[search subcategory]])&lt;&gt;0,MIN(Table912[[#This Row],[search supracategory]:[search subcategory]]),"")</f>
        <v/>
      </c>
      <c r="D729" s="174" t="str">
        <f>IFERROR(SEARCH($G$3,Table912[[#This Row],[Supracategory Name]])+ROW()/100000,"")</f>
        <v/>
      </c>
      <c r="E729" s="174" t="str">
        <f>IFERROR(SEARCH($G$3,Table912[[#This Row],[Category Name]])+ROW()/100000,"")</f>
        <v/>
      </c>
      <c r="F729" s="174" t="str">
        <f>IFERROR(SEARCH($G$3,Table912[[#This Row],[Subcategory Name]])+ROW()/100000,"")</f>
        <v/>
      </c>
      <c r="G729" s="171">
        <v>109</v>
      </c>
      <c r="H729" s="172" t="s">
        <v>1039</v>
      </c>
      <c r="I729" s="172" t="s">
        <v>1680</v>
      </c>
      <c r="J729" s="172" t="s">
        <v>1755</v>
      </c>
      <c r="K729" s="172" t="s">
        <v>1778</v>
      </c>
      <c r="L729" s="172" t="s">
        <v>1804</v>
      </c>
      <c r="M729" s="172" t="s">
        <v>179</v>
      </c>
    </row>
    <row r="730" spans="2:13" ht="20.100000000000001" customHeight="1" x14ac:dyDescent="0.25">
      <c r="B730" s="169" t="str">
        <f>IFERROR(RANK(Table912[[#This Row],[search id]],Table912[search id],1),"")</f>
        <v/>
      </c>
      <c r="C730" s="170" t="str">
        <f>IF(MIN(Table912[[#This Row],[search supracategory]:[search subcategory]])&lt;&gt;0,MIN(Table912[[#This Row],[search supracategory]:[search subcategory]]),"")</f>
        <v/>
      </c>
      <c r="D730" s="170" t="str">
        <f>IFERROR(SEARCH($G$3,Table912[[#This Row],[Supracategory Name]])+ROW()/100000,"")</f>
        <v/>
      </c>
      <c r="E730" s="170" t="str">
        <f>IFERROR(SEARCH($G$3,Table912[[#This Row],[Category Name]])+ROW()/100000,"")</f>
        <v/>
      </c>
      <c r="F730" s="170" t="str">
        <f>IFERROR(SEARCH($G$3,Table912[[#This Row],[Subcategory Name]])+ROW()/100000,"")</f>
        <v/>
      </c>
      <c r="G730" s="171">
        <v>594</v>
      </c>
      <c r="H730" s="172" t="s">
        <v>1039</v>
      </c>
      <c r="I730" s="172" t="s">
        <v>1680</v>
      </c>
      <c r="J730" s="172" t="s">
        <v>1806</v>
      </c>
      <c r="K730" s="172" t="s">
        <v>1807</v>
      </c>
      <c r="L730" s="172" t="s">
        <v>1808</v>
      </c>
      <c r="M730" s="172" t="s">
        <v>179</v>
      </c>
    </row>
    <row r="731" spans="2:13" ht="20.100000000000001" customHeight="1" x14ac:dyDescent="0.25">
      <c r="B731" s="173" t="str">
        <f>IFERROR(RANK(Table912[[#This Row],[search id]],Table912[search id],1),"")</f>
        <v/>
      </c>
      <c r="C731" s="174" t="str">
        <f>IF(MIN(Table912[[#This Row],[search supracategory]:[search subcategory]])&lt;&gt;0,MIN(Table912[[#This Row],[search supracategory]:[search subcategory]]),"")</f>
        <v/>
      </c>
      <c r="D731" s="174" t="str">
        <f>IFERROR(SEARCH($G$3,Table912[[#This Row],[Supracategory Name]])+ROW()/100000,"")</f>
        <v/>
      </c>
      <c r="E731" s="174" t="str">
        <f>IFERROR(SEARCH($G$3,Table912[[#This Row],[Category Name]])+ROW()/100000,"")</f>
        <v/>
      </c>
      <c r="F731" s="174" t="str">
        <f>IFERROR(SEARCH($G$3,Table912[[#This Row],[Subcategory Name]])+ROW()/100000,"")</f>
        <v/>
      </c>
      <c r="G731" s="171">
        <v>1449</v>
      </c>
      <c r="H731" s="172" t="s">
        <v>1039</v>
      </c>
      <c r="I731" s="172" t="s">
        <v>1680</v>
      </c>
      <c r="J731" s="172" t="s">
        <v>1806</v>
      </c>
      <c r="K731" s="172" t="s">
        <v>1807</v>
      </c>
      <c r="L731" s="172" t="s">
        <v>1811</v>
      </c>
      <c r="M731" s="172" t="s">
        <v>179</v>
      </c>
    </row>
    <row r="732" spans="2:13" ht="20.100000000000001" customHeight="1" x14ac:dyDescent="0.25">
      <c r="B732" s="169" t="str">
        <f>IFERROR(RANK(Table912[[#This Row],[search id]],Table912[search id],1),"")</f>
        <v/>
      </c>
      <c r="C732" s="170" t="str">
        <f>IF(MIN(Table912[[#This Row],[search supracategory]:[search subcategory]])&lt;&gt;0,MIN(Table912[[#This Row],[search supracategory]:[search subcategory]]),"")</f>
        <v/>
      </c>
      <c r="D732" s="170" t="str">
        <f>IFERROR(SEARCH($G$3,Table912[[#This Row],[Supracategory Name]])+ROW()/100000,"")</f>
        <v/>
      </c>
      <c r="E732" s="170" t="str">
        <f>IFERROR(SEARCH($G$3,Table912[[#This Row],[Category Name]])+ROW()/100000,"")</f>
        <v/>
      </c>
      <c r="F732" s="170" t="str">
        <f>IFERROR(SEARCH($G$3,Table912[[#This Row],[Subcategory Name]])+ROW()/100000,"")</f>
        <v/>
      </c>
      <c r="G732" s="171">
        <v>1450</v>
      </c>
      <c r="H732" s="172" t="s">
        <v>1039</v>
      </c>
      <c r="I732" s="172" t="s">
        <v>1680</v>
      </c>
      <c r="J732" s="172" t="s">
        <v>1806</v>
      </c>
      <c r="K732" s="172" t="s">
        <v>1807</v>
      </c>
      <c r="L732" s="172" t="s">
        <v>1813</v>
      </c>
      <c r="M732" s="172" t="s">
        <v>179</v>
      </c>
    </row>
    <row r="733" spans="2:13" ht="20.100000000000001" customHeight="1" x14ac:dyDescent="0.25">
      <c r="B733" s="173" t="str">
        <f>IFERROR(RANK(Table912[[#This Row],[search id]],Table912[search id],1),"")</f>
        <v/>
      </c>
      <c r="C733" s="174" t="str">
        <f>IF(MIN(Table912[[#This Row],[search supracategory]:[search subcategory]])&lt;&gt;0,MIN(Table912[[#This Row],[search supracategory]:[search subcategory]]),"")</f>
        <v/>
      </c>
      <c r="D733" s="174" t="str">
        <f>IFERROR(SEARCH($G$3,Table912[[#This Row],[Supracategory Name]])+ROW()/100000,"")</f>
        <v/>
      </c>
      <c r="E733" s="174" t="str">
        <f>IFERROR(SEARCH($G$3,Table912[[#This Row],[Category Name]])+ROW()/100000,"")</f>
        <v/>
      </c>
      <c r="F733" s="174" t="str">
        <f>IFERROR(SEARCH($G$3,Table912[[#This Row],[Subcategory Name]])+ROW()/100000,"")</f>
        <v/>
      </c>
      <c r="G733" s="171">
        <v>1451</v>
      </c>
      <c r="H733" s="172" t="s">
        <v>1039</v>
      </c>
      <c r="I733" s="172" t="s">
        <v>1680</v>
      </c>
      <c r="J733" s="172" t="s">
        <v>1806</v>
      </c>
      <c r="K733" s="172" t="s">
        <v>1807</v>
      </c>
      <c r="L733" s="172" t="s">
        <v>1815</v>
      </c>
      <c r="M733" s="172" t="s">
        <v>179</v>
      </c>
    </row>
    <row r="734" spans="2:13" ht="20.100000000000001" customHeight="1" x14ac:dyDescent="0.25">
      <c r="B734" s="169" t="str">
        <f>IFERROR(RANK(Table912[[#This Row],[search id]],Table912[search id],1),"")</f>
        <v/>
      </c>
      <c r="C734" s="170" t="str">
        <f>IF(MIN(Table912[[#This Row],[search supracategory]:[search subcategory]])&lt;&gt;0,MIN(Table912[[#This Row],[search supracategory]:[search subcategory]]),"")</f>
        <v/>
      </c>
      <c r="D734" s="170" t="str">
        <f>IFERROR(SEARCH($G$3,Table912[[#This Row],[Supracategory Name]])+ROW()/100000,"")</f>
        <v/>
      </c>
      <c r="E734" s="170" t="str">
        <f>IFERROR(SEARCH($G$3,Table912[[#This Row],[Category Name]])+ROW()/100000,"")</f>
        <v/>
      </c>
      <c r="F734" s="170" t="str">
        <f>IFERROR(SEARCH($G$3,Table912[[#This Row],[Subcategory Name]])+ROW()/100000,"")</f>
        <v/>
      </c>
      <c r="G734" s="171">
        <v>1452</v>
      </c>
      <c r="H734" s="172" t="s">
        <v>1039</v>
      </c>
      <c r="I734" s="172" t="s">
        <v>1680</v>
      </c>
      <c r="J734" s="172" t="s">
        <v>1806</v>
      </c>
      <c r="K734" s="172" t="s">
        <v>1807</v>
      </c>
      <c r="L734" s="172" t="s">
        <v>1817</v>
      </c>
      <c r="M734" s="172" t="s">
        <v>179</v>
      </c>
    </row>
    <row r="735" spans="2:13" ht="20.100000000000001" customHeight="1" x14ac:dyDescent="0.25">
      <c r="B735" s="173" t="str">
        <f>IFERROR(RANK(Table912[[#This Row],[search id]],Table912[search id],1),"")</f>
        <v/>
      </c>
      <c r="C735" s="174" t="str">
        <f>IF(MIN(Table912[[#This Row],[search supracategory]:[search subcategory]])&lt;&gt;0,MIN(Table912[[#This Row],[search supracategory]:[search subcategory]]),"")</f>
        <v/>
      </c>
      <c r="D735" s="174" t="str">
        <f>IFERROR(SEARCH($G$3,Table912[[#This Row],[Supracategory Name]])+ROW()/100000,"")</f>
        <v/>
      </c>
      <c r="E735" s="174" t="str">
        <f>IFERROR(SEARCH($G$3,Table912[[#This Row],[Category Name]])+ROW()/100000,"")</f>
        <v/>
      </c>
      <c r="F735" s="174" t="str">
        <f>IFERROR(SEARCH($G$3,Table912[[#This Row],[Subcategory Name]])+ROW()/100000,"")</f>
        <v/>
      </c>
      <c r="G735" s="171">
        <v>308</v>
      </c>
      <c r="H735" s="172" t="s">
        <v>1039</v>
      </c>
      <c r="I735" s="172" t="s">
        <v>1680</v>
      </c>
      <c r="J735" s="172" t="s">
        <v>1806</v>
      </c>
      <c r="K735" s="172" t="s">
        <v>1819</v>
      </c>
      <c r="L735" s="172" t="s">
        <v>1820</v>
      </c>
      <c r="M735" s="172" t="s">
        <v>179</v>
      </c>
    </row>
    <row r="736" spans="2:13" ht="20.100000000000001" customHeight="1" x14ac:dyDescent="0.25">
      <c r="B736" s="169" t="str">
        <f>IFERROR(RANK(Table912[[#This Row],[search id]],Table912[search id],1),"")</f>
        <v/>
      </c>
      <c r="C736" s="170" t="str">
        <f>IF(MIN(Table912[[#This Row],[search supracategory]:[search subcategory]])&lt;&gt;0,MIN(Table912[[#This Row],[search supracategory]:[search subcategory]]),"")</f>
        <v/>
      </c>
      <c r="D736" s="170" t="str">
        <f>IFERROR(SEARCH($G$3,Table912[[#This Row],[Supracategory Name]])+ROW()/100000,"")</f>
        <v/>
      </c>
      <c r="E736" s="170" t="str">
        <f>IFERROR(SEARCH($G$3,Table912[[#This Row],[Category Name]])+ROW()/100000,"")</f>
        <v/>
      </c>
      <c r="F736" s="170" t="str">
        <f>IFERROR(SEARCH($G$3,Table912[[#This Row],[Subcategory Name]])+ROW()/100000,"")</f>
        <v/>
      </c>
      <c r="G736" s="171">
        <v>151</v>
      </c>
      <c r="H736" s="172" t="s">
        <v>1039</v>
      </c>
      <c r="I736" s="172" t="s">
        <v>1680</v>
      </c>
      <c r="J736" s="172" t="s">
        <v>1806</v>
      </c>
      <c r="K736" s="172" t="s">
        <v>1819</v>
      </c>
      <c r="L736" s="172" t="s">
        <v>1823</v>
      </c>
      <c r="M736" s="172" t="s">
        <v>179</v>
      </c>
    </row>
    <row r="737" spans="2:13" ht="20.100000000000001" customHeight="1" x14ac:dyDescent="0.25">
      <c r="B737" s="173" t="str">
        <f>IFERROR(RANK(Table912[[#This Row],[search id]],Table912[search id],1),"")</f>
        <v/>
      </c>
      <c r="C737" s="174" t="str">
        <f>IF(MIN(Table912[[#This Row],[search supracategory]:[search subcategory]])&lt;&gt;0,MIN(Table912[[#This Row],[search supracategory]:[search subcategory]]),"")</f>
        <v/>
      </c>
      <c r="D737" s="174" t="str">
        <f>IFERROR(SEARCH($G$3,Table912[[#This Row],[Supracategory Name]])+ROW()/100000,"")</f>
        <v/>
      </c>
      <c r="E737" s="174" t="str">
        <f>IFERROR(SEARCH($G$3,Table912[[#This Row],[Category Name]])+ROW()/100000,"")</f>
        <v/>
      </c>
      <c r="F737" s="174" t="str">
        <f>IFERROR(SEARCH($G$3,Table912[[#This Row],[Subcategory Name]])+ROW()/100000,"")</f>
        <v/>
      </c>
      <c r="G737" s="171">
        <v>143</v>
      </c>
      <c r="H737" s="172" t="s">
        <v>1039</v>
      </c>
      <c r="I737" s="172" t="s">
        <v>1680</v>
      </c>
      <c r="J737" s="172" t="s">
        <v>1806</v>
      </c>
      <c r="K737" s="172" t="s">
        <v>1819</v>
      </c>
      <c r="L737" s="172" t="s">
        <v>1825</v>
      </c>
      <c r="M737" s="172" t="s">
        <v>179</v>
      </c>
    </row>
    <row r="738" spans="2:13" ht="20.100000000000001" customHeight="1" x14ac:dyDescent="0.25">
      <c r="B738" s="169" t="str">
        <f>IFERROR(RANK(Table912[[#This Row],[search id]],Table912[search id],1),"")</f>
        <v/>
      </c>
      <c r="C738" s="170" t="str">
        <f>IF(MIN(Table912[[#This Row],[search supracategory]:[search subcategory]])&lt;&gt;0,MIN(Table912[[#This Row],[search supracategory]:[search subcategory]]),"")</f>
        <v/>
      </c>
      <c r="D738" s="170" t="str">
        <f>IFERROR(SEARCH($G$3,Table912[[#This Row],[Supracategory Name]])+ROW()/100000,"")</f>
        <v/>
      </c>
      <c r="E738" s="170" t="str">
        <f>IFERROR(SEARCH($G$3,Table912[[#This Row],[Category Name]])+ROW()/100000,"")</f>
        <v/>
      </c>
      <c r="F738" s="170" t="str">
        <f>IFERROR(SEARCH($G$3,Table912[[#This Row],[Subcategory Name]])+ROW()/100000,"")</f>
        <v/>
      </c>
      <c r="G738" s="171">
        <v>177</v>
      </c>
      <c r="H738" s="172" t="s">
        <v>1039</v>
      </c>
      <c r="I738" s="172" t="s">
        <v>1680</v>
      </c>
      <c r="J738" s="172" t="s">
        <v>1806</v>
      </c>
      <c r="K738" s="172" t="s">
        <v>1819</v>
      </c>
      <c r="L738" s="172" t="s">
        <v>1827</v>
      </c>
      <c r="M738" s="172" t="s">
        <v>179</v>
      </c>
    </row>
    <row r="739" spans="2:13" ht="20.100000000000001" customHeight="1" x14ac:dyDescent="0.25">
      <c r="B739" s="173" t="str">
        <f>IFERROR(RANK(Table912[[#This Row],[search id]],Table912[search id],1),"")</f>
        <v/>
      </c>
      <c r="C739" s="174" t="str">
        <f>IF(MIN(Table912[[#This Row],[search supracategory]:[search subcategory]])&lt;&gt;0,MIN(Table912[[#This Row],[search supracategory]:[search subcategory]]),"")</f>
        <v/>
      </c>
      <c r="D739" s="174" t="str">
        <f>IFERROR(SEARCH($G$3,Table912[[#This Row],[Supracategory Name]])+ROW()/100000,"")</f>
        <v/>
      </c>
      <c r="E739" s="174" t="str">
        <f>IFERROR(SEARCH($G$3,Table912[[#This Row],[Category Name]])+ROW()/100000,"")</f>
        <v/>
      </c>
      <c r="F739" s="174" t="str">
        <f>IFERROR(SEARCH($G$3,Table912[[#This Row],[Subcategory Name]])+ROW()/100000,"")</f>
        <v/>
      </c>
      <c r="G739" s="171">
        <v>201</v>
      </c>
      <c r="H739" s="172" t="s">
        <v>1039</v>
      </c>
      <c r="I739" s="172" t="s">
        <v>1680</v>
      </c>
      <c r="J739" s="172" t="s">
        <v>1806</v>
      </c>
      <c r="K739" s="172" t="s">
        <v>1819</v>
      </c>
      <c r="L739" s="172" t="s">
        <v>1829</v>
      </c>
      <c r="M739" s="172" t="s">
        <v>179</v>
      </c>
    </row>
    <row r="740" spans="2:13" ht="20.100000000000001" customHeight="1" x14ac:dyDescent="0.25">
      <c r="B740" s="169" t="str">
        <f>IFERROR(RANK(Table912[[#This Row],[search id]],Table912[search id],1),"")</f>
        <v/>
      </c>
      <c r="C740" s="170" t="str">
        <f>IF(MIN(Table912[[#This Row],[search supracategory]:[search subcategory]])&lt;&gt;0,MIN(Table912[[#This Row],[search supracategory]:[search subcategory]]),"")</f>
        <v/>
      </c>
      <c r="D740" s="170" t="str">
        <f>IFERROR(SEARCH($G$3,Table912[[#This Row],[Supracategory Name]])+ROW()/100000,"")</f>
        <v/>
      </c>
      <c r="E740" s="170" t="str">
        <f>IFERROR(SEARCH($G$3,Table912[[#This Row],[Category Name]])+ROW()/100000,"")</f>
        <v/>
      </c>
      <c r="F740" s="170" t="str">
        <f>IFERROR(SEARCH($G$3,Table912[[#This Row],[Subcategory Name]])+ROW()/100000,"")</f>
        <v/>
      </c>
      <c r="G740" s="171">
        <v>25</v>
      </c>
      <c r="H740" s="172" t="s">
        <v>1039</v>
      </c>
      <c r="I740" s="172" t="s">
        <v>1680</v>
      </c>
      <c r="J740" s="172" t="s">
        <v>1806</v>
      </c>
      <c r="K740" s="172" t="s">
        <v>1819</v>
      </c>
      <c r="L740" s="172" t="s">
        <v>1831</v>
      </c>
      <c r="M740" s="172" t="s">
        <v>179</v>
      </c>
    </row>
    <row r="741" spans="2:13" ht="20.100000000000001" customHeight="1" x14ac:dyDescent="0.25">
      <c r="B741" s="173" t="str">
        <f>IFERROR(RANK(Table912[[#This Row],[search id]],Table912[search id],1),"")</f>
        <v/>
      </c>
      <c r="C741" s="174" t="str">
        <f>IF(MIN(Table912[[#This Row],[search supracategory]:[search subcategory]])&lt;&gt;0,MIN(Table912[[#This Row],[search supracategory]:[search subcategory]]),"")</f>
        <v/>
      </c>
      <c r="D741" s="174" t="str">
        <f>IFERROR(SEARCH($G$3,Table912[[#This Row],[Supracategory Name]])+ROW()/100000,"")</f>
        <v/>
      </c>
      <c r="E741" s="174" t="str">
        <f>IFERROR(SEARCH($G$3,Table912[[#This Row],[Category Name]])+ROW()/100000,"")</f>
        <v/>
      </c>
      <c r="F741" s="174" t="str">
        <f>IFERROR(SEARCH($G$3,Table912[[#This Row],[Subcategory Name]])+ROW()/100000,"")</f>
        <v/>
      </c>
      <c r="G741" s="171">
        <v>26</v>
      </c>
      <c r="H741" s="172" t="s">
        <v>1039</v>
      </c>
      <c r="I741" s="172" t="s">
        <v>1680</v>
      </c>
      <c r="J741" s="172" t="s">
        <v>1806</v>
      </c>
      <c r="K741" s="172" t="s">
        <v>1819</v>
      </c>
      <c r="L741" s="172" t="s">
        <v>1833</v>
      </c>
      <c r="M741" s="172" t="s">
        <v>179</v>
      </c>
    </row>
    <row r="742" spans="2:13" ht="20.100000000000001" customHeight="1" x14ac:dyDescent="0.25">
      <c r="B742" s="169" t="str">
        <f>IFERROR(RANK(Table912[[#This Row],[search id]],Table912[search id],1),"")</f>
        <v/>
      </c>
      <c r="C742" s="170" t="str">
        <f>IF(MIN(Table912[[#This Row],[search supracategory]:[search subcategory]])&lt;&gt;0,MIN(Table912[[#This Row],[search supracategory]:[search subcategory]]),"")</f>
        <v/>
      </c>
      <c r="D742" s="170" t="str">
        <f>IFERROR(SEARCH($G$3,Table912[[#This Row],[Supracategory Name]])+ROW()/100000,"")</f>
        <v/>
      </c>
      <c r="E742" s="170" t="str">
        <f>IFERROR(SEARCH($G$3,Table912[[#This Row],[Category Name]])+ROW()/100000,"")</f>
        <v/>
      </c>
      <c r="F742" s="170" t="str">
        <f>IFERROR(SEARCH($G$3,Table912[[#This Row],[Subcategory Name]])+ROW()/100000,"")</f>
        <v/>
      </c>
      <c r="G742" s="171">
        <v>23</v>
      </c>
      <c r="H742" s="172" t="s">
        <v>1039</v>
      </c>
      <c r="I742" s="172" t="s">
        <v>1680</v>
      </c>
      <c r="J742" s="172" t="s">
        <v>1806</v>
      </c>
      <c r="K742" s="172" t="s">
        <v>1819</v>
      </c>
      <c r="L742" s="172" t="s">
        <v>1834</v>
      </c>
      <c r="M742" s="172" t="s">
        <v>179</v>
      </c>
    </row>
    <row r="743" spans="2:13" ht="20.100000000000001" customHeight="1" x14ac:dyDescent="0.25">
      <c r="B743" s="173" t="str">
        <f>IFERROR(RANK(Table912[[#This Row],[search id]],Table912[search id],1),"")</f>
        <v/>
      </c>
      <c r="C743" s="174" t="str">
        <f>IF(MIN(Table912[[#This Row],[search supracategory]:[search subcategory]])&lt;&gt;0,MIN(Table912[[#This Row],[search supracategory]:[search subcategory]]),"")</f>
        <v/>
      </c>
      <c r="D743" s="174" t="str">
        <f>IFERROR(SEARCH($G$3,Table912[[#This Row],[Supracategory Name]])+ROW()/100000,"")</f>
        <v/>
      </c>
      <c r="E743" s="174" t="str">
        <f>IFERROR(SEARCH($G$3,Table912[[#This Row],[Category Name]])+ROW()/100000,"")</f>
        <v/>
      </c>
      <c r="F743" s="174" t="str">
        <f>IFERROR(SEARCH($G$3,Table912[[#This Row],[Subcategory Name]])+ROW()/100000,"")</f>
        <v/>
      </c>
      <c r="G743" s="171">
        <v>56</v>
      </c>
      <c r="H743" s="172" t="s">
        <v>1039</v>
      </c>
      <c r="I743" s="172" t="s">
        <v>1680</v>
      </c>
      <c r="J743" s="172" t="s">
        <v>1806</v>
      </c>
      <c r="K743" s="172" t="s">
        <v>1819</v>
      </c>
      <c r="L743" s="172" t="s">
        <v>1836</v>
      </c>
      <c r="M743" s="172" t="s">
        <v>179</v>
      </c>
    </row>
    <row r="744" spans="2:13" ht="20.100000000000001" customHeight="1" x14ac:dyDescent="0.25">
      <c r="B744" s="169" t="str">
        <f>IFERROR(RANK(Table912[[#This Row],[search id]],Table912[search id],1),"")</f>
        <v/>
      </c>
      <c r="C744" s="170" t="str">
        <f>IF(MIN(Table912[[#This Row],[search supracategory]:[search subcategory]])&lt;&gt;0,MIN(Table912[[#This Row],[search supracategory]:[search subcategory]]),"")</f>
        <v/>
      </c>
      <c r="D744" s="170" t="str">
        <f>IFERROR(SEARCH($G$3,Table912[[#This Row],[Supracategory Name]])+ROW()/100000,"")</f>
        <v/>
      </c>
      <c r="E744" s="170" t="str">
        <f>IFERROR(SEARCH($G$3,Table912[[#This Row],[Category Name]])+ROW()/100000,"")</f>
        <v/>
      </c>
      <c r="F744" s="170" t="str">
        <f>IFERROR(SEARCH($G$3,Table912[[#This Row],[Subcategory Name]])+ROW()/100000,"")</f>
        <v/>
      </c>
      <c r="G744" s="171">
        <v>57</v>
      </c>
      <c r="H744" s="172" t="s">
        <v>1039</v>
      </c>
      <c r="I744" s="172" t="s">
        <v>1680</v>
      </c>
      <c r="J744" s="172" t="s">
        <v>1806</v>
      </c>
      <c r="K744" s="172" t="s">
        <v>1819</v>
      </c>
      <c r="L744" s="172" t="s">
        <v>1838</v>
      </c>
      <c r="M744" s="172" t="s">
        <v>179</v>
      </c>
    </row>
    <row r="745" spans="2:13" ht="20.100000000000001" customHeight="1" x14ac:dyDescent="0.25">
      <c r="B745" s="173" t="str">
        <f>IFERROR(RANK(Table912[[#This Row],[search id]],Table912[search id],1),"")</f>
        <v/>
      </c>
      <c r="C745" s="174" t="str">
        <f>IF(MIN(Table912[[#This Row],[search supracategory]:[search subcategory]])&lt;&gt;0,MIN(Table912[[#This Row],[search supracategory]:[search subcategory]]),"")</f>
        <v/>
      </c>
      <c r="D745" s="174" t="str">
        <f>IFERROR(SEARCH($G$3,Table912[[#This Row],[Supracategory Name]])+ROW()/100000,"")</f>
        <v/>
      </c>
      <c r="E745" s="174" t="str">
        <f>IFERROR(SEARCH($G$3,Table912[[#This Row],[Category Name]])+ROW()/100000,"")</f>
        <v/>
      </c>
      <c r="F745" s="174" t="str">
        <f>IFERROR(SEARCH($G$3,Table912[[#This Row],[Subcategory Name]])+ROW()/100000,"")</f>
        <v/>
      </c>
      <c r="G745" s="171">
        <v>263</v>
      </c>
      <c r="H745" s="172" t="s">
        <v>1039</v>
      </c>
      <c r="I745" s="172" t="s">
        <v>1680</v>
      </c>
      <c r="J745" s="172" t="s">
        <v>1840</v>
      </c>
      <c r="K745" s="172" t="s">
        <v>1841</v>
      </c>
      <c r="L745" s="172" t="s">
        <v>1842</v>
      </c>
      <c r="M745" s="172" t="s">
        <v>179</v>
      </c>
    </row>
    <row r="746" spans="2:13" ht="20.100000000000001" customHeight="1" x14ac:dyDescent="0.25">
      <c r="B746" s="169" t="str">
        <f>IFERROR(RANK(Table912[[#This Row],[search id]],Table912[search id],1),"")</f>
        <v/>
      </c>
      <c r="C746" s="170" t="str">
        <f>IF(MIN(Table912[[#This Row],[search supracategory]:[search subcategory]])&lt;&gt;0,MIN(Table912[[#This Row],[search supracategory]:[search subcategory]]),"")</f>
        <v/>
      </c>
      <c r="D746" s="170" t="str">
        <f>IFERROR(SEARCH($G$3,Table912[[#This Row],[Supracategory Name]])+ROW()/100000,"")</f>
        <v/>
      </c>
      <c r="E746" s="170" t="str">
        <f>IFERROR(SEARCH($G$3,Table912[[#This Row],[Category Name]])+ROW()/100000,"")</f>
        <v/>
      </c>
      <c r="F746" s="170" t="str">
        <f>IFERROR(SEARCH($G$3,Table912[[#This Row],[Subcategory Name]])+ROW()/100000,"")</f>
        <v/>
      </c>
      <c r="G746" s="171">
        <v>1134</v>
      </c>
      <c r="H746" s="172" t="s">
        <v>1039</v>
      </c>
      <c r="I746" s="172" t="s">
        <v>1680</v>
      </c>
      <c r="J746" s="172" t="s">
        <v>1840</v>
      </c>
      <c r="K746" s="172" t="s">
        <v>1841</v>
      </c>
      <c r="L746" s="172" t="s">
        <v>1846</v>
      </c>
      <c r="M746" s="172" t="s">
        <v>179</v>
      </c>
    </row>
    <row r="747" spans="2:13" ht="20.100000000000001" customHeight="1" x14ac:dyDescent="0.25">
      <c r="B747" s="173" t="str">
        <f>IFERROR(RANK(Table912[[#This Row],[search id]],Table912[search id],1),"")</f>
        <v/>
      </c>
      <c r="C747" s="174" t="str">
        <f>IF(MIN(Table912[[#This Row],[search supracategory]:[search subcategory]])&lt;&gt;0,MIN(Table912[[#This Row],[search supracategory]:[search subcategory]]),"")</f>
        <v/>
      </c>
      <c r="D747" s="174" t="str">
        <f>IFERROR(SEARCH($G$3,Table912[[#This Row],[Supracategory Name]])+ROW()/100000,"")</f>
        <v/>
      </c>
      <c r="E747" s="174" t="str">
        <f>IFERROR(SEARCH($G$3,Table912[[#This Row],[Category Name]])+ROW()/100000,"")</f>
        <v/>
      </c>
      <c r="F747" s="174" t="str">
        <f>IFERROR(SEARCH($G$3,Table912[[#This Row],[Subcategory Name]])+ROW()/100000,"")</f>
        <v/>
      </c>
      <c r="G747" s="171">
        <v>590</v>
      </c>
      <c r="H747" s="172" t="s">
        <v>1039</v>
      </c>
      <c r="I747" s="172" t="s">
        <v>1680</v>
      </c>
      <c r="J747" s="172" t="s">
        <v>1840</v>
      </c>
      <c r="K747" s="172" t="s">
        <v>1841</v>
      </c>
      <c r="L747" s="172" t="s">
        <v>1848</v>
      </c>
      <c r="M747" s="172" t="s">
        <v>179</v>
      </c>
    </row>
    <row r="748" spans="2:13" ht="20.100000000000001" customHeight="1" x14ac:dyDescent="0.25">
      <c r="B748" s="169" t="str">
        <f>IFERROR(RANK(Table912[[#This Row],[search id]],Table912[search id],1),"")</f>
        <v/>
      </c>
      <c r="C748" s="170" t="str">
        <f>IF(MIN(Table912[[#This Row],[search supracategory]:[search subcategory]])&lt;&gt;0,MIN(Table912[[#This Row],[search supracategory]:[search subcategory]]),"")</f>
        <v/>
      </c>
      <c r="D748" s="170" t="str">
        <f>IFERROR(SEARCH($G$3,Table912[[#This Row],[Supracategory Name]])+ROW()/100000,"")</f>
        <v/>
      </c>
      <c r="E748" s="170" t="str">
        <f>IFERROR(SEARCH($G$3,Table912[[#This Row],[Category Name]])+ROW()/100000,"")</f>
        <v/>
      </c>
      <c r="F748" s="170" t="str">
        <f>IFERROR(SEARCH($G$3,Table912[[#This Row],[Subcategory Name]])+ROW()/100000,"")</f>
        <v/>
      </c>
      <c r="G748" s="171">
        <v>591</v>
      </c>
      <c r="H748" s="172" t="s">
        <v>1039</v>
      </c>
      <c r="I748" s="172" t="s">
        <v>1680</v>
      </c>
      <c r="J748" s="172" t="s">
        <v>1840</v>
      </c>
      <c r="K748" s="172" t="s">
        <v>1841</v>
      </c>
      <c r="L748" s="172" t="s">
        <v>1850</v>
      </c>
      <c r="M748" s="172" t="s">
        <v>179</v>
      </c>
    </row>
    <row r="749" spans="2:13" ht="20.100000000000001" customHeight="1" x14ac:dyDescent="0.25">
      <c r="B749" s="173" t="str">
        <f>IFERROR(RANK(Table912[[#This Row],[search id]],Table912[search id],1),"")</f>
        <v/>
      </c>
      <c r="C749" s="174" t="str">
        <f>IF(MIN(Table912[[#This Row],[search supracategory]:[search subcategory]])&lt;&gt;0,MIN(Table912[[#This Row],[search supracategory]:[search subcategory]]),"")</f>
        <v/>
      </c>
      <c r="D749" s="174" t="str">
        <f>IFERROR(SEARCH($G$3,Table912[[#This Row],[Supracategory Name]])+ROW()/100000,"")</f>
        <v/>
      </c>
      <c r="E749" s="174" t="str">
        <f>IFERROR(SEARCH($G$3,Table912[[#This Row],[Category Name]])+ROW()/100000,"")</f>
        <v/>
      </c>
      <c r="F749" s="174" t="str">
        <f>IFERROR(SEARCH($G$3,Table912[[#This Row],[Subcategory Name]])+ROW()/100000,"")</f>
        <v/>
      </c>
      <c r="G749" s="171">
        <v>437</v>
      </c>
      <c r="H749" s="172" t="s">
        <v>1039</v>
      </c>
      <c r="I749" s="172" t="s">
        <v>1680</v>
      </c>
      <c r="J749" s="172" t="s">
        <v>1840</v>
      </c>
      <c r="K749" s="172" t="s">
        <v>1841</v>
      </c>
      <c r="L749" s="172" t="s">
        <v>1852</v>
      </c>
      <c r="M749" s="172" t="s">
        <v>179</v>
      </c>
    </row>
    <row r="750" spans="2:13" ht="20.100000000000001" customHeight="1" x14ac:dyDescent="0.25">
      <c r="B750" s="169" t="str">
        <f>IFERROR(RANK(Table912[[#This Row],[search id]],Table912[search id],1),"")</f>
        <v/>
      </c>
      <c r="C750" s="170" t="str">
        <f>IF(MIN(Table912[[#This Row],[search supracategory]:[search subcategory]])&lt;&gt;0,MIN(Table912[[#This Row],[search supracategory]:[search subcategory]]),"")</f>
        <v/>
      </c>
      <c r="D750" s="170" t="str">
        <f>IFERROR(SEARCH($G$3,Table912[[#This Row],[Supracategory Name]])+ROW()/100000,"")</f>
        <v/>
      </c>
      <c r="E750" s="170" t="str">
        <f>IFERROR(SEARCH($G$3,Table912[[#This Row],[Category Name]])+ROW()/100000,"")</f>
        <v/>
      </c>
      <c r="F750" s="170" t="str">
        <f>IFERROR(SEARCH($G$3,Table912[[#This Row],[Subcategory Name]])+ROW()/100000,"")</f>
        <v/>
      </c>
      <c r="G750" s="171">
        <v>261</v>
      </c>
      <c r="H750" s="172" t="s">
        <v>1039</v>
      </c>
      <c r="I750" s="172" t="s">
        <v>1680</v>
      </c>
      <c r="J750" s="172" t="s">
        <v>1854</v>
      </c>
      <c r="K750" s="172" t="s">
        <v>1855</v>
      </c>
      <c r="L750" s="172" t="s">
        <v>1856</v>
      </c>
      <c r="M750" s="172" t="s">
        <v>179</v>
      </c>
    </row>
    <row r="751" spans="2:13" ht="20.100000000000001" customHeight="1" x14ac:dyDescent="0.25">
      <c r="B751" s="173" t="str">
        <f>IFERROR(RANK(Table912[[#This Row],[search id]],Table912[search id],1),"")</f>
        <v/>
      </c>
      <c r="C751" s="174" t="str">
        <f>IF(MIN(Table912[[#This Row],[search supracategory]:[search subcategory]])&lt;&gt;0,MIN(Table912[[#This Row],[search supracategory]:[search subcategory]]),"")</f>
        <v/>
      </c>
      <c r="D751" s="174" t="str">
        <f>IFERROR(SEARCH($G$3,Table912[[#This Row],[Supracategory Name]])+ROW()/100000,"")</f>
        <v/>
      </c>
      <c r="E751" s="174" t="str">
        <f>IFERROR(SEARCH($G$3,Table912[[#This Row],[Category Name]])+ROW()/100000,"")</f>
        <v/>
      </c>
      <c r="F751" s="174" t="str">
        <f>IFERROR(SEARCH($G$3,Table912[[#This Row],[Subcategory Name]])+ROW()/100000,"")</f>
        <v/>
      </c>
      <c r="G751" s="171">
        <v>296</v>
      </c>
      <c r="H751" s="172" t="s">
        <v>1039</v>
      </c>
      <c r="I751" s="172" t="s">
        <v>1680</v>
      </c>
      <c r="J751" s="172" t="s">
        <v>1854</v>
      </c>
      <c r="K751" s="172" t="s">
        <v>1855</v>
      </c>
      <c r="L751" s="172" t="s">
        <v>1860</v>
      </c>
      <c r="M751" s="172" t="s">
        <v>179</v>
      </c>
    </row>
    <row r="752" spans="2:13" ht="20.100000000000001" customHeight="1" x14ac:dyDescent="0.25">
      <c r="B752" s="169" t="str">
        <f>IFERROR(RANK(Table912[[#This Row],[search id]],Table912[search id],1),"")</f>
        <v/>
      </c>
      <c r="C752" s="170" t="str">
        <f>IF(MIN(Table912[[#This Row],[search supracategory]:[search subcategory]])&lt;&gt;0,MIN(Table912[[#This Row],[search supracategory]:[search subcategory]]),"")</f>
        <v/>
      </c>
      <c r="D752" s="170" t="str">
        <f>IFERROR(SEARCH($G$3,Table912[[#This Row],[Supracategory Name]])+ROW()/100000,"")</f>
        <v/>
      </c>
      <c r="E752" s="170" t="str">
        <f>IFERROR(SEARCH($G$3,Table912[[#This Row],[Category Name]])+ROW()/100000,"")</f>
        <v/>
      </c>
      <c r="F752" s="170" t="str">
        <f>IFERROR(SEARCH($G$3,Table912[[#This Row],[Subcategory Name]])+ROW()/100000,"")</f>
        <v/>
      </c>
      <c r="G752" s="171">
        <v>506</v>
      </c>
      <c r="H752" s="172" t="s">
        <v>1039</v>
      </c>
      <c r="I752" s="172" t="s">
        <v>1680</v>
      </c>
      <c r="J752" s="172" t="s">
        <v>1854</v>
      </c>
      <c r="K752" s="172" t="s">
        <v>1862</v>
      </c>
      <c r="L752" s="172" t="s">
        <v>1863</v>
      </c>
      <c r="M752" s="172" t="s">
        <v>179</v>
      </c>
    </row>
    <row r="753" spans="2:13" ht="20.100000000000001" customHeight="1" x14ac:dyDescent="0.25">
      <c r="B753" s="173" t="str">
        <f>IFERROR(RANK(Table912[[#This Row],[search id]],Table912[search id],1),"")</f>
        <v/>
      </c>
      <c r="C753" s="174" t="str">
        <f>IF(MIN(Table912[[#This Row],[search supracategory]:[search subcategory]])&lt;&gt;0,MIN(Table912[[#This Row],[search supracategory]:[search subcategory]]),"")</f>
        <v/>
      </c>
      <c r="D753" s="174" t="str">
        <f>IFERROR(SEARCH($G$3,Table912[[#This Row],[Supracategory Name]])+ROW()/100000,"")</f>
        <v/>
      </c>
      <c r="E753" s="174" t="str">
        <f>IFERROR(SEARCH($G$3,Table912[[#This Row],[Category Name]])+ROW()/100000,"")</f>
        <v/>
      </c>
      <c r="F753" s="174" t="str">
        <f>IFERROR(SEARCH($G$3,Table912[[#This Row],[Subcategory Name]])+ROW()/100000,"")</f>
        <v/>
      </c>
      <c r="G753" s="171">
        <v>365</v>
      </c>
      <c r="H753" s="172" t="s">
        <v>1039</v>
      </c>
      <c r="I753" s="172" t="s">
        <v>1680</v>
      </c>
      <c r="J753" s="172" t="s">
        <v>1854</v>
      </c>
      <c r="K753" s="172" t="s">
        <v>1862</v>
      </c>
      <c r="L753" s="172" t="s">
        <v>1865</v>
      </c>
      <c r="M753" s="172" t="s">
        <v>179</v>
      </c>
    </row>
    <row r="754" spans="2:13" ht="20.100000000000001" customHeight="1" x14ac:dyDescent="0.25">
      <c r="B754" s="169" t="str">
        <f>IFERROR(RANK(Table912[[#This Row],[search id]],Table912[search id],1),"")</f>
        <v/>
      </c>
      <c r="C754" s="170" t="str">
        <f>IF(MIN(Table912[[#This Row],[search supracategory]:[search subcategory]])&lt;&gt;0,MIN(Table912[[#This Row],[search supracategory]:[search subcategory]]),"")</f>
        <v/>
      </c>
      <c r="D754" s="170" t="str">
        <f>IFERROR(SEARCH($G$3,Table912[[#This Row],[Supracategory Name]])+ROW()/100000,"")</f>
        <v/>
      </c>
      <c r="E754" s="170" t="str">
        <f>IFERROR(SEARCH($G$3,Table912[[#This Row],[Category Name]])+ROW()/100000,"")</f>
        <v/>
      </c>
      <c r="F754" s="170" t="str">
        <f>IFERROR(SEARCH($G$3,Table912[[#This Row],[Subcategory Name]])+ROW()/100000,"")</f>
        <v/>
      </c>
      <c r="G754" s="171">
        <v>421</v>
      </c>
      <c r="H754" s="172" t="s">
        <v>1039</v>
      </c>
      <c r="I754" s="172" t="s">
        <v>1680</v>
      </c>
      <c r="J754" s="172" t="s">
        <v>1854</v>
      </c>
      <c r="K754" s="172" t="s">
        <v>1866</v>
      </c>
      <c r="L754" s="172" t="s">
        <v>1867</v>
      </c>
      <c r="M754" s="172" t="s">
        <v>179</v>
      </c>
    </row>
    <row r="755" spans="2:13" ht="20.100000000000001" customHeight="1" x14ac:dyDescent="0.25">
      <c r="B755" s="173" t="str">
        <f>IFERROR(RANK(Table912[[#This Row],[search id]],Table912[search id],1),"")</f>
        <v/>
      </c>
      <c r="C755" s="174" t="str">
        <f>IF(MIN(Table912[[#This Row],[search supracategory]:[search subcategory]])&lt;&gt;0,MIN(Table912[[#This Row],[search supracategory]:[search subcategory]]),"")</f>
        <v/>
      </c>
      <c r="D755" s="174" t="str">
        <f>IFERROR(SEARCH($G$3,Table912[[#This Row],[Supracategory Name]])+ROW()/100000,"")</f>
        <v/>
      </c>
      <c r="E755" s="174" t="str">
        <f>IFERROR(SEARCH($G$3,Table912[[#This Row],[Category Name]])+ROW()/100000,"")</f>
        <v/>
      </c>
      <c r="F755" s="174" t="str">
        <f>IFERROR(SEARCH($G$3,Table912[[#This Row],[Subcategory Name]])+ROW()/100000,"")</f>
        <v/>
      </c>
      <c r="G755" s="171">
        <v>495</v>
      </c>
      <c r="H755" s="172" t="s">
        <v>1039</v>
      </c>
      <c r="I755" s="172" t="s">
        <v>1680</v>
      </c>
      <c r="J755" s="172" t="s">
        <v>1854</v>
      </c>
      <c r="K755" s="172" t="s">
        <v>1866</v>
      </c>
      <c r="L755" s="172" t="s">
        <v>1870</v>
      </c>
      <c r="M755" s="172" t="s">
        <v>179</v>
      </c>
    </row>
    <row r="756" spans="2:13" ht="20.100000000000001" customHeight="1" x14ac:dyDescent="0.25">
      <c r="B756" s="169" t="str">
        <f>IFERROR(RANK(Table912[[#This Row],[search id]],Table912[search id],1),"")</f>
        <v/>
      </c>
      <c r="C756" s="170" t="str">
        <f>IF(MIN(Table912[[#This Row],[search supracategory]:[search subcategory]])&lt;&gt;0,MIN(Table912[[#This Row],[search supracategory]:[search subcategory]]),"")</f>
        <v/>
      </c>
      <c r="D756" s="170" t="str">
        <f>IFERROR(SEARCH($G$3,Table912[[#This Row],[Supracategory Name]])+ROW()/100000,"")</f>
        <v/>
      </c>
      <c r="E756" s="170" t="str">
        <f>IFERROR(SEARCH($G$3,Table912[[#This Row],[Category Name]])+ROW()/100000,"")</f>
        <v/>
      </c>
      <c r="F756" s="170" t="str">
        <f>IFERROR(SEARCH($G$3,Table912[[#This Row],[Subcategory Name]])+ROW()/100000,"")</f>
        <v/>
      </c>
      <c r="G756" s="171">
        <v>1151</v>
      </c>
      <c r="H756" s="172" t="s">
        <v>1039</v>
      </c>
      <c r="I756" s="172" t="s">
        <v>1680</v>
      </c>
      <c r="J756" s="172" t="s">
        <v>1854</v>
      </c>
      <c r="K756" s="172" t="s">
        <v>1866</v>
      </c>
      <c r="L756" s="172" t="s">
        <v>1872</v>
      </c>
      <c r="M756" s="172" t="s">
        <v>179</v>
      </c>
    </row>
    <row r="757" spans="2:13" ht="20.100000000000001" customHeight="1" x14ac:dyDescent="0.25">
      <c r="B757" s="173" t="str">
        <f>IFERROR(RANK(Table912[[#This Row],[search id]],Table912[search id],1),"")</f>
        <v/>
      </c>
      <c r="C757" s="174" t="str">
        <f>IF(MIN(Table912[[#This Row],[search supracategory]:[search subcategory]])&lt;&gt;0,MIN(Table912[[#This Row],[search supracategory]:[search subcategory]]),"")</f>
        <v/>
      </c>
      <c r="D757" s="174" t="str">
        <f>IFERROR(SEARCH($G$3,Table912[[#This Row],[Supracategory Name]])+ROW()/100000,"")</f>
        <v/>
      </c>
      <c r="E757" s="174" t="str">
        <f>IFERROR(SEARCH($G$3,Table912[[#This Row],[Category Name]])+ROW()/100000,"")</f>
        <v/>
      </c>
      <c r="F757" s="174" t="str">
        <f>IFERROR(SEARCH($G$3,Table912[[#This Row],[Subcategory Name]])+ROW()/100000,"")</f>
        <v/>
      </c>
      <c r="G757" s="171">
        <v>252</v>
      </c>
      <c r="H757" s="172" t="s">
        <v>1039</v>
      </c>
      <c r="I757" s="172" t="s">
        <v>1680</v>
      </c>
      <c r="J757" s="172" t="s">
        <v>1854</v>
      </c>
      <c r="K757" s="172" t="s">
        <v>1866</v>
      </c>
      <c r="L757" s="172" t="s">
        <v>1874</v>
      </c>
      <c r="M757" s="172" t="s">
        <v>179</v>
      </c>
    </row>
    <row r="758" spans="2:13" ht="20.100000000000001" customHeight="1" x14ac:dyDescent="0.25">
      <c r="B758" s="169" t="str">
        <f>IFERROR(RANK(Table912[[#This Row],[search id]],Table912[search id],1),"")</f>
        <v/>
      </c>
      <c r="C758" s="170" t="str">
        <f>IF(MIN(Table912[[#This Row],[search supracategory]:[search subcategory]])&lt;&gt;0,MIN(Table912[[#This Row],[search supracategory]:[search subcategory]]),"")</f>
        <v/>
      </c>
      <c r="D758" s="170" t="str">
        <f>IFERROR(SEARCH($G$3,Table912[[#This Row],[Supracategory Name]])+ROW()/100000,"")</f>
        <v/>
      </c>
      <c r="E758" s="170" t="str">
        <f>IFERROR(SEARCH($G$3,Table912[[#This Row],[Category Name]])+ROW()/100000,"")</f>
        <v/>
      </c>
      <c r="F758" s="170" t="str">
        <f>IFERROR(SEARCH($G$3,Table912[[#This Row],[Subcategory Name]])+ROW()/100000,"")</f>
        <v/>
      </c>
      <c r="G758" s="171">
        <v>253</v>
      </c>
      <c r="H758" s="172" t="s">
        <v>1039</v>
      </c>
      <c r="I758" s="172" t="s">
        <v>1680</v>
      </c>
      <c r="J758" s="172" t="s">
        <v>1854</v>
      </c>
      <c r="K758" s="172" t="s">
        <v>1866</v>
      </c>
      <c r="L758" s="172" t="s">
        <v>1876</v>
      </c>
      <c r="M758" s="172" t="s">
        <v>179</v>
      </c>
    </row>
    <row r="759" spans="2:13" ht="20.100000000000001" customHeight="1" x14ac:dyDescent="0.25">
      <c r="B759" s="173" t="str">
        <f>IFERROR(RANK(Table912[[#This Row],[search id]],Table912[search id],1),"")</f>
        <v/>
      </c>
      <c r="C759" s="174" t="str">
        <f>IF(MIN(Table912[[#This Row],[search supracategory]:[search subcategory]])&lt;&gt;0,MIN(Table912[[#This Row],[search supracategory]:[search subcategory]]),"")</f>
        <v/>
      </c>
      <c r="D759" s="174" t="str">
        <f>IFERROR(SEARCH($G$3,Table912[[#This Row],[Supracategory Name]])+ROW()/100000,"")</f>
        <v/>
      </c>
      <c r="E759" s="174" t="str">
        <f>IFERROR(SEARCH($G$3,Table912[[#This Row],[Category Name]])+ROW()/100000,"")</f>
        <v/>
      </c>
      <c r="F759" s="174" t="str">
        <f>IFERROR(SEARCH($G$3,Table912[[#This Row],[Subcategory Name]])+ROW()/100000,"")</f>
        <v/>
      </c>
      <c r="G759" s="171">
        <v>268</v>
      </c>
      <c r="H759" s="172" t="s">
        <v>1039</v>
      </c>
      <c r="I759" s="172" t="s">
        <v>1680</v>
      </c>
      <c r="J759" s="172" t="s">
        <v>1854</v>
      </c>
      <c r="K759" s="172" t="s">
        <v>1866</v>
      </c>
      <c r="L759" s="172" t="s">
        <v>1878</v>
      </c>
      <c r="M759" s="172" t="s">
        <v>179</v>
      </c>
    </row>
    <row r="760" spans="2:13" ht="20.100000000000001" customHeight="1" x14ac:dyDescent="0.25">
      <c r="B760" s="169" t="str">
        <f>IFERROR(RANK(Table912[[#This Row],[search id]],Table912[search id],1),"")</f>
        <v/>
      </c>
      <c r="C760" s="170" t="str">
        <f>IF(MIN(Table912[[#This Row],[search supracategory]:[search subcategory]])&lt;&gt;0,MIN(Table912[[#This Row],[search supracategory]:[search subcategory]]),"")</f>
        <v/>
      </c>
      <c r="D760" s="170" t="str">
        <f>IFERROR(SEARCH($G$3,Table912[[#This Row],[Supracategory Name]])+ROW()/100000,"")</f>
        <v/>
      </c>
      <c r="E760" s="170" t="str">
        <f>IFERROR(SEARCH($G$3,Table912[[#This Row],[Category Name]])+ROW()/100000,"")</f>
        <v/>
      </c>
      <c r="F760" s="170" t="str">
        <f>IFERROR(SEARCH($G$3,Table912[[#This Row],[Subcategory Name]])+ROW()/100000,"")</f>
        <v/>
      </c>
      <c r="G760" s="171">
        <v>277</v>
      </c>
      <c r="H760" s="172" t="s">
        <v>1039</v>
      </c>
      <c r="I760" s="172" t="s">
        <v>1680</v>
      </c>
      <c r="J760" s="172" t="s">
        <v>1854</v>
      </c>
      <c r="K760" s="172" t="s">
        <v>1866</v>
      </c>
      <c r="L760" s="172" t="s">
        <v>1880</v>
      </c>
      <c r="M760" s="172" t="s">
        <v>179</v>
      </c>
    </row>
    <row r="761" spans="2:13" ht="20.100000000000001" customHeight="1" x14ac:dyDescent="0.25">
      <c r="B761" s="173" t="str">
        <f>IFERROR(RANK(Table912[[#This Row],[search id]],Table912[search id],1),"")</f>
        <v/>
      </c>
      <c r="C761" s="174" t="str">
        <f>IF(MIN(Table912[[#This Row],[search supracategory]:[search subcategory]])&lt;&gt;0,MIN(Table912[[#This Row],[search supracategory]:[search subcategory]]),"")</f>
        <v/>
      </c>
      <c r="D761" s="174" t="str">
        <f>IFERROR(SEARCH($G$3,Table912[[#This Row],[Supracategory Name]])+ROW()/100000,"")</f>
        <v/>
      </c>
      <c r="E761" s="174" t="str">
        <f>IFERROR(SEARCH($G$3,Table912[[#This Row],[Category Name]])+ROW()/100000,"")</f>
        <v/>
      </c>
      <c r="F761" s="174" t="str">
        <f>IFERROR(SEARCH($G$3,Table912[[#This Row],[Subcategory Name]])+ROW()/100000,"")</f>
        <v/>
      </c>
      <c r="G761" s="171">
        <v>141</v>
      </c>
      <c r="H761" s="172" t="s">
        <v>1039</v>
      </c>
      <c r="I761" s="172" t="s">
        <v>1680</v>
      </c>
      <c r="J761" s="172" t="s">
        <v>1854</v>
      </c>
      <c r="K761" s="172" t="s">
        <v>1866</v>
      </c>
      <c r="L761" s="172" t="s">
        <v>1881</v>
      </c>
      <c r="M761" s="172" t="s">
        <v>179</v>
      </c>
    </row>
    <row r="762" spans="2:13" ht="20.100000000000001" customHeight="1" x14ac:dyDescent="0.25">
      <c r="B762" s="169" t="str">
        <f>IFERROR(RANK(Table912[[#This Row],[search id]],Table912[search id],1),"")</f>
        <v/>
      </c>
      <c r="C762" s="170" t="str">
        <f>IF(MIN(Table912[[#This Row],[search supracategory]:[search subcategory]])&lt;&gt;0,MIN(Table912[[#This Row],[search supracategory]:[search subcategory]]),"")</f>
        <v/>
      </c>
      <c r="D762" s="170" t="str">
        <f>IFERROR(SEARCH($G$3,Table912[[#This Row],[Supracategory Name]])+ROW()/100000,"")</f>
        <v/>
      </c>
      <c r="E762" s="170" t="str">
        <f>IFERROR(SEARCH($G$3,Table912[[#This Row],[Category Name]])+ROW()/100000,"")</f>
        <v/>
      </c>
      <c r="F762" s="170" t="str">
        <f>IFERROR(SEARCH($G$3,Table912[[#This Row],[Subcategory Name]])+ROW()/100000,"")</f>
        <v/>
      </c>
      <c r="G762" s="171">
        <v>142</v>
      </c>
      <c r="H762" s="172" t="s">
        <v>1039</v>
      </c>
      <c r="I762" s="172" t="s">
        <v>1680</v>
      </c>
      <c r="J762" s="172" t="s">
        <v>1854</v>
      </c>
      <c r="K762" s="172" t="s">
        <v>1866</v>
      </c>
      <c r="L762" s="172" t="s">
        <v>1883</v>
      </c>
      <c r="M762" s="172" t="s">
        <v>179</v>
      </c>
    </row>
    <row r="763" spans="2:13" ht="20.100000000000001" customHeight="1" x14ac:dyDescent="0.25">
      <c r="B763" s="173" t="str">
        <f>IFERROR(RANK(Table912[[#This Row],[search id]],Table912[search id],1),"")</f>
        <v/>
      </c>
      <c r="C763" s="174" t="str">
        <f>IF(MIN(Table912[[#This Row],[search supracategory]:[search subcategory]])&lt;&gt;0,MIN(Table912[[#This Row],[search supracategory]:[search subcategory]]),"")</f>
        <v/>
      </c>
      <c r="D763" s="174" t="str">
        <f>IFERROR(SEARCH($G$3,Table912[[#This Row],[Supracategory Name]])+ROW()/100000,"")</f>
        <v/>
      </c>
      <c r="E763" s="174" t="str">
        <f>IFERROR(SEARCH($G$3,Table912[[#This Row],[Category Name]])+ROW()/100000,"")</f>
        <v/>
      </c>
      <c r="F763" s="174" t="str">
        <f>IFERROR(SEARCH($G$3,Table912[[#This Row],[Subcategory Name]])+ROW()/100000,"")</f>
        <v/>
      </c>
      <c r="G763" s="171">
        <v>87</v>
      </c>
      <c r="H763" s="172" t="s">
        <v>1039</v>
      </c>
      <c r="I763" s="172" t="s">
        <v>1680</v>
      </c>
      <c r="J763" s="172" t="s">
        <v>1854</v>
      </c>
      <c r="K763" s="172" t="s">
        <v>1866</v>
      </c>
      <c r="L763" s="172" t="s">
        <v>1885</v>
      </c>
      <c r="M763" s="172" t="s">
        <v>179</v>
      </c>
    </row>
    <row r="764" spans="2:13" ht="20.100000000000001" customHeight="1" x14ac:dyDescent="0.25">
      <c r="B764" s="169" t="str">
        <f>IFERROR(RANK(Table912[[#This Row],[search id]],Table912[search id],1),"")</f>
        <v/>
      </c>
      <c r="C764" s="170" t="str">
        <f>IF(MIN(Table912[[#This Row],[search supracategory]:[search subcategory]])&lt;&gt;0,MIN(Table912[[#This Row],[search supracategory]:[search subcategory]]),"")</f>
        <v/>
      </c>
      <c r="D764" s="170" t="str">
        <f>IFERROR(SEARCH($G$3,Table912[[#This Row],[Supracategory Name]])+ROW()/100000,"")</f>
        <v/>
      </c>
      <c r="E764" s="170" t="str">
        <f>IFERROR(SEARCH($G$3,Table912[[#This Row],[Category Name]])+ROW()/100000,"")</f>
        <v/>
      </c>
      <c r="F764" s="170" t="str">
        <f>IFERROR(SEARCH($G$3,Table912[[#This Row],[Subcategory Name]])+ROW()/100000,"")</f>
        <v/>
      </c>
      <c r="G764" s="171">
        <v>89</v>
      </c>
      <c r="H764" s="172" t="s">
        <v>1039</v>
      </c>
      <c r="I764" s="172" t="s">
        <v>1680</v>
      </c>
      <c r="J764" s="172" t="s">
        <v>1854</v>
      </c>
      <c r="K764" s="172" t="s">
        <v>1866</v>
      </c>
      <c r="L764" s="172" t="s">
        <v>1887</v>
      </c>
      <c r="M764" s="172" t="s">
        <v>179</v>
      </c>
    </row>
    <row r="765" spans="2:13" ht="20.100000000000001" customHeight="1" x14ac:dyDescent="0.25">
      <c r="B765" s="173" t="str">
        <f>IFERROR(RANK(Table912[[#This Row],[search id]],Table912[search id],1),"")</f>
        <v/>
      </c>
      <c r="C765" s="174" t="str">
        <f>IF(MIN(Table912[[#This Row],[search supracategory]:[search subcategory]])&lt;&gt;0,MIN(Table912[[#This Row],[search supracategory]:[search subcategory]]),"")</f>
        <v/>
      </c>
      <c r="D765" s="174" t="str">
        <f>IFERROR(SEARCH($G$3,Table912[[#This Row],[Supracategory Name]])+ROW()/100000,"")</f>
        <v/>
      </c>
      <c r="E765" s="174" t="str">
        <f>IFERROR(SEARCH($G$3,Table912[[#This Row],[Category Name]])+ROW()/100000,"")</f>
        <v/>
      </c>
      <c r="F765" s="174" t="str">
        <f>IFERROR(SEARCH($G$3,Table912[[#This Row],[Subcategory Name]])+ROW()/100000,"")</f>
        <v/>
      </c>
      <c r="G765" s="171">
        <v>209</v>
      </c>
      <c r="H765" s="172" t="s">
        <v>1039</v>
      </c>
      <c r="I765" s="172" t="s">
        <v>1680</v>
      </c>
      <c r="J765" s="172" t="s">
        <v>1854</v>
      </c>
      <c r="K765" s="172" t="s">
        <v>1889</v>
      </c>
      <c r="L765" s="172" t="s">
        <v>1890</v>
      </c>
      <c r="M765" s="172" t="s">
        <v>179</v>
      </c>
    </row>
    <row r="766" spans="2:13" ht="20.100000000000001" customHeight="1" x14ac:dyDescent="0.25">
      <c r="B766" s="169" t="str">
        <f>IFERROR(RANK(Table912[[#This Row],[search id]],Table912[search id],1),"")</f>
        <v/>
      </c>
      <c r="C766" s="170" t="str">
        <f>IF(MIN(Table912[[#This Row],[search supracategory]:[search subcategory]])&lt;&gt;0,MIN(Table912[[#This Row],[search supracategory]:[search subcategory]]),"")</f>
        <v/>
      </c>
      <c r="D766" s="170" t="str">
        <f>IFERROR(SEARCH($G$3,Table912[[#This Row],[Supracategory Name]])+ROW()/100000,"")</f>
        <v/>
      </c>
      <c r="E766" s="170" t="str">
        <f>IFERROR(SEARCH($G$3,Table912[[#This Row],[Category Name]])+ROW()/100000,"")</f>
        <v/>
      </c>
      <c r="F766" s="170" t="str">
        <f>IFERROR(SEARCH($G$3,Table912[[#This Row],[Subcategory Name]])+ROW()/100000,"")</f>
        <v/>
      </c>
      <c r="G766" s="171">
        <v>210</v>
      </c>
      <c r="H766" s="172" t="s">
        <v>1039</v>
      </c>
      <c r="I766" s="172" t="s">
        <v>1680</v>
      </c>
      <c r="J766" s="172" t="s">
        <v>1854</v>
      </c>
      <c r="K766" s="172" t="s">
        <v>1889</v>
      </c>
      <c r="L766" s="172" t="s">
        <v>1893</v>
      </c>
      <c r="M766" s="172" t="s">
        <v>179</v>
      </c>
    </row>
    <row r="767" spans="2:13" ht="20.100000000000001" customHeight="1" x14ac:dyDescent="0.25">
      <c r="B767" s="173" t="str">
        <f>IFERROR(RANK(Table912[[#This Row],[search id]],Table912[search id],1),"")</f>
        <v/>
      </c>
      <c r="C767" s="174" t="str">
        <f>IF(MIN(Table912[[#This Row],[search supracategory]:[search subcategory]])&lt;&gt;0,MIN(Table912[[#This Row],[search supracategory]:[search subcategory]]),"")</f>
        <v/>
      </c>
      <c r="D767" s="174" t="str">
        <f>IFERROR(SEARCH($G$3,Table912[[#This Row],[Supracategory Name]])+ROW()/100000,"")</f>
        <v/>
      </c>
      <c r="E767" s="174" t="str">
        <f>IFERROR(SEARCH($G$3,Table912[[#This Row],[Category Name]])+ROW()/100000,"")</f>
        <v/>
      </c>
      <c r="F767" s="174" t="str">
        <f>IFERROR(SEARCH($G$3,Table912[[#This Row],[Subcategory Name]])+ROW()/100000,"")</f>
        <v/>
      </c>
      <c r="G767" s="171">
        <v>211</v>
      </c>
      <c r="H767" s="172" t="s">
        <v>1039</v>
      </c>
      <c r="I767" s="172" t="s">
        <v>1680</v>
      </c>
      <c r="J767" s="172" t="s">
        <v>1854</v>
      </c>
      <c r="K767" s="172" t="s">
        <v>1889</v>
      </c>
      <c r="L767" s="172" t="s">
        <v>1895</v>
      </c>
      <c r="M767" s="172" t="s">
        <v>179</v>
      </c>
    </row>
    <row r="768" spans="2:13" ht="20.100000000000001" customHeight="1" x14ac:dyDescent="0.25">
      <c r="B768" s="169" t="str">
        <f>IFERROR(RANK(Table912[[#This Row],[search id]],Table912[search id],1),"")</f>
        <v/>
      </c>
      <c r="C768" s="170" t="str">
        <f>IF(MIN(Table912[[#This Row],[search supracategory]:[search subcategory]])&lt;&gt;0,MIN(Table912[[#This Row],[search supracategory]:[search subcategory]]),"")</f>
        <v/>
      </c>
      <c r="D768" s="170" t="str">
        <f>IFERROR(SEARCH($G$3,Table912[[#This Row],[Supracategory Name]])+ROW()/100000,"")</f>
        <v/>
      </c>
      <c r="E768" s="170" t="str">
        <f>IFERROR(SEARCH($G$3,Table912[[#This Row],[Category Name]])+ROW()/100000,"")</f>
        <v/>
      </c>
      <c r="F768" s="170" t="str">
        <f>IFERROR(SEARCH($G$3,Table912[[#This Row],[Subcategory Name]])+ROW()/100000,"")</f>
        <v/>
      </c>
      <c r="G768" s="171">
        <v>212</v>
      </c>
      <c r="H768" s="172" t="s">
        <v>1039</v>
      </c>
      <c r="I768" s="172" t="s">
        <v>1680</v>
      </c>
      <c r="J768" s="172" t="s">
        <v>1854</v>
      </c>
      <c r="K768" s="172" t="s">
        <v>1889</v>
      </c>
      <c r="L768" s="172" t="s">
        <v>1897</v>
      </c>
      <c r="M768" s="172" t="s">
        <v>179</v>
      </c>
    </row>
    <row r="769" spans="2:13" ht="20.100000000000001" customHeight="1" x14ac:dyDescent="0.25">
      <c r="B769" s="173" t="str">
        <f>IFERROR(RANK(Table912[[#This Row],[search id]],Table912[search id],1),"")</f>
        <v/>
      </c>
      <c r="C769" s="174" t="str">
        <f>IF(MIN(Table912[[#This Row],[search supracategory]:[search subcategory]])&lt;&gt;0,MIN(Table912[[#This Row],[search supracategory]:[search subcategory]]),"")</f>
        <v/>
      </c>
      <c r="D769" s="174" t="str">
        <f>IFERROR(SEARCH($G$3,Table912[[#This Row],[Supracategory Name]])+ROW()/100000,"")</f>
        <v/>
      </c>
      <c r="E769" s="174" t="str">
        <f>IFERROR(SEARCH($G$3,Table912[[#This Row],[Category Name]])+ROW()/100000,"")</f>
        <v/>
      </c>
      <c r="F769" s="174" t="str">
        <f>IFERROR(SEARCH($G$3,Table912[[#This Row],[Subcategory Name]])+ROW()/100000,"")</f>
        <v/>
      </c>
      <c r="G769" s="171">
        <v>213</v>
      </c>
      <c r="H769" s="172" t="s">
        <v>1039</v>
      </c>
      <c r="I769" s="172" t="s">
        <v>1680</v>
      </c>
      <c r="J769" s="172" t="s">
        <v>1854</v>
      </c>
      <c r="K769" s="172" t="s">
        <v>1889</v>
      </c>
      <c r="L769" s="172" t="s">
        <v>1899</v>
      </c>
      <c r="M769" s="172" t="s">
        <v>179</v>
      </c>
    </row>
    <row r="770" spans="2:13" ht="20.100000000000001" customHeight="1" x14ac:dyDescent="0.25">
      <c r="B770" s="169" t="str">
        <f>IFERROR(RANK(Table912[[#This Row],[search id]],Table912[search id],1),"")</f>
        <v/>
      </c>
      <c r="C770" s="170" t="str">
        <f>IF(MIN(Table912[[#This Row],[search supracategory]:[search subcategory]])&lt;&gt;0,MIN(Table912[[#This Row],[search supracategory]:[search subcategory]]),"")</f>
        <v/>
      </c>
      <c r="D770" s="170" t="str">
        <f>IFERROR(SEARCH($G$3,Table912[[#This Row],[Supracategory Name]])+ROW()/100000,"")</f>
        <v/>
      </c>
      <c r="E770" s="170" t="str">
        <f>IFERROR(SEARCH($G$3,Table912[[#This Row],[Category Name]])+ROW()/100000,"")</f>
        <v/>
      </c>
      <c r="F770" s="170" t="str">
        <f>IFERROR(SEARCH($G$3,Table912[[#This Row],[Subcategory Name]])+ROW()/100000,"")</f>
        <v/>
      </c>
      <c r="G770" s="171">
        <v>267</v>
      </c>
      <c r="H770" s="172" t="s">
        <v>1039</v>
      </c>
      <c r="I770" s="172" t="s">
        <v>1680</v>
      </c>
      <c r="J770" s="172" t="s">
        <v>1854</v>
      </c>
      <c r="K770" s="172" t="s">
        <v>1889</v>
      </c>
      <c r="L770" s="172" t="s">
        <v>1900</v>
      </c>
      <c r="M770" s="172" t="s">
        <v>179</v>
      </c>
    </row>
    <row r="771" spans="2:13" ht="20.100000000000001" customHeight="1" x14ac:dyDescent="0.25">
      <c r="B771" s="173" t="str">
        <f>IFERROR(RANK(Table912[[#This Row],[search id]],Table912[search id],1),"")</f>
        <v/>
      </c>
      <c r="C771" s="174" t="str">
        <f>IF(MIN(Table912[[#This Row],[search supracategory]:[search subcategory]])&lt;&gt;0,MIN(Table912[[#This Row],[search supracategory]:[search subcategory]]),"")</f>
        <v/>
      </c>
      <c r="D771" s="174" t="str">
        <f>IFERROR(SEARCH($G$3,Table912[[#This Row],[Supracategory Name]])+ROW()/100000,"")</f>
        <v/>
      </c>
      <c r="E771" s="174" t="str">
        <f>IFERROR(SEARCH($G$3,Table912[[#This Row],[Category Name]])+ROW()/100000,"")</f>
        <v/>
      </c>
      <c r="F771" s="174" t="str">
        <f>IFERROR(SEARCH($G$3,Table912[[#This Row],[Subcategory Name]])+ROW()/100000,"")</f>
        <v/>
      </c>
      <c r="G771" s="171">
        <v>265</v>
      </c>
      <c r="H771" s="172" t="s">
        <v>1039</v>
      </c>
      <c r="I771" s="172" t="s">
        <v>1680</v>
      </c>
      <c r="J771" s="172" t="s">
        <v>1854</v>
      </c>
      <c r="K771" s="172" t="s">
        <v>1889</v>
      </c>
      <c r="L771" s="172" t="s">
        <v>1902</v>
      </c>
      <c r="M771" s="172" t="s">
        <v>179</v>
      </c>
    </row>
    <row r="772" spans="2:13" ht="20.100000000000001" customHeight="1" x14ac:dyDescent="0.25">
      <c r="B772" s="169" t="str">
        <f>IFERROR(RANK(Table912[[#This Row],[search id]],Table912[search id],1),"")</f>
        <v/>
      </c>
      <c r="C772" s="170" t="str">
        <f>IF(MIN(Table912[[#This Row],[search supracategory]:[search subcategory]])&lt;&gt;0,MIN(Table912[[#This Row],[search supracategory]:[search subcategory]]),"")</f>
        <v/>
      </c>
      <c r="D772" s="170" t="str">
        <f>IFERROR(SEARCH($G$3,Table912[[#This Row],[Supracategory Name]])+ROW()/100000,"")</f>
        <v/>
      </c>
      <c r="E772" s="170" t="str">
        <f>IFERROR(SEARCH($G$3,Table912[[#This Row],[Category Name]])+ROW()/100000,"")</f>
        <v/>
      </c>
      <c r="F772" s="170" t="str">
        <f>IFERROR(SEARCH($G$3,Table912[[#This Row],[Subcategory Name]])+ROW()/100000,"")</f>
        <v/>
      </c>
      <c r="G772" s="171">
        <v>247</v>
      </c>
      <c r="H772" s="172" t="s">
        <v>1039</v>
      </c>
      <c r="I772" s="172" t="s">
        <v>1680</v>
      </c>
      <c r="J772" s="172" t="s">
        <v>1854</v>
      </c>
      <c r="K772" s="172" t="s">
        <v>1889</v>
      </c>
      <c r="L772" s="172" t="s">
        <v>1904</v>
      </c>
      <c r="M772" s="172" t="s">
        <v>179</v>
      </c>
    </row>
    <row r="773" spans="2:13" ht="20.100000000000001" customHeight="1" x14ac:dyDescent="0.25">
      <c r="B773" s="173" t="str">
        <f>IFERROR(RANK(Table912[[#This Row],[search id]],Table912[search id],1),"")</f>
        <v/>
      </c>
      <c r="C773" s="174" t="str">
        <f>IF(MIN(Table912[[#This Row],[search supracategory]:[search subcategory]])&lt;&gt;0,MIN(Table912[[#This Row],[search supracategory]:[search subcategory]]),"")</f>
        <v/>
      </c>
      <c r="D773" s="174" t="str">
        <f>IFERROR(SEARCH($G$3,Table912[[#This Row],[Supracategory Name]])+ROW()/100000,"")</f>
        <v/>
      </c>
      <c r="E773" s="174" t="str">
        <f>IFERROR(SEARCH($G$3,Table912[[#This Row],[Category Name]])+ROW()/100000,"")</f>
        <v/>
      </c>
      <c r="F773" s="174" t="str">
        <f>IFERROR(SEARCH($G$3,Table912[[#This Row],[Subcategory Name]])+ROW()/100000,"")</f>
        <v/>
      </c>
      <c r="G773" s="171">
        <v>513</v>
      </c>
      <c r="H773" s="172" t="s">
        <v>1039</v>
      </c>
      <c r="I773" s="172" t="s">
        <v>1680</v>
      </c>
      <c r="J773" s="172" t="s">
        <v>1854</v>
      </c>
      <c r="K773" s="172" t="s">
        <v>1889</v>
      </c>
      <c r="L773" s="172" t="s">
        <v>1906</v>
      </c>
      <c r="M773" s="172" t="s">
        <v>179</v>
      </c>
    </row>
    <row r="774" spans="2:13" ht="20.100000000000001" customHeight="1" x14ac:dyDescent="0.25">
      <c r="B774" s="169" t="str">
        <f>IFERROR(RANK(Table912[[#This Row],[search id]],Table912[search id],1),"")</f>
        <v/>
      </c>
      <c r="C774" s="170" t="str">
        <f>IF(MIN(Table912[[#This Row],[search supracategory]:[search subcategory]])&lt;&gt;0,MIN(Table912[[#This Row],[search supracategory]:[search subcategory]]),"")</f>
        <v/>
      </c>
      <c r="D774" s="170" t="str">
        <f>IFERROR(SEARCH($G$3,Table912[[#This Row],[Supracategory Name]])+ROW()/100000,"")</f>
        <v/>
      </c>
      <c r="E774" s="170" t="str">
        <f>IFERROR(SEARCH($G$3,Table912[[#This Row],[Category Name]])+ROW()/100000,"")</f>
        <v/>
      </c>
      <c r="F774" s="170" t="str">
        <f>IFERROR(SEARCH($G$3,Table912[[#This Row],[Subcategory Name]])+ROW()/100000,"")</f>
        <v/>
      </c>
      <c r="G774" s="171">
        <v>515</v>
      </c>
      <c r="H774" s="172" t="s">
        <v>1039</v>
      </c>
      <c r="I774" s="172" t="s">
        <v>1680</v>
      </c>
      <c r="J774" s="172" t="s">
        <v>1854</v>
      </c>
      <c r="K774" s="172" t="s">
        <v>1889</v>
      </c>
      <c r="L774" s="172" t="s">
        <v>1908</v>
      </c>
      <c r="M774" s="172" t="s">
        <v>179</v>
      </c>
    </row>
    <row r="775" spans="2:13" ht="20.100000000000001" customHeight="1" x14ac:dyDescent="0.25">
      <c r="B775" s="173" t="str">
        <f>IFERROR(RANK(Table912[[#This Row],[search id]],Table912[search id],1),"")</f>
        <v/>
      </c>
      <c r="C775" s="174" t="str">
        <f>IF(MIN(Table912[[#This Row],[search supracategory]:[search subcategory]])&lt;&gt;0,MIN(Table912[[#This Row],[search supracategory]:[search subcategory]]),"")</f>
        <v/>
      </c>
      <c r="D775" s="174" t="str">
        <f>IFERROR(SEARCH($G$3,Table912[[#This Row],[Supracategory Name]])+ROW()/100000,"")</f>
        <v/>
      </c>
      <c r="E775" s="174" t="str">
        <f>IFERROR(SEARCH($G$3,Table912[[#This Row],[Category Name]])+ROW()/100000,"")</f>
        <v/>
      </c>
      <c r="F775" s="174" t="str">
        <f>IFERROR(SEARCH($G$3,Table912[[#This Row],[Subcategory Name]])+ROW()/100000,"")</f>
        <v/>
      </c>
      <c r="G775" s="171">
        <v>516</v>
      </c>
      <c r="H775" s="172" t="s">
        <v>1039</v>
      </c>
      <c r="I775" s="172" t="s">
        <v>1680</v>
      </c>
      <c r="J775" s="172" t="s">
        <v>1854</v>
      </c>
      <c r="K775" s="172" t="s">
        <v>1889</v>
      </c>
      <c r="L775" s="172" t="s">
        <v>1910</v>
      </c>
      <c r="M775" s="172" t="s">
        <v>179</v>
      </c>
    </row>
    <row r="776" spans="2:13" ht="20.100000000000001" customHeight="1" x14ac:dyDescent="0.25">
      <c r="B776" s="169" t="str">
        <f>IFERROR(RANK(Table912[[#This Row],[search id]],Table912[search id],1),"")</f>
        <v/>
      </c>
      <c r="C776" s="170" t="str">
        <f>IF(MIN(Table912[[#This Row],[search supracategory]:[search subcategory]])&lt;&gt;0,MIN(Table912[[#This Row],[search supracategory]:[search subcategory]]),"")</f>
        <v/>
      </c>
      <c r="D776" s="170" t="str">
        <f>IFERROR(SEARCH($G$3,Table912[[#This Row],[Supracategory Name]])+ROW()/100000,"")</f>
        <v/>
      </c>
      <c r="E776" s="170" t="str">
        <f>IFERROR(SEARCH($G$3,Table912[[#This Row],[Category Name]])+ROW()/100000,"")</f>
        <v/>
      </c>
      <c r="F776" s="170" t="str">
        <f>IFERROR(SEARCH($G$3,Table912[[#This Row],[Subcategory Name]])+ROW()/100000,"")</f>
        <v/>
      </c>
      <c r="G776" s="171">
        <v>517</v>
      </c>
      <c r="H776" s="172" t="s">
        <v>1039</v>
      </c>
      <c r="I776" s="172" t="s">
        <v>1680</v>
      </c>
      <c r="J776" s="172" t="s">
        <v>1854</v>
      </c>
      <c r="K776" s="172" t="s">
        <v>1889</v>
      </c>
      <c r="L776" s="172" t="s">
        <v>1912</v>
      </c>
      <c r="M776" s="172" t="s">
        <v>179</v>
      </c>
    </row>
    <row r="777" spans="2:13" ht="20.100000000000001" customHeight="1" x14ac:dyDescent="0.25">
      <c r="B777" s="173" t="str">
        <f>IFERROR(RANK(Table912[[#This Row],[search id]],Table912[search id],1),"")</f>
        <v/>
      </c>
      <c r="C777" s="174" t="str">
        <f>IF(MIN(Table912[[#This Row],[search supracategory]:[search subcategory]])&lt;&gt;0,MIN(Table912[[#This Row],[search supracategory]:[search subcategory]]),"")</f>
        <v/>
      </c>
      <c r="D777" s="174" t="str">
        <f>IFERROR(SEARCH($G$3,Table912[[#This Row],[Supracategory Name]])+ROW()/100000,"")</f>
        <v/>
      </c>
      <c r="E777" s="174" t="str">
        <f>IFERROR(SEARCH($G$3,Table912[[#This Row],[Category Name]])+ROW()/100000,"")</f>
        <v/>
      </c>
      <c r="F777" s="174" t="str">
        <f>IFERROR(SEARCH($G$3,Table912[[#This Row],[Subcategory Name]])+ROW()/100000,"")</f>
        <v/>
      </c>
      <c r="G777" s="171">
        <v>2593</v>
      </c>
      <c r="H777" s="172" t="s">
        <v>1039</v>
      </c>
      <c r="I777" s="172" t="s">
        <v>1680</v>
      </c>
      <c r="J777" s="172" t="s">
        <v>1854</v>
      </c>
      <c r="K777" s="172" t="s">
        <v>1889</v>
      </c>
      <c r="L777" s="172" t="s">
        <v>1914</v>
      </c>
      <c r="M777" s="172" t="s">
        <v>179</v>
      </c>
    </row>
    <row r="778" spans="2:13" ht="20.100000000000001" customHeight="1" x14ac:dyDescent="0.25">
      <c r="B778" s="169" t="str">
        <f>IFERROR(RANK(Table912[[#This Row],[search id]],Table912[search id],1),"")</f>
        <v/>
      </c>
      <c r="C778" s="170" t="str">
        <f>IF(MIN(Table912[[#This Row],[search supracategory]:[search subcategory]])&lt;&gt;0,MIN(Table912[[#This Row],[search supracategory]:[search subcategory]]),"")</f>
        <v/>
      </c>
      <c r="D778" s="170" t="str">
        <f>IFERROR(SEARCH($G$3,Table912[[#This Row],[Supracategory Name]])+ROW()/100000,"")</f>
        <v/>
      </c>
      <c r="E778" s="170" t="str">
        <f>IFERROR(SEARCH($G$3,Table912[[#This Row],[Category Name]])+ROW()/100000,"")</f>
        <v/>
      </c>
      <c r="F778" s="170" t="str">
        <f>IFERROR(SEARCH($G$3,Table912[[#This Row],[Subcategory Name]])+ROW()/100000,"")</f>
        <v/>
      </c>
      <c r="G778" s="171">
        <v>1434</v>
      </c>
      <c r="H778" s="172" t="s">
        <v>1039</v>
      </c>
      <c r="I778" s="172" t="s">
        <v>1680</v>
      </c>
      <c r="J778" s="172" t="s">
        <v>1854</v>
      </c>
      <c r="K778" s="172" t="s">
        <v>1889</v>
      </c>
      <c r="L778" s="172" t="s">
        <v>1916</v>
      </c>
      <c r="M778" s="172" t="s">
        <v>179</v>
      </c>
    </row>
    <row r="779" spans="2:13" ht="20.100000000000001" customHeight="1" x14ac:dyDescent="0.25">
      <c r="B779" s="173" t="str">
        <f>IFERROR(RANK(Table912[[#This Row],[search id]],Table912[search id],1),"")</f>
        <v/>
      </c>
      <c r="C779" s="174" t="str">
        <f>IF(MIN(Table912[[#This Row],[search supracategory]:[search subcategory]])&lt;&gt;0,MIN(Table912[[#This Row],[search supracategory]:[search subcategory]]),"")</f>
        <v/>
      </c>
      <c r="D779" s="174" t="str">
        <f>IFERROR(SEARCH($G$3,Table912[[#This Row],[Supracategory Name]])+ROW()/100000,"")</f>
        <v/>
      </c>
      <c r="E779" s="174" t="str">
        <f>IFERROR(SEARCH($G$3,Table912[[#This Row],[Category Name]])+ROW()/100000,"")</f>
        <v/>
      </c>
      <c r="F779" s="174" t="str">
        <f>IFERROR(SEARCH($G$3,Table912[[#This Row],[Subcategory Name]])+ROW()/100000,"")</f>
        <v/>
      </c>
      <c r="G779" s="171">
        <v>561</v>
      </c>
      <c r="H779" s="172" t="s">
        <v>1039</v>
      </c>
      <c r="I779" s="172" t="s">
        <v>1680</v>
      </c>
      <c r="J779" s="172" t="s">
        <v>1854</v>
      </c>
      <c r="K779" s="172" t="s">
        <v>1918</v>
      </c>
      <c r="L779" s="172" t="s">
        <v>1919</v>
      </c>
      <c r="M779" s="172" t="s">
        <v>179</v>
      </c>
    </row>
    <row r="780" spans="2:13" ht="20.100000000000001" customHeight="1" x14ac:dyDescent="0.25">
      <c r="B780" s="169" t="str">
        <f>IFERROR(RANK(Table912[[#This Row],[search id]],Table912[search id],1),"")</f>
        <v/>
      </c>
      <c r="C780" s="170" t="str">
        <f>IF(MIN(Table912[[#This Row],[search supracategory]:[search subcategory]])&lt;&gt;0,MIN(Table912[[#This Row],[search supracategory]:[search subcategory]]),"")</f>
        <v/>
      </c>
      <c r="D780" s="170" t="str">
        <f>IFERROR(SEARCH($G$3,Table912[[#This Row],[Supracategory Name]])+ROW()/100000,"")</f>
        <v/>
      </c>
      <c r="E780" s="170" t="str">
        <f>IFERROR(SEARCH($G$3,Table912[[#This Row],[Category Name]])+ROW()/100000,"")</f>
        <v/>
      </c>
      <c r="F780" s="170" t="str">
        <f>IFERROR(SEARCH($G$3,Table912[[#This Row],[Subcategory Name]])+ROW()/100000,"")</f>
        <v/>
      </c>
      <c r="G780" s="171">
        <v>514</v>
      </c>
      <c r="H780" s="172" t="s">
        <v>1039</v>
      </c>
      <c r="I780" s="172" t="s">
        <v>1680</v>
      </c>
      <c r="J780" s="172" t="s">
        <v>1854</v>
      </c>
      <c r="K780" s="172" t="s">
        <v>1918</v>
      </c>
      <c r="L780" s="172" t="s">
        <v>1921</v>
      </c>
      <c r="M780" s="172" t="s">
        <v>179</v>
      </c>
    </row>
    <row r="781" spans="2:13" ht="20.100000000000001" customHeight="1" x14ac:dyDescent="0.25">
      <c r="B781" s="173" t="str">
        <f>IFERROR(RANK(Table912[[#This Row],[search id]],Table912[search id],1),"")</f>
        <v/>
      </c>
      <c r="C781" s="174" t="str">
        <f>IF(MIN(Table912[[#This Row],[search supracategory]:[search subcategory]])&lt;&gt;0,MIN(Table912[[#This Row],[search supracategory]:[search subcategory]]),"")</f>
        <v/>
      </c>
      <c r="D781" s="174" t="str">
        <f>IFERROR(SEARCH($G$3,Table912[[#This Row],[Supracategory Name]])+ROW()/100000,"")</f>
        <v/>
      </c>
      <c r="E781" s="174" t="str">
        <f>IFERROR(SEARCH($G$3,Table912[[#This Row],[Category Name]])+ROW()/100000,"")</f>
        <v/>
      </c>
      <c r="F781" s="174" t="str">
        <f>IFERROR(SEARCH($G$3,Table912[[#This Row],[Subcategory Name]])+ROW()/100000,"")</f>
        <v/>
      </c>
      <c r="G781" s="171">
        <v>262</v>
      </c>
      <c r="H781" s="172" t="s">
        <v>1039</v>
      </c>
      <c r="I781" s="172" t="s">
        <v>1680</v>
      </c>
      <c r="J781" s="172" t="s">
        <v>1854</v>
      </c>
      <c r="K781" s="172" t="s">
        <v>1918</v>
      </c>
      <c r="L781" s="172" t="s">
        <v>1923</v>
      </c>
      <c r="M781" s="172" t="s">
        <v>179</v>
      </c>
    </row>
    <row r="782" spans="2:13" ht="20.100000000000001" customHeight="1" x14ac:dyDescent="0.25">
      <c r="B782" s="169" t="str">
        <f>IFERROR(RANK(Table912[[#This Row],[search id]],Table912[search id],1),"")</f>
        <v/>
      </c>
      <c r="C782" s="170" t="str">
        <f>IF(MIN(Table912[[#This Row],[search supracategory]:[search subcategory]])&lt;&gt;0,MIN(Table912[[#This Row],[search supracategory]:[search subcategory]]),"")</f>
        <v/>
      </c>
      <c r="D782" s="170" t="str">
        <f>IFERROR(SEARCH($G$3,Table912[[#This Row],[Supracategory Name]])+ROW()/100000,"")</f>
        <v/>
      </c>
      <c r="E782" s="170" t="str">
        <f>IFERROR(SEARCH($G$3,Table912[[#This Row],[Category Name]])+ROW()/100000,"")</f>
        <v/>
      </c>
      <c r="F782" s="170" t="str">
        <f>IFERROR(SEARCH($G$3,Table912[[#This Row],[Subcategory Name]])+ROW()/100000,"")</f>
        <v/>
      </c>
      <c r="G782" s="171">
        <v>278</v>
      </c>
      <c r="H782" s="172" t="s">
        <v>1039</v>
      </c>
      <c r="I782" s="172" t="s">
        <v>1680</v>
      </c>
      <c r="J782" s="172" t="s">
        <v>1854</v>
      </c>
      <c r="K782" s="172" t="s">
        <v>1918</v>
      </c>
      <c r="L782" s="172" t="s">
        <v>1925</v>
      </c>
      <c r="M782" s="172" t="s">
        <v>179</v>
      </c>
    </row>
    <row r="783" spans="2:13" ht="20.100000000000001" customHeight="1" x14ac:dyDescent="0.25">
      <c r="B783" s="173" t="str">
        <f>IFERROR(RANK(Table912[[#This Row],[search id]],Table912[search id],1),"")</f>
        <v/>
      </c>
      <c r="C783" s="174" t="str">
        <f>IF(MIN(Table912[[#This Row],[search supracategory]:[search subcategory]])&lt;&gt;0,MIN(Table912[[#This Row],[search supracategory]:[search subcategory]]),"")</f>
        <v/>
      </c>
      <c r="D783" s="174" t="str">
        <f>IFERROR(SEARCH($G$3,Table912[[#This Row],[Supracategory Name]])+ROW()/100000,"")</f>
        <v/>
      </c>
      <c r="E783" s="174" t="str">
        <f>IFERROR(SEARCH($G$3,Table912[[#This Row],[Category Name]])+ROW()/100000,"")</f>
        <v/>
      </c>
      <c r="F783" s="174" t="str">
        <f>IFERROR(SEARCH($G$3,Table912[[#This Row],[Subcategory Name]])+ROW()/100000,"")</f>
        <v/>
      </c>
      <c r="G783" s="171">
        <v>208</v>
      </c>
      <c r="H783" s="172" t="s">
        <v>1039</v>
      </c>
      <c r="I783" s="172" t="s">
        <v>1680</v>
      </c>
      <c r="J783" s="172" t="s">
        <v>1854</v>
      </c>
      <c r="K783" s="172" t="s">
        <v>1918</v>
      </c>
      <c r="L783" s="172" t="s">
        <v>1927</v>
      </c>
      <c r="M783" s="172" t="s">
        <v>179</v>
      </c>
    </row>
    <row r="784" spans="2:13" ht="20.100000000000001" customHeight="1" x14ac:dyDescent="0.25">
      <c r="B784" s="169" t="str">
        <f>IFERROR(RANK(Table912[[#This Row],[search id]],Table912[search id],1),"")</f>
        <v/>
      </c>
      <c r="C784" s="170" t="str">
        <f>IF(MIN(Table912[[#This Row],[search supracategory]:[search subcategory]])&lt;&gt;0,MIN(Table912[[#This Row],[search supracategory]:[search subcategory]]),"")</f>
        <v/>
      </c>
      <c r="D784" s="170" t="str">
        <f>IFERROR(SEARCH($G$3,Table912[[#This Row],[Supracategory Name]])+ROW()/100000,"")</f>
        <v/>
      </c>
      <c r="E784" s="170" t="str">
        <f>IFERROR(SEARCH($G$3,Table912[[#This Row],[Category Name]])+ROW()/100000,"")</f>
        <v/>
      </c>
      <c r="F784" s="170" t="str">
        <f>IFERROR(SEARCH($G$3,Table912[[#This Row],[Subcategory Name]])+ROW()/100000,"")</f>
        <v/>
      </c>
      <c r="G784" s="171">
        <v>1338</v>
      </c>
      <c r="H784" s="172" t="s">
        <v>1039</v>
      </c>
      <c r="I784" s="172" t="s">
        <v>1680</v>
      </c>
      <c r="J784" s="172" t="s">
        <v>1854</v>
      </c>
      <c r="K784" s="172" t="s">
        <v>1929</v>
      </c>
      <c r="L784" s="172" t="s">
        <v>1930</v>
      </c>
      <c r="M784" s="172" t="s">
        <v>179</v>
      </c>
    </row>
    <row r="785" spans="2:13" ht="20.100000000000001" customHeight="1" x14ac:dyDescent="0.25">
      <c r="B785" s="173" t="str">
        <f>IFERROR(RANK(Table912[[#This Row],[search id]],Table912[search id],1),"")</f>
        <v/>
      </c>
      <c r="C785" s="174" t="str">
        <f>IF(MIN(Table912[[#This Row],[search supracategory]:[search subcategory]])&lt;&gt;0,MIN(Table912[[#This Row],[search supracategory]:[search subcategory]]),"")</f>
        <v/>
      </c>
      <c r="D785" s="174" t="str">
        <f>IFERROR(SEARCH($G$3,Table912[[#This Row],[Supracategory Name]])+ROW()/100000,"")</f>
        <v/>
      </c>
      <c r="E785" s="174" t="str">
        <f>IFERROR(SEARCH($G$3,Table912[[#This Row],[Category Name]])+ROW()/100000,"")</f>
        <v/>
      </c>
      <c r="F785" s="174" t="str">
        <f>IFERROR(SEARCH($G$3,Table912[[#This Row],[Subcategory Name]])+ROW()/100000,"")</f>
        <v/>
      </c>
      <c r="G785" s="171">
        <v>1339</v>
      </c>
      <c r="H785" s="172" t="s">
        <v>1039</v>
      </c>
      <c r="I785" s="172" t="s">
        <v>1680</v>
      </c>
      <c r="J785" s="172" t="s">
        <v>1854</v>
      </c>
      <c r="K785" s="172" t="s">
        <v>1929</v>
      </c>
      <c r="L785" s="172" t="s">
        <v>1933</v>
      </c>
      <c r="M785" s="172" t="s">
        <v>179</v>
      </c>
    </row>
    <row r="786" spans="2:13" ht="20.100000000000001" customHeight="1" x14ac:dyDescent="0.25">
      <c r="B786" s="169" t="str">
        <f>IFERROR(RANK(Table912[[#This Row],[search id]],Table912[search id],1),"")</f>
        <v/>
      </c>
      <c r="C786" s="170" t="str">
        <f>IF(MIN(Table912[[#This Row],[search supracategory]:[search subcategory]])&lt;&gt;0,MIN(Table912[[#This Row],[search supracategory]:[search subcategory]]),"")</f>
        <v/>
      </c>
      <c r="D786" s="170" t="str">
        <f>IFERROR(SEARCH($G$3,Table912[[#This Row],[Supracategory Name]])+ROW()/100000,"")</f>
        <v/>
      </c>
      <c r="E786" s="170" t="str">
        <f>IFERROR(SEARCH($G$3,Table912[[#This Row],[Category Name]])+ROW()/100000,"")</f>
        <v/>
      </c>
      <c r="F786" s="170" t="str">
        <f>IFERROR(SEARCH($G$3,Table912[[#This Row],[Subcategory Name]])+ROW()/100000,"")</f>
        <v/>
      </c>
      <c r="G786" s="171">
        <v>1340</v>
      </c>
      <c r="H786" s="172" t="s">
        <v>1039</v>
      </c>
      <c r="I786" s="172" t="s">
        <v>1680</v>
      </c>
      <c r="J786" s="172" t="s">
        <v>1854</v>
      </c>
      <c r="K786" s="172" t="s">
        <v>1929</v>
      </c>
      <c r="L786" s="172" t="s">
        <v>1935</v>
      </c>
      <c r="M786" s="172" t="s">
        <v>179</v>
      </c>
    </row>
    <row r="787" spans="2:13" ht="20.100000000000001" customHeight="1" x14ac:dyDescent="0.25">
      <c r="B787" s="173" t="str">
        <f>IFERROR(RANK(Table912[[#This Row],[search id]],Table912[search id],1),"")</f>
        <v/>
      </c>
      <c r="C787" s="174" t="str">
        <f>IF(MIN(Table912[[#This Row],[search supracategory]:[search subcategory]])&lt;&gt;0,MIN(Table912[[#This Row],[search supracategory]:[search subcategory]]),"")</f>
        <v/>
      </c>
      <c r="D787" s="174" t="str">
        <f>IFERROR(SEARCH($G$3,Table912[[#This Row],[Supracategory Name]])+ROW()/100000,"")</f>
        <v/>
      </c>
      <c r="E787" s="174" t="str">
        <f>IFERROR(SEARCH($G$3,Table912[[#This Row],[Category Name]])+ROW()/100000,"")</f>
        <v/>
      </c>
      <c r="F787" s="174" t="str">
        <f>IFERROR(SEARCH($G$3,Table912[[#This Row],[Subcategory Name]])+ROW()/100000,"")</f>
        <v/>
      </c>
      <c r="G787" s="171">
        <v>1345</v>
      </c>
      <c r="H787" s="172" t="s">
        <v>1039</v>
      </c>
      <c r="I787" s="172" t="s">
        <v>1680</v>
      </c>
      <c r="J787" s="172" t="s">
        <v>1854</v>
      </c>
      <c r="K787" s="172" t="s">
        <v>1929</v>
      </c>
      <c r="L787" s="172" t="s">
        <v>1937</v>
      </c>
      <c r="M787" s="172" t="s">
        <v>179</v>
      </c>
    </row>
    <row r="788" spans="2:13" ht="20.100000000000001" customHeight="1" x14ac:dyDescent="0.25">
      <c r="B788" s="169" t="str">
        <f>IFERROR(RANK(Table912[[#This Row],[search id]],Table912[search id],1),"")</f>
        <v/>
      </c>
      <c r="C788" s="170" t="str">
        <f>IF(MIN(Table912[[#This Row],[search supracategory]:[search subcategory]])&lt;&gt;0,MIN(Table912[[#This Row],[search supracategory]:[search subcategory]]),"")</f>
        <v/>
      </c>
      <c r="D788" s="170" t="str">
        <f>IFERROR(SEARCH($G$3,Table912[[#This Row],[Supracategory Name]])+ROW()/100000,"")</f>
        <v/>
      </c>
      <c r="E788" s="170" t="str">
        <f>IFERROR(SEARCH($G$3,Table912[[#This Row],[Category Name]])+ROW()/100000,"")</f>
        <v/>
      </c>
      <c r="F788" s="170" t="str">
        <f>IFERROR(SEARCH($G$3,Table912[[#This Row],[Subcategory Name]])+ROW()/100000,"")</f>
        <v/>
      </c>
      <c r="G788" s="171">
        <v>2439</v>
      </c>
      <c r="H788" s="172" t="s">
        <v>1039</v>
      </c>
      <c r="I788" s="172" t="s">
        <v>1680</v>
      </c>
      <c r="J788" s="172" t="s">
        <v>1854</v>
      </c>
      <c r="K788" s="172" t="s">
        <v>1929</v>
      </c>
      <c r="L788" s="172" t="s">
        <v>1939</v>
      </c>
      <c r="M788" s="172" t="s">
        <v>179</v>
      </c>
    </row>
    <row r="789" spans="2:13" ht="20.100000000000001" customHeight="1" x14ac:dyDescent="0.25">
      <c r="B789" s="173" t="str">
        <f>IFERROR(RANK(Table912[[#This Row],[search id]],Table912[search id],1),"")</f>
        <v/>
      </c>
      <c r="C789" s="174" t="str">
        <f>IF(MIN(Table912[[#This Row],[search supracategory]:[search subcategory]])&lt;&gt;0,MIN(Table912[[#This Row],[search supracategory]:[search subcategory]]),"")</f>
        <v/>
      </c>
      <c r="D789" s="174" t="str">
        <f>IFERROR(SEARCH($G$3,Table912[[#This Row],[Supracategory Name]])+ROW()/100000,"")</f>
        <v/>
      </c>
      <c r="E789" s="174" t="str">
        <f>IFERROR(SEARCH($G$3,Table912[[#This Row],[Category Name]])+ROW()/100000,"")</f>
        <v/>
      </c>
      <c r="F789" s="174" t="str">
        <f>IFERROR(SEARCH($G$3,Table912[[#This Row],[Subcategory Name]])+ROW()/100000,"")</f>
        <v/>
      </c>
      <c r="G789" s="171">
        <v>251</v>
      </c>
      <c r="H789" s="172" t="s">
        <v>1039</v>
      </c>
      <c r="I789" s="172" t="s">
        <v>1680</v>
      </c>
      <c r="J789" s="172" t="s">
        <v>1854</v>
      </c>
      <c r="K789" s="172" t="s">
        <v>1941</v>
      </c>
      <c r="L789" s="172" t="s">
        <v>1942</v>
      </c>
      <c r="M789" s="172" t="s">
        <v>179</v>
      </c>
    </row>
    <row r="790" spans="2:13" ht="20.100000000000001" customHeight="1" x14ac:dyDescent="0.25">
      <c r="B790" s="169" t="str">
        <f>IFERROR(RANK(Table912[[#This Row],[search id]],Table912[search id],1),"")</f>
        <v/>
      </c>
      <c r="C790" s="170" t="str">
        <f>IF(MIN(Table912[[#This Row],[search supracategory]:[search subcategory]])&lt;&gt;0,MIN(Table912[[#This Row],[search supracategory]:[search subcategory]]),"")</f>
        <v/>
      </c>
      <c r="D790" s="170" t="str">
        <f>IFERROR(SEARCH($G$3,Table912[[#This Row],[Supracategory Name]])+ROW()/100000,"")</f>
        <v/>
      </c>
      <c r="E790" s="170" t="str">
        <f>IFERROR(SEARCH($G$3,Table912[[#This Row],[Category Name]])+ROW()/100000,"")</f>
        <v/>
      </c>
      <c r="F790" s="170" t="str">
        <f>IFERROR(SEARCH($G$3,Table912[[#This Row],[Subcategory Name]])+ROW()/100000,"")</f>
        <v/>
      </c>
      <c r="G790" s="171">
        <v>110</v>
      </c>
      <c r="H790" s="172" t="s">
        <v>1039</v>
      </c>
      <c r="I790" s="172" t="s">
        <v>1680</v>
      </c>
      <c r="J790" s="172" t="s">
        <v>1854</v>
      </c>
      <c r="K790" s="172" t="s">
        <v>1941</v>
      </c>
      <c r="L790" s="172" t="s">
        <v>1945</v>
      </c>
      <c r="M790" s="172" t="s">
        <v>179</v>
      </c>
    </row>
    <row r="791" spans="2:13" ht="20.100000000000001" customHeight="1" x14ac:dyDescent="0.25">
      <c r="B791" s="173" t="str">
        <f>IFERROR(RANK(Table912[[#This Row],[search id]],Table912[search id],1),"")</f>
        <v/>
      </c>
      <c r="C791" s="174" t="str">
        <f>IF(MIN(Table912[[#This Row],[search supracategory]:[search subcategory]])&lt;&gt;0,MIN(Table912[[#This Row],[search supracategory]:[search subcategory]]),"")</f>
        <v/>
      </c>
      <c r="D791" s="174" t="str">
        <f>IFERROR(SEARCH($G$3,Table912[[#This Row],[Supracategory Name]])+ROW()/100000,"")</f>
        <v/>
      </c>
      <c r="E791" s="174" t="str">
        <f>IFERROR(SEARCH($G$3,Table912[[#This Row],[Category Name]])+ROW()/100000,"")</f>
        <v/>
      </c>
      <c r="F791" s="174" t="str">
        <f>IFERROR(SEARCH($G$3,Table912[[#This Row],[Subcategory Name]])+ROW()/100000,"")</f>
        <v/>
      </c>
      <c r="G791" s="171">
        <v>111</v>
      </c>
      <c r="H791" s="172" t="s">
        <v>1039</v>
      </c>
      <c r="I791" s="172" t="s">
        <v>1680</v>
      </c>
      <c r="J791" s="172" t="s">
        <v>1854</v>
      </c>
      <c r="K791" s="172" t="s">
        <v>1941</v>
      </c>
      <c r="L791" s="172" t="s">
        <v>1947</v>
      </c>
      <c r="M791" s="172" t="s">
        <v>179</v>
      </c>
    </row>
    <row r="792" spans="2:13" ht="20.100000000000001" customHeight="1" x14ac:dyDescent="0.25">
      <c r="B792" s="169" t="str">
        <f>IFERROR(RANK(Table912[[#This Row],[search id]],Table912[search id],1),"")</f>
        <v/>
      </c>
      <c r="C792" s="170" t="str">
        <f>IF(MIN(Table912[[#This Row],[search supracategory]:[search subcategory]])&lt;&gt;0,MIN(Table912[[#This Row],[search supracategory]:[search subcategory]]),"")</f>
        <v/>
      </c>
      <c r="D792" s="170" t="str">
        <f>IFERROR(SEARCH($G$3,Table912[[#This Row],[Supracategory Name]])+ROW()/100000,"")</f>
        <v/>
      </c>
      <c r="E792" s="170" t="str">
        <f>IFERROR(SEARCH($G$3,Table912[[#This Row],[Category Name]])+ROW()/100000,"")</f>
        <v/>
      </c>
      <c r="F792" s="170" t="str">
        <f>IFERROR(SEARCH($G$3,Table912[[#This Row],[Subcategory Name]])+ROW()/100000,"")</f>
        <v/>
      </c>
      <c r="G792" s="171">
        <v>254</v>
      </c>
      <c r="H792" s="172" t="s">
        <v>1039</v>
      </c>
      <c r="I792" s="172" t="s">
        <v>1680</v>
      </c>
      <c r="J792" s="172" t="s">
        <v>1854</v>
      </c>
      <c r="K792" s="172" t="s">
        <v>1949</v>
      </c>
      <c r="L792" s="172" t="s">
        <v>1950</v>
      </c>
      <c r="M792" s="172" t="s">
        <v>179</v>
      </c>
    </row>
    <row r="793" spans="2:13" ht="20.100000000000001" customHeight="1" x14ac:dyDescent="0.25">
      <c r="B793" s="173" t="str">
        <f>IFERROR(RANK(Table912[[#This Row],[search id]],Table912[search id],1),"")</f>
        <v/>
      </c>
      <c r="C793" s="174" t="str">
        <f>IF(MIN(Table912[[#This Row],[search supracategory]:[search subcategory]])&lt;&gt;0,MIN(Table912[[#This Row],[search supracategory]:[search subcategory]]),"")</f>
        <v/>
      </c>
      <c r="D793" s="174" t="str">
        <f>IFERROR(SEARCH($G$3,Table912[[#This Row],[Supracategory Name]])+ROW()/100000,"")</f>
        <v/>
      </c>
      <c r="E793" s="174" t="str">
        <f>IFERROR(SEARCH($G$3,Table912[[#This Row],[Category Name]])+ROW()/100000,"")</f>
        <v/>
      </c>
      <c r="F793" s="174" t="str">
        <f>IFERROR(SEARCH($G$3,Table912[[#This Row],[Subcategory Name]])+ROW()/100000,"")</f>
        <v/>
      </c>
      <c r="G793" s="171">
        <v>255</v>
      </c>
      <c r="H793" s="172" t="s">
        <v>1039</v>
      </c>
      <c r="I793" s="172" t="s">
        <v>1680</v>
      </c>
      <c r="J793" s="172" t="s">
        <v>1854</v>
      </c>
      <c r="K793" s="172" t="s">
        <v>1949</v>
      </c>
      <c r="L793" s="172" t="s">
        <v>1953</v>
      </c>
      <c r="M793" s="172" t="s">
        <v>179</v>
      </c>
    </row>
    <row r="794" spans="2:13" ht="20.100000000000001" customHeight="1" x14ac:dyDescent="0.25">
      <c r="B794" s="169" t="str">
        <f>IFERROR(RANK(Table912[[#This Row],[search id]],Table912[search id],1),"")</f>
        <v/>
      </c>
      <c r="C794" s="170" t="str">
        <f>IF(MIN(Table912[[#This Row],[search supracategory]:[search subcategory]])&lt;&gt;0,MIN(Table912[[#This Row],[search supracategory]:[search subcategory]]),"")</f>
        <v/>
      </c>
      <c r="D794" s="170" t="str">
        <f>IFERROR(SEARCH($G$3,Table912[[#This Row],[Supracategory Name]])+ROW()/100000,"")</f>
        <v/>
      </c>
      <c r="E794" s="170" t="str">
        <f>IFERROR(SEARCH($G$3,Table912[[#This Row],[Category Name]])+ROW()/100000,"")</f>
        <v/>
      </c>
      <c r="F794" s="170" t="str">
        <f>IFERROR(SEARCH($G$3,Table912[[#This Row],[Subcategory Name]])+ROW()/100000,"")</f>
        <v/>
      </c>
      <c r="G794" s="171">
        <v>256</v>
      </c>
      <c r="H794" s="172" t="s">
        <v>1039</v>
      </c>
      <c r="I794" s="172" t="s">
        <v>1680</v>
      </c>
      <c r="J794" s="172" t="s">
        <v>1854</v>
      </c>
      <c r="K794" s="172" t="s">
        <v>1949</v>
      </c>
      <c r="L794" s="172" t="s">
        <v>1955</v>
      </c>
      <c r="M794" s="172" t="s">
        <v>179</v>
      </c>
    </row>
    <row r="795" spans="2:13" ht="20.100000000000001" customHeight="1" x14ac:dyDescent="0.25">
      <c r="B795" s="173" t="str">
        <f>IFERROR(RANK(Table912[[#This Row],[search id]],Table912[search id],1),"")</f>
        <v/>
      </c>
      <c r="C795" s="174" t="str">
        <f>IF(MIN(Table912[[#This Row],[search supracategory]:[search subcategory]])&lt;&gt;0,MIN(Table912[[#This Row],[search supracategory]:[search subcategory]]),"")</f>
        <v/>
      </c>
      <c r="D795" s="174" t="str">
        <f>IFERROR(SEARCH($G$3,Table912[[#This Row],[Supracategory Name]])+ROW()/100000,"")</f>
        <v/>
      </c>
      <c r="E795" s="174" t="str">
        <f>IFERROR(SEARCH($G$3,Table912[[#This Row],[Category Name]])+ROW()/100000,"")</f>
        <v/>
      </c>
      <c r="F795" s="174" t="str">
        <f>IFERROR(SEARCH($G$3,Table912[[#This Row],[Subcategory Name]])+ROW()/100000,"")</f>
        <v/>
      </c>
      <c r="G795" s="171">
        <v>257</v>
      </c>
      <c r="H795" s="172" t="s">
        <v>1039</v>
      </c>
      <c r="I795" s="172" t="s">
        <v>1680</v>
      </c>
      <c r="J795" s="172" t="s">
        <v>1854</v>
      </c>
      <c r="K795" s="172" t="s">
        <v>1949</v>
      </c>
      <c r="L795" s="172" t="s">
        <v>1957</v>
      </c>
      <c r="M795" s="172" t="s">
        <v>179</v>
      </c>
    </row>
    <row r="796" spans="2:13" ht="20.100000000000001" customHeight="1" x14ac:dyDescent="0.25">
      <c r="B796" s="169" t="str">
        <f>IFERROR(RANK(Table912[[#This Row],[search id]],Table912[search id],1),"")</f>
        <v/>
      </c>
      <c r="C796" s="170" t="str">
        <f>IF(MIN(Table912[[#This Row],[search supracategory]:[search subcategory]])&lt;&gt;0,MIN(Table912[[#This Row],[search supracategory]:[search subcategory]]),"")</f>
        <v/>
      </c>
      <c r="D796" s="170" t="str">
        <f>IFERROR(SEARCH($G$3,Table912[[#This Row],[Supracategory Name]])+ROW()/100000,"")</f>
        <v/>
      </c>
      <c r="E796" s="170" t="str">
        <f>IFERROR(SEARCH($G$3,Table912[[#This Row],[Category Name]])+ROW()/100000,"")</f>
        <v/>
      </c>
      <c r="F796" s="170" t="str">
        <f>IFERROR(SEARCH($G$3,Table912[[#This Row],[Subcategory Name]])+ROW()/100000,"")</f>
        <v/>
      </c>
      <c r="G796" s="171">
        <v>584</v>
      </c>
      <c r="H796" s="172" t="s">
        <v>1039</v>
      </c>
      <c r="I796" s="172" t="s">
        <v>1680</v>
      </c>
      <c r="J796" s="172" t="s">
        <v>1854</v>
      </c>
      <c r="K796" s="172" t="s">
        <v>1949</v>
      </c>
      <c r="L796" s="172" t="s">
        <v>1959</v>
      </c>
      <c r="M796" s="172" t="s">
        <v>179</v>
      </c>
    </row>
    <row r="797" spans="2:13" ht="20.100000000000001" customHeight="1" x14ac:dyDescent="0.25">
      <c r="B797" s="173" t="str">
        <f>IFERROR(RANK(Table912[[#This Row],[search id]],Table912[search id],1),"")</f>
        <v/>
      </c>
      <c r="C797" s="174" t="str">
        <f>IF(MIN(Table912[[#This Row],[search supracategory]:[search subcategory]])&lt;&gt;0,MIN(Table912[[#This Row],[search supracategory]:[search subcategory]]),"")</f>
        <v/>
      </c>
      <c r="D797" s="174" t="str">
        <f>IFERROR(SEARCH($G$3,Table912[[#This Row],[Supracategory Name]])+ROW()/100000,"")</f>
        <v/>
      </c>
      <c r="E797" s="174" t="str">
        <f>IFERROR(SEARCH($G$3,Table912[[#This Row],[Category Name]])+ROW()/100000,"")</f>
        <v/>
      </c>
      <c r="F797" s="174" t="str">
        <f>IFERROR(SEARCH($G$3,Table912[[#This Row],[Subcategory Name]])+ROW()/100000,"")</f>
        <v/>
      </c>
      <c r="G797" s="171">
        <v>519</v>
      </c>
      <c r="H797" s="172" t="s">
        <v>1039</v>
      </c>
      <c r="I797" s="172" t="s">
        <v>1680</v>
      </c>
      <c r="J797" s="172" t="s">
        <v>1854</v>
      </c>
      <c r="K797" s="172" t="s">
        <v>1961</v>
      </c>
      <c r="L797" s="172" t="s">
        <v>1962</v>
      </c>
      <c r="M797" s="172" t="s">
        <v>179</v>
      </c>
    </row>
    <row r="798" spans="2:13" ht="20.100000000000001" customHeight="1" x14ac:dyDescent="0.25">
      <c r="B798" s="169" t="str">
        <f>IFERROR(RANK(Table912[[#This Row],[search id]],Table912[search id],1),"")</f>
        <v/>
      </c>
      <c r="C798" s="170" t="str">
        <f>IF(MIN(Table912[[#This Row],[search supracategory]:[search subcategory]])&lt;&gt;0,MIN(Table912[[#This Row],[search supracategory]:[search subcategory]]),"")</f>
        <v/>
      </c>
      <c r="D798" s="170" t="str">
        <f>IFERROR(SEARCH($G$3,Table912[[#This Row],[Supracategory Name]])+ROW()/100000,"")</f>
        <v/>
      </c>
      <c r="E798" s="170" t="str">
        <f>IFERROR(SEARCH($G$3,Table912[[#This Row],[Category Name]])+ROW()/100000,"")</f>
        <v/>
      </c>
      <c r="F798" s="170" t="str">
        <f>IFERROR(SEARCH($G$3,Table912[[#This Row],[Subcategory Name]])+ROW()/100000,"")</f>
        <v/>
      </c>
      <c r="G798" s="171">
        <v>520</v>
      </c>
      <c r="H798" s="172" t="s">
        <v>1039</v>
      </c>
      <c r="I798" s="172" t="s">
        <v>1680</v>
      </c>
      <c r="J798" s="172" t="s">
        <v>1854</v>
      </c>
      <c r="K798" s="172" t="s">
        <v>1961</v>
      </c>
      <c r="L798" s="172" t="s">
        <v>1965</v>
      </c>
      <c r="M798" s="172" t="s">
        <v>179</v>
      </c>
    </row>
    <row r="799" spans="2:13" ht="20.100000000000001" customHeight="1" x14ac:dyDescent="0.25">
      <c r="B799" s="173" t="str">
        <f>IFERROR(RANK(Table912[[#This Row],[search id]],Table912[search id],1),"")</f>
        <v/>
      </c>
      <c r="C799" s="174" t="str">
        <f>IF(MIN(Table912[[#This Row],[search supracategory]:[search subcategory]])&lt;&gt;0,MIN(Table912[[#This Row],[search supracategory]:[search subcategory]]),"")</f>
        <v/>
      </c>
      <c r="D799" s="174" t="str">
        <f>IFERROR(SEARCH($G$3,Table912[[#This Row],[Supracategory Name]])+ROW()/100000,"")</f>
        <v/>
      </c>
      <c r="E799" s="174" t="str">
        <f>IFERROR(SEARCH($G$3,Table912[[#This Row],[Category Name]])+ROW()/100000,"")</f>
        <v/>
      </c>
      <c r="F799" s="174" t="str">
        <f>IFERROR(SEARCH($G$3,Table912[[#This Row],[Subcategory Name]])+ROW()/100000,"")</f>
        <v/>
      </c>
      <c r="G799" s="171">
        <v>244</v>
      </c>
      <c r="H799" s="172" t="s">
        <v>1039</v>
      </c>
      <c r="I799" s="172" t="s">
        <v>1680</v>
      </c>
      <c r="J799" s="172" t="s">
        <v>1854</v>
      </c>
      <c r="K799" s="172" t="s">
        <v>1967</v>
      </c>
      <c r="L799" s="172" t="s">
        <v>1968</v>
      </c>
      <c r="M799" s="172" t="s">
        <v>179</v>
      </c>
    </row>
    <row r="800" spans="2:13" ht="20.100000000000001" customHeight="1" x14ac:dyDescent="0.25">
      <c r="B800" s="169" t="str">
        <f>IFERROR(RANK(Table912[[#This Row],[search id]],Table912[search id],1),"")</f>
        <v/>
      </c>
      <c r="C800" s="170" t="str">
        <f>IF(MIN(Table912[[#This Row],[search supracategory]:[search subcategory]])&lt;&gt;0,MIN(Table912[[#This Row],[search supracategory]:[search subcategory]]),"")</f>
        <v/>
      </c>
      <c r="D800" s="170" t="str">
        <f>IFERROR(SEARCH($G$3,Table912[[#This Row],[Supracategory Name]])+ROW()/100000,"")</f>
        <v/>
      </c>
      <c r="E800" s="170" t="str">
        <f>IFERROR(SEARCH($G$3,Table912[[#This Row],[Category Name]])+ROW()/100000,"")</f>
        <v/>
      </c>
      <c r="F800" s="170" t="str">
        <f>IFERROR(SEARCH($G$3,Table912[[#This Row],[Subcategory Name]])+ROW()/100000,"")</f>
        <v/>
      </c>
      <c r="G800" s="171">
        <v>245</v>
      </c>
      <c r="H800" s="172" t="s">
        <v>1039</v>
      </c>
      <c r="I800" s="172" t="s">
        <v>1680</v>
      </c>
      <c r="J800" s="172" t="s">
        <v>1854</v>
      </c>
      <c r="K800" s="172" t="s">
        <v>1967</v>
      </c>
      <c r="L800" s="172" t="s">
        <v>1970</v>
      </c>
      <c r="M800" s="172" t="s">
        <v>179</v>
      </c>
    </row>
    <row r="801" spans="2:13" ht="20.100000000000001" customHeight="1" x14ac:dyDescent="0.25">
      <c r="B801" s="173" t="str">
        <f>IFERROR(RANK(Table912[[#This Row],[search id]],Table912[search id],1),"")</f>
        <v/>
      </c>
      <c r="C801" s="174" t="str">
        <f>IF(MIN(Table912[[#This Row],[search supracategory]:[search subcategory]])&lt;&gt;0,MIN(Table912[[#This Row],[search supracategory]:[search subcategory]]),"")</f>
        <v/>
      </c>
      <c r="D801" s="174" t="str">
        <f>IFERROR(SEARCH($G$3,Table912[[#This Row],[Supracategory Name]])+ROW()/100000,"")</f>
        <v/>
      </c>
      <c r="E801" s="174" t="str">
        <f>IFERROR(SEARCH($G$3,Table912[[#This Row],[Category Name]])+ROW()/100000,"")</f>
        <v/>
      </c>
      <c r="F801" s="174" t="str">
        <f>IFERROR(SEARCH($G$3,Table912[[#This Row],[Subcategory Name]])+ROW()/100000,"")</f>
        <v/>
      </c>
      <c r="G801" s="171">
        <v>260</v>
      </c>
      <c r="H801" s="172" t="s">
        <v>1039</v>
      </c>
      <c r="I801" s="172" t="s">
        <v>1680</v>
      </c>
      <c r="J801" s="172" t="s">
        <v>1854</v>
      </c>
      <c r="K801" s="172" t="s">
        <v>1967</v>
      </c>
      <c r="L801" s="172" t="s">
        <v>1972</v>
      </c>
      <c r="M801" s="172" t="s">
        <v>179</v>
      </c>
    </row>
    <row r="802" spans="2:13" ht="20.100000000000001" customHeight="1" x14ac:dyDescent="0.25">
      <c r="B802" s="169" t="str">
        <f>IFERROR(RANK(Table912[[#This Row],[search id]],Table912[search id],1),"")</f>
        <v/>
      </c>
      <c r="C802" s="170" t="str">
        <f>IF(MIN(Table912[[#This Row],[search supracategory]:[search subcategory]])&lt;&gt;0,MIN(Table912[[#This Row],[search supracategory]:[search subcategory]]),"")</f>
        <v/>
      </c>
      <c r="D802" s="170" t="str">
        <f>IFERROR(SEARCH($G$3,Table912[[#This Row],[Supracategory Name]])+ROW()/100000,"")</f>
        <v/>
      </c>
      <c r="E802" s="170" t="str">
        <f>IFERROR(SEARCH($G$3,Table912[[#This Row],[Category Name]])+ROW()/100000,"")</f>
        <v/>
      </c>
      <c r="F802" s="170" t="str">
        <f>IFERROR(SEARCH($G$3,Table912[[#This Row],[Subcategory Name]])+ROW()/100000,"")</f>
        <v/>
      </c>
      <c r="G802" s="171">
        <v>139</v>
      </c>
      <c r="H802" s="172" t="s">
        <v>1039</v>
      </c>
      <c r="I802" s="172" t="s">
        <v>1680</v>
      </c>
      <c r="J802" s="172" t="s">
        <v>1854</v>
      </c>
      <c r="K802" s="172" t="s">
        <v>1967</v>
      </c>
      <c r="L802" s="172" t="s">
        <v>1974</v>
      </c>
      <c r="M802" s="172" t="s">
        <v>179</v>
      </c>
    </row>
    <row r="803" spans="2:13" ht="20.100000000000001" customHeight="1" x14ac:dyDescent="0.25">
      <c r="B803" s="173" t="str">
        <f>IFERROR(RANK(Table912[[#This Row],[search id]],Table912[search id],1),"")</f>
        <v/>
      </c>
      <c r="C803" s="174" t="str">
        <f>IF(MIN(Table912[[#This Row],[search supracategory]:[search subcategory]])&lt;&gt;0,MIN(Table912[[#This Row],[search supracategory]:[search subcategory]]),"")</f>
        <v/>
      </c>
      <c r="D803" s="174" t="str">
        <f>IFERROR(SEARCH($G$3,Table912[[#This Row],[Supracategory Name]])+ROW()/100000,"")</f>
        <v/>
      </c>
      <c r="E803" s="174" t="str">
        <f>IFERROR(SEARCH($G$3,Table912[[#This Row],[Category Name]])+ROW()/100000,"")</f>
        <v/>
      </c>
      <c r="F803" s="174" t="str">
        <f>IFERROR(SEARCH($G$3,Table912[[#This Row],[Subcategory Name]])+ROW()/100000,"")</f>
        <v/>
      </c>
      <c r="G803" s="171">
        <v>140</v>
      </c>
      <c r="H803" s="172" t="s">
        <v>1039</v>
      </c>
      <c r="I803" s="172" t="s">
        <v>1680</v>
      </c>
      <c r="J803" s="172" t="s">
        <v>1854</v>
      </c>
      <c r="K803" s="172" t="s">
        <v>1967</v>
      </c>
      <c r="L803" s="172" t="s">
        <v>1976</v>
      </c>
      <c r="M803" s="172" t="s">
        <v>179</v>
      </c>
    </row>
    <row r="804" spans="2:13" ht="20.100000000000001" customHeight="1" x14ac:dyDescent="0.25">
      <c r="B804" s="169" t="str">
        <f>IFERROR(RANK(Table912[[#This Row],[search id]],Table912[search id],1),"")</f>
        <v/>
      </c>
      <c r="C804" s="170" t="str">
        <f>IF(MIN(Table912[[#This Row],[search supracategory]:[search subcategory]])&lt;&gt;0,MIN(Table912[[#This Row],[search supracategory]:[search subcategory]]),"")</f>
        <v/>
      </c>
      <c r="D804" s="170" t="str">
        <f>IFERROR(SEARCH($G$3,Table912[[#This Row],[Supracategory Name]])+ROW()/100000,"")</f>
        <v/>
      </c>
      <c r="E804" s="170" t="str">
        <f>IFERROR(SEARCH($G$3,Table912[[#This Row],[Category Name]])+ROW()/100000,"")</f>
        <v/>
      </c>
      <c r="F804" s="170" t="str">
        <f>IFERROR(SEARCH($G$3,Table912[[#This Row],[Subcategory Name]])+ROW()/100000,"")</f>
        <v/>
      </c>
      <c r="G804" s="171">
        <v>175</v>
      </c>
      <c r="H804" s="172" t="s">
        <v>1039</v>
      </c>
      <c r="I804" s="172" t="s">
        <v>1680</v>
      </c>
      <c r="J804" s="172" t="s">
        <v>1978</v>
      </c>
      <c r="K804" s="172" t="s">
        <v>1979</v>
      </c>
      <c r="L804" s="172" t="s">
        <v>179</v>
      </c>
      <c r="M804" s="172" t="s">
        <v>179</v>
      </c>
    </row>
    <row r="805" spans="2:13" ht="20.100000000000001" customHeight="1" x14ac:dyDescent="0.25">
      <c r="B805" s="173">
        <f>IFERROR(RANK(Table912[[#This Row],[search id]],Table912[search id],1),"")</f>
        <v>3</v>
      </c>
      <c r="C805" s="174">
        <f>IF(MIN(Table912[[#This Row],[search supracategory]:[search subcategory]])&lt;&gt;0,MIN(Table912[[#This Row],[search supracategory]:[search subcategory]]),"")</f>
        <v>11.008050000000001</v>
      </c>
      <c r="D805" s="174" t="str">
        <f>IFERROR(SEARCH($G$3,Table912[[#This Row],[Supracategory Name]])+ROW()/100000,"")</f>
        <v/>
      </c>
      <c r="E805" s="174">
        <f>IFERROR(SEARCH($G$3,Table912[[#This Row],[Category Name]])+ROW()/100000,"")</f>
        <v>11.008050000000001</v>
      </c>
      <c r="F805" s="174" t="str">
        <f>IFERROR(SEARCH($G$3,Table912[[#This Row],[Subcategory Name]])+ROW()/100000,"")</f>
        <v/>
      </c>
      <c r="G805" s="171">
        <v>225</v>
      </c>
      <c r="H805" s="172" t="s">
        <v>1039</v>
      </c>
      <c r="I805" s="172" t="s">
        <v>1680</v>
      </c>
      <c r="J805" s="172" t="s">
        <v>1978</v>
      </c>
      <c r="K805" s="172" t="s">
        <v>1980</v>
      </c>
      <c r="L805" s="172" t="s">
        <v>179</v>
      </c>
      <c r="M805" s="172" t="s">
        <v>179</v>
      </c>
    </row>
    <row r="806" spans="2:13" ht="20.100000000000001" customHeight="1" x14ac:dyDescent="0.25">
      <c r="B806" s="169">
        <f>IFERROR(RANK(Table912[[#This Row],[search id]],Table912[search id],1),"")</f>
        <v>4</v>
      </c>
      <c r="C806" s="170">
        <f>IF(MIN(Table912[[#This Row],[search supracategory]:[search subcategory]])&lt;&gt;0,MIN(Table912[[#This Row],[search supracategory]:[search subcategory]]),"")</f>
        <v>11.00806</v>
      </c>
      <c r="D806" s="170" t="str">
        <f>IFERROR(SEARCH($G$3,Table912[[#This Row],[Supracategory Name]])+ROW()/100000,"")</f>
        <v/>
      </c>
      <c r="E806" s="170">
        <f>IFERROR(SEARCH($G$3,Table912[[#This Row],[Category Name]])+ROW()/100000,"")</f>
        <v>11.00806</v>
      </c>
      <c r="F806" s="170" t="str">
        <f>IFERROR(SEARCH($G$3,Table912[[#This Row],[Subcategory Name]])+ROW()/100000,"")</f>
        <v/>
      </c>
      <c r="G806" s="171">
        <v>230</v>
      </c>
      <c r="H806" s="172" t="s">
        <v>1039</v>
      </c>
      <c r="I806" s="172" t="s">
        <v>1680</v>
      </c>
      <c r="J806" s="172" t="s">
        <v>1978</v>
      </c>
      <c r="K806" s="172" t="s">
        <v>1981</v>
      </c>
      <c r="L806" s="172" t="s">
        <v>179</v>
      </c>
      <c r="M806" s="172" t="s">
        <v>179</v>
      </c>
    </row>
    <row r="807" spans="2:13" ht="20.100000000000001" customHeight="1" x14ac:dyDescent="0.25">
      <c r="B807" s="173" t="str">
        <f>IFERROR(RANK(Table912[[#This Row],[search id]],Table912[search id],1),"")</f>
        <v/>
      </c>
      <c r="C807" s="174" t="str">
        <f>IF(MIN(Table912[[#This Row],[search supracategory]:[search subcategory]])&lt;&gt;0,MIN(Table912[[#This Row],[search supracategory]:[search subcategory]]),"")</f>
        <v/>
      </c>
      <c r="D807" s="174" t="str">
        <f>IFERROR(SEARCH($G$3,Table912[[#This Row],[Supracategory Name]])+ROW()/100000,"")</f>
        <v/>
      </c>
      <c r="E807" s="174" t="str">
        <f>IFERROR(SEARCH($G$3,Table912[[#This Row],[Category Name]])+ROW()/100000,"")</f>
        <v/>
      </c>
      <c r="F807" s="174" t="str">
        <f>IFERROR(SEARCH($G$3,Table912[[#This Row],[Subcategory Name]])+ROW()/100000,"")</f>
        <v/>
      </c>
      <c r="G807" s="171">
        <v>228</v>
      </c>
      <c r="H807" s="172" t="s">
        <v>1039</v>
      </c>
      <c r="I807" s="172" t="s">
        <v>1680</v>
      </c>
      <c r="J807" s="172" t="s">
        <v>1978</v>
      </c>
      <c r="K807" s="172" t="s">
        <v>1982</v>
      </c>
      <c r="L807" s="172" t="s">
        <v>179</v>
      </c>
      <c r="M807" s="172" t="s">
        <v>179</v>
      </c>
    </row>
    <row r="808" spans="2:13" ht="20.100000000000001" customHeight="1" x14ac:dyDescent="0.25">
      <c r="B808" s="169" t="str">
        <f>IFERROR(RANK(Table912[[#This Row],[search id]],Table912[search id],1),"")</f>
        <v/>
      </c>
      <c r="C808" s="170" t="str">
        <f>IF(MIN(Table912[[#This Row],[search supracategory]:[search subcategory]])&lt;&gt;0,MIN(Table912[[#This Row],[search supracategory]:[search subcategory]]),"")</f>
        <v/>
      </c>
      <c r="D808" s="170" t="str">
        <f>IFERROR(SEARCH($G$3,Table912[[#This Row],[Supracategory Name]])+ROW()/100000,"")</f>
        <v/>
      </c>
      <c r="E808" s="170" t="str">
        <f>IFERROR(SEARCH($G$3,Table912[[#This Row],[Category Name]])+ROW()/100000,"")</f>
        <v/>
      </c>
      <c r="F808" s="170" t="str">
        <f>IFERROR(SEARCH($G$3,Table912[[#This Row],[Subcategory Name]])+ROW()/100000,"")</f>
        <v/>
      </c>
      <c r="G808" s="171">
        <v>233</v>
      </c>
      <c r="H808" s="172" t="s">
        <v>1039</v>
      </c>
      <c r="I808" s="172" t="s">
        <v>1680</v>
      </c>
      <c r="J808" s="172" t="s">
        <v>1978</v>
      </c>
      <c r="K808" s="172" t="s">
        <v>1983</v>
      </c>
      <c r="L808" s="172" t="s">
        <v>179</v>
      </c>
      <c r="M808" s="172" t="s">
        <v>179</v>
      </c>
    </row>
    <row r="809" spans="2:13" ht="20.100000000000001" customHeight="1" x14ac:dyDescent="0.25">
      <c r="B809" s="173" t="str">
        <f>IFERROR(RANK(Table912[[#This Row],[search id]],Table912[search id],1),"")</f>
        <v/>
      </c>
      <c r="C809" s="174" t="str">
        <f>IF(MIN(Table912[[#This Row],[search supracategory]:[search subcategory]])&lt;&gt;0,MIN(Table912[[#This Row],[search supracategory]:[search subcategory]]),"")</f>
        <v/>
      </c>
      <c r="D809" s="174" t="str">
        <f>IFERROR(SEARCH($G$3,Table912[[#This Row],[Supracategory Name]])+ROW()/100000,"")</f>
        <v/>
      </c>
      <c r="E809" s="174" t="str">
        <f>IFERROR(SEARCH($G$3,Table912[[#This Row],[Category Name]])+ROW()/100000,"")</f>
        <v/>
      </c>
      <c r="F809" s="174" t="str">
        <f>IFERROR(SEARCH($G$3,Table912[[#This Row],[Subcategory Name]])+ROW()/100000,"")</f>
        <v/>
      </c>
      <c r="G809" s="171">
        <v>340</v>
      </c>
      <c r="H809" s="172" t="s">
        <v>1039</v>
      </c>
      <c r="I809" s="172" t="s">
        <v>1680</v>
      </c>
      <c r="J809" s="172" t="s">
        <v>1978</v>
      </c>
      <c r="K809" s="172" t="s">
        <v>1984</v>
      </c>
      <c r="L809" s="172" t="s">
        <v>179</v>
      </c>
      <c r="M809" s="172" t="s">
        <v>179</v>
      </c>
    </row>
    <row r="810" spans="2:13" ht="20.100000000000001" customHeight="1" x14ac:dyDescent="0.25">
      <c r="B810" s="169" t="str">
        <f>IFERROR(RANK(Table912[[#This Row],[search id]],Table912[search id],1),"")</f>
        <v/>
      </c>
      <c r="C810" s="170" t="str">
        <f>IF(MIN(Table912[[#This Row],[search supracategory]:[search subcategory]])&lt;&gt;0,MIN(Table912[[#This Row],[search supracategory]:[search subcategory]]),"")</f>
        <v/>
      </c>
      <c r="D810" s="170" t="str">
        <f>IFERROR(SEARCH($G$3,Table912[[#This Row],[Supracategory Name]])+ROW()/100000,"")</f>
        <v/>
      </c>
      <c r="E810" s="170" t="str">
        <f>IFERROR(SEARCH($G$3,Table912[[#This Row],[Category Name]])+ROW()/100000,"")</f>
        <v/>
      </c>
      <c r="F810" s="170" t="str">
        <f>IFERROR(SEARCH($G$3,Table912[[#This Row],[Subcategory Name]])+ROW()/100000,"")</f>
        <v/>
      </c>
      <c r="G810" s="171">
        <v>344</v>
      </c>
      <c r="H810" s="172" t="s">
        <v>1039</v>
      </c>
      <c r="I810" s="172" t="s">
        <v>1680</v>
      </c>
      <c r="J810" s="172" t="s">
        <v>1978</v>
      </c>
      <c r="K810" s="172" t="s">
        <v>1985</v>
      </c>
      <c r="L810" s="172" t="s">
        <v>179</v>
      </c>
      <c r="M810" s="172" t="s">
        <v>179</v>
      </c>
    </row>
    <row r="811" spans="2:13" ht="20.100000000000001" customHeight="1" x14ac:dyDescent="0.25">
      <c r="B811" s="173" t="str">
        <f>IFERROR(RANK(Table912[[#This Row],[search id]],Table912[search id],1),"")</f>
        <v/>
      </c>
      <c r="C811" s="174" t="str">
        <f>IF(MIN(Table912[[#This Row],[search supracategory]:[search subcategory]])&lt;&gt;0,MIN(Table912[[#This Row],[search supracategory]:[search subcategory]]),"")</f>
        <v/>
      </c>
      <c r="D811" s="174" t="str">
        <f>IFERROR(SEARCH($G$3,Table912[[#This Row],[Supracategory Name]])+ROW()/100000,"")</f>
        <v/>
      </c>
      <c r="E811" s="174" t="str">
        <f>IFERROR(SEARCH($G$3,Table912[[#This Row],[Category Name]])+ROW()/100000,"")</f>
        <v/>
      </c>
      <c r="F811" s="174" t="str">
        <f>IFERROR(SEARCH($G$3,Table912[[#This Row],[Subcategory Name]])+ROW()/100000,"")</f>
        <v/>
      </c>
      <c r="G811" s="171">
        <v>226</v>
      </c>
      <c r="H811" s="172" t="s">
        <v>1039</v>
      </c>
      <c r="I811" s="172" t="s">
        <v>1680</v>
      </c>
      <c r="J811" s="172" t="s">
        <v>1978</v>
      </c>
      <c r="K811" s="172" t="s">
        <v>1986</v>
      </c>
      <c r="L811" s="172" t="s">
        <v>179</v>
      </c>
      <c r="M811" s="172" t="s">
        <v>179</v>
      </c>
    </row>
    <row r="812" spans="2:13" ht="20.100000000000001" customHeight="1" x14ac:dyDescent="0.25">
      <c r="B812" s="169" t="str">
        <f>IFERROR(RANK(Table912[[#This Row],[search id]],Table912[search id],1),"")</f>
        <v/>
      </c>
      <c r="C812" s="170" t="str">
        <f>IF(MIN(Table912[[#This Row],[search supracategory]:[search subcategory]])&lt;&gt;0,MIN(Table912[[#This Row],[search supracategory]:[search subcategory]]),"")</f>
        <v/>
      </c>
      <c r="D812" s="170" t="str">
        <f>IFERROR(SEARCH($G$3,Table912[[#This Row],[Supracategory Name]])+ROW()/100000,"")</f>
        <v/>
      </c>
      <c r="E812" s="170" t="str">
        <f>IFERROR(SEARCH($G$3,Table912[[#This Row],[Category Name]])+ROW()/100000,"")</f>
        <v/>
      </c>
      <c r="F812" s="170" t="str">
        <f>IFERROR(SEARCH($G$3,Table912[[#This Row],[Subcategory Name]])+ROW()/100000,"")</f>
        <v/>
      </c>
      <c r="G812" s="171">
        <v>274</v>
      </c>
      <c r="H812" s="172" t="s">
        <v>1039</v>
      </c>
      <c r="I812" s="172" t="s">
        <v>1680</v>
      </c>
      <c r="J812" s="172" t="s">
        <v>1978</v>
      </c>
      <c r="K812" s="172" t="s">
        <v>1988</v>
      </c>
      <c r="L812" s="172" t="s">
        <v>179</v>
      </c>
      <c r="M812" s="172" t="s">
        <v>179</v>
      </c>
    </row>
    <row r="813" spans="2:13" ht="20.100000000000001" customHeight="1" x14ac:dyDescent="0.25">
      <c r="B813" s="173" t="str">
        <f>IFERROR(RANK(Table912[[#This Row],[search id]],Table912[search id],1),"")</f>
        <v/>
      </c>
      <c r="C813" s="174" t="str">
        <f>IF(MIN(Table912[[#This Row],[search supracategory]:[search subcategory]])&lt;&gt;0,MIN(Table912[[#This Row],[search supracategory]:[search subcategory]]),"")</f>
        <v/>
      </c>
      <c r="D813" s="174" t="str">
        <f>IFERROR(SEARCH($G$3,Table912[[#This Row],[Supracategory Name]])+ROW()/100000,"")</f>
        <v/>
      </c>
      <c r="E813" s="174" t="str">
        <f>IFERROR(SEARCH($G$3,Table912[[#This Row],[Category Name]])+ROW()/100000,"")</f>
        <v/>
      </c>
      <c r="F813" s="174" t="str">
        <f>IFERROR(SEARCH($G$3,Table912[[#This Row],[Subcategory Name]])+ROW()/100000,"")</f>
        <v/>
      </c>
      <c r="G813" s="171">
        <v>361</v>
      </c>
      <c r="H813" s="172" t="s">
        <v>1039</v>
      </c>
      <c r="I813" s="172" t="s">
        <v>1680</v>
      </c>
      <c r="J813" s="172" t="s">
        <v>1978</v>
      </c>
      <c r="K813" s="172" t="s">
        <v>1989</v>
      </c>
      <c r="L813" s="172" t="s">
        <v>179</v>
      </c>
      <c r="M813" s="172" t="s">
        <v>179</v>
      </c>
    </row>
    <row r="814" spans="2:13" ht="20.100000000000001" customHeight="1" x14ac:dyDescent="0.25">
      <c r="B814" s="169" t="str">
        <f>IFERROR(RANK(Table912[[#This Row],[search id]],Table912[search id],1),"")</f>
        <v/>
      </c>
      <c r="C814" s="170" t="str">
        <f>IF(MIN(Table912[[#This Row],[search supracategory]:[search subcategory]])&lt;&gt;0,MIN(Table912[[#This Row],[search supracategory]:[search subcategory]]),"")</f>
        <v/>
      </c>
      <c r="D814" s="170" t="str">
        <f>IFERROR(SEARCH($G$3,Table912[[#This Row],[Supracategory Name]])+ROW()/100000,"")</f>
        <v/>
      </c>
      <c r="E814" s="170" t="str">
        <f>IFERROR(SEARCH($G$3,Table912[[#This Row],[Category Name]])+ROW()/100000,"")</f>
        <v/>
      </c>
      <c r="F814" s="170" t="str">
        <f>IFERROR(SEARCH($G$3,Table912[[#This Row],[Subcategory Name]])+ROW()/100000,"")</f>
        <v/>
      </c>
      <c r="G814" s="171">
        <v>231</v>
      </c>
      <c r="H814" s="172" t="s">
        <v>1039</v>
      </c>
      <c r="I814" s="172" t="s">
        <v>1680</v>
      </c>
      <c r="J814" s="172" t="s">
        <v>1978</v>
      </c>
      <c r="K814" s="172" t="s">
        <v>1991</v>
      </c>
      <c r="L814" s="172" t="s">
        <v>179</v>
      </c>
      <c r="M814" s="172" t="s">
        <v>179</v>
      </c>
    </row>
    <row r="815" spans="2:13" ht="20.100000000000001" customHeight="1" x14ac:dyDescent="0.25">
      <c r="B815" s="173" t="str">
        <f>IFERROR(RANK(Table912[[#This Row],[search id]],Table912[search id],1),"")</f>
        <v/>
      </c>
      <c r="C815" s="174" t="str">
        <f>IF(MIN(Table912[[#This Row],[search supracategory]:[search subcategory]])&lt;&gt;0,MIN(Table912[[#This Row],[search supracategory]:[search subcategory]]),"")</f>
        <v/>
      </c>
      <c r="D815" s="174" t="str">
        <f>IFERROR(SEARCH($G$3,Table912[[#This Row],[Supracategory Name]])+ROW()/100000,"")</f>
        <v/>
      </c>
      <c r="E815" s="174" t="str">
        <f>IFERROR(SEARCH($G$3,Table912[[#This Row],[Category Name]])+ROW()/100000,"")</f>
        <v/>
      </c>
      <c r="F815" s="174" t="str">
        <f>IFERROR(SEARCH($G$3,Table912[[#This Row],[Subcategory Name]])+ROW()/100000,"")</f>
        <v/>
      </c>
      <c r="G815" s="171">
        <v>560</v>
      </c>
      <c r="H815" s="172" t="s">
        <v>1039</v>
      </c>
      <c r="I815" s="172" t="s">
        <v>1680</v>
      </c>
      <c r="J815" s="172" t="s">
        <v>1978</v>
      </c>
      <c r="K815" s="172" t="s">
        <v>1992</v>
      </c>
      <c r="L815" s="172" t="s">
        <v>1993</v>
      </c>
      <c r="M815" s="172" t="s">
        <v>179</v>
      </c>
    </row>
    <row r="816" spans="2:13" ht="20.100000000000001" customHeight="1" x14ac:dyDescent="0.25">
      <c r="B816" s="169">
        <f>IFERROR(RANK(Table912[[#This Row],[search id]],Table912[search id],1),"")</f>
        <v>2</v>
      </c>
      <c r="C816" s="170">
        <f>IF(MIN(Table912[[#This Row],[search supracategory]:[search subcategory]])&lt;&gt;0,MIN(Table912[[#This Row],[search supracategory]:[search subcategory]]),"")</f>
        <v>10.00816</v>
      </c>
      <c r="D816" s="170" t="str">
        <f>IFERROR(SEARCH($G$3,Table912[[#This Row],[Supracategory Name]])+ROW()/100000,"")</f>
        <v/>
      </c>
      <c r="E816" s="170">
        <f>IFERROR(SEARCH($G$3,Table912[[#This Row],[Category Name]])+ROW()/100000,"")</f>
        <v>10.00816</v>
      </c>
      <c r="F816" s="170" t="str">
        <f>IFERROR(SEARCH($G$3,Table912[[#This Row],[Subcategory Name]])+ROW()/100000,"")</f>
        <v/>
      </c>
      <c r="G816" s="171">
        <v>222</v>
      </c>
      <c r="H816" s="172" t="s">
        <v>1039</v>
      </c>
      <c r="I816" s="172" t="s">
        <v>1680</v>
      </c>
      <c r="J816" s="172" t="s">
        <v>1978</v>
      </c>
      <c r="K816" s="172" t="s">
        <v>1995</v>
      </c>
      <c r="L816" s="172" t="s">
        <v>179</v>
      </c>
      <c r="M816" s="172" t="s">
        <v>179</v>
      </c>
    </row>
    <row r="817" spans="2:13" ht="20.100000000000001" customHeight="1" x14ac:dyDescent="0.25">
      <c r="B817" s="173" t="str">
        <f>IFERROR(RANK(Table912[[#This Row],[search id]],Table912[search id],1),"")</f>
        <v/>
      </c>
      <c r="C817" s="174" t="str">
        <f>IF(MIN(Table912[[#This Row],[search supracategory]:[search subcategory]])&lt;&gt;0,MIN(Table912[[#This Row],[search supracategory]:[search subcategory]]),"")</f>
        <v/>
      </c>
      <c r="D817" s="174" t="str">
        <f>IFERROR(SEARCH($G$3,Table912[[#This Row],[Supracategory Name]])+ROW()/100000,"")</f>
        <v/>
      </c>
      <c r="E817" s="174" t="str">
        <f>IFERROR(SEARCH($G$3,Table912[[#This Row],[Category Name]])+ROW()/100000,"")</f>
        <v/>
      </c>
      <c r="F817" s="174" t="str">
        <f>IFERROR(SEARCH($G$3,Table912[[#This Row],[Subcategory Name]])+ROW()/100000,"")</f>
        <v/>
      </c>
      <c r="G817" s="171">
        <v>221</v>
      </c>
      <c r="H817" s="172" t="s">
        <v>1039</v>
      </c>
      <c r="I817" s="172" t="s">
        <v>1680</v>
      </c>
      <c r="J817" s="172" t="s">
        <v>1978</v>
      </c>
      <c r="K817" s="172" t="s">
        <v>1997</v>
      </c>
      <c r="L817" s="172" t="s">
        <v>179</v>
      </c>
      <c r="M817" s="172" t="s">
        <v>179</v>
      </c>
    </row>
    <row r="818" spans="2:13" ht="20.100000000000001" customHeight="1" x14ac:dyDescent="0.25">
      <c r="B818" s="169" t="str">
        <f>IFERROR(RANK(Table912[[#This Row],[search id]],Table912[search id],1),"")</f>
        <v/>
      </c>
      <c r="C818" s="170" t="str">
        <f>IF(MIN(Table912[[#This Row],[search supracategory]:[search subcategory]])&lt;&gt;0,MIN(Table912[[#This Row],[search supracategory]:[search subcategory]]),"")</f>
        <v/>
      </c>
      <c r="D818" s="170" t="str">
        <f>IFERROR(SEARCH($G$3,Table912[[#This Row],[Supracategory Name]])+ROW()/100000,"")</f>
        <v/>
      </c>
      <c r="E818" s="170" t="str">
        <f>IFERROR(SEARCH($G$3,Table912[[#This Row],[Category Name]])+ROW()/100000,"")</f>
        <v/>
      </c>
      <c r="F818" s="170" t="str">
        <f>IFERROR(SEARCH($G$3,Table912[[#This Row],[Subcategory Name]])+ROW()/100000,"")</f>
        <v/>
      </c>
      <c r="G818" s="171">
        <v>229</v>
      </c>
      <c r="H818" s="172" t="s">
        <v>1039</v>
      </c>
      <c r="I818" s="172" t="s">
        <v>1680</v>
      </c>
      <c r="J818" s="172" t="s">
        <v>1978</v>
      </c>
      <c r="K818" s="172" t="s">
        <v>1999</v>
      </c>
      <c r="L818" s="172" t="s">
        <v>179</v>
      </c>
      <c r="M818" s="172" t="s">
        <v>179</v>
      </c>
    </row>
    <row r="819" spans="2:13" ht="20.100000000000001" customHeight="1" x14ac:dyDescent="0.25">
      <c r="B819" s="173" t="str">
        <f>IFERROR(RANK(Table912[[#This Row],[search id]],Table912[search id],1),"")</f>
        <v/>
      </c>
      <c r="C819" s="174" t="str">
        <f>IF(MIN(Table912[[#This Row],[search supracategory]:[search subcategory]])&lt;&gt;0,MIN(Table912[[#This Row],[search supracategory]:[search subcategory]]),"")</f>
        <v/>
      </c>
      <c r="D819" s="174" t="str">
        <f>IFERROR(SEARCH($G$3,Table912[[#This Row],[Supracategory Name]])+ROW()/100000,"")</f>
        <v/>
      </c>
      <c r="E819" s="174" t="str">
        <f>IFERROR(SEARCH($G$3,Table912[[#This Row],[Category Name]])+ROW()/100000,"")</f>
        <v/>
      </c>
      <c r="F819" s="174" t="str">
        <f>IFERROR(SEARCH($G$3,Table912[[#This Row],[Subcategory Name]])+ROW()/100000,"")</f>
        <v/>
      </c>
      <c r="G819" s="171">
        <v>227</v>
      </c>
      <c r="H819" s="172" t="s">
        <v>1039</v>
      </c>
      <c r="I819" s="172" t="s">
        <v>1680</v>
      </c>
      <c r="J819" s="172" t="s">
        <v>1978</v>
      </c>
      <c r="K819" s="172" t="s">
        <v>2000</v>
      </c>
      <c r="L819" s="172" t="s">
        <v>179</v>
      </c>
      <c r="M819" s="172" t="s">
        <v>179</v>
      </c>
    </row>
    <row r="820" spans="2:13" ht="20.100000000000001" customHeight="1" x14ac:dyDescent="0.25">
      <c r="B820" s="169" t="str">
        <f>IFERROR(RANK(Table912[[#This Row],[search id]],Table912[search id],1),"")</f>
        <v/>
      </c>
      <c r="C820" s="170" t="str">
        <f>IF(MIN(Table912[[#This Row],[search supracategory]:[search subcategory]])&lt;&gt;0,MIN(Table912[[#This Row],[search supracategory]:[search subcategory]]),"")</f>
        <v/>
      </c>
      <c r="D820" s="170" t="str">
        <f>IFERROR(SEARCH($G$3,Table912[[#This Row],[Supracategory Name]])+ROW()/100000,"")</f>
        <v/>
      </c>
      <c r="E820" s="170" t="str">
        <f>IFERROR(SEARCH($G$3,Table912[[#This Row],[Category Name]])+ROW()/100000,"")</f>
        <v/>
      </c>
      <c r="F820" s="170" t="str">
        <f>IFERROR(SEARCH($G$3,Table912[[#This Row],[Subcategory Name]])+ROW()/100000,"")</f>
        <v/>
      </c>
      <c r="G820" s="171">
        <v>232</v>
      </c>
      <c r="H820" s="172" t="s">
        <v>1039</v>
      </c>
      <c r="I820" s="172" t="s">
        <v>1680</v>
      </c>
      <c r="J820" s="172" t="s">
        <v>1978</v>
      </c>
      <c r="K820" s="172" t="s">
        <v>2001</v>
      </c>
      <c r="L820" s="172" t="s">
        <v>179</v>
      </c>
      <c r="M820" s="172" t="s">
        <v>179</v>
      </c>
    </row>
    <row r="821" spans="2:13" ht="20.100000000000001" customHeight="1" x14ac:dyDescent="0.25">
      <c r="B821" s="173" t="str">
        <f>IFERROR(RANK(Table912[[#This Row],[search id]],Table912[search id],1),"")</f>
        <v/>
      </c>
      <c r="C821" s="174" t="str">
        <f>IF(MIN(Table912[[#This Row],[search supracategory]:[search subcategory]])&lt;&gt;0,MIN(Table912[[#This Row],[search supracategory]:[search subcategory]]),"")</f>
        <v/>
      </c>
      <c r="D821" s="174" t="str">
        <f>IFERROR(SEARCH($G$3,Table912[[#This Row],[Supracategory Name]])+ROW()/100000,"")</f>
        <v/>
      </c>
      <c r="E821" s="174" t="str">
        <f>IFERROR(SEARCH($G$3,Table912[[#This Row],[Category Name]])+ROW()/100000,"")</f>
        <v/>
      </c>
      <c r="F821" s="174" t="str">
        <f>IFERROR(SEARCH($G$3,Table912[[#This Row],[Subcategory Name]])+ROW()/100000,"")</f>
        <v/>
      </c>
      <c r="G821" s="171">
        <v>180</v>
      </c>
      <c r="H821" s="172" t="s">
        <v>1039</v>
      </c>
      <c r="I821" s="172" t="s">
        <v>2002</v>
      </c>
      <c r="J821" s="172" t="s">
        <v>2003</v>
      </c>
      <c r="K821" s="172" t="s">
        <v>2004</v>
      </c>
      <c r="L821" s="172" t="s">
        <v>179</v>
      </c>
      <c r="M821" s="172" t="s">
        <v>179</v>
      </c>
    </row>
    <row r="822" spans="2:13" ht="20.100000000000001" customHeight="1" x14ac:dyDescent="0.25">
      <c r="B822" s="169" t="str">
        <f>IFERROR(RANK(Table912[[#This Row],[search id]],Table912[search id],1),"")</f>
        <v/>
      </c>
      <c r="C822" s="170" t="str">
        <f>IF(MIN(Table912[[#This Row],[search supracategory]:[search subcategory]])&lt;&gt;0,MIN(Table912[[#This Row],[search supracategory]:[search subcategory]]),"")</f>
        <v/>
      </c>
      <c r="D822" s="170" t="str">
        <f>IFERROR(SEARCH($G$3,Table912[[#This Row],[Supracategory Name]])+ROW()/100000,"")</f>
        <v/>
      </c>
      <c r="E822" s="170" t="str">
        <f>IFERROR(SEARCH($G$3,Table912[[#This Row],[Category Name]])+ROW()/100000,"")</f>
        <v/>
      </c>
      <c r="F822" s="170" t="str">
        <f>IFERROR(SEARCH($G$3,Table912[[#This Row],[Subcategory Name]])+ROW()/100000,"")</f>
        <v/>
      </c>
      <c r="G822" s="171">
        <v>187</v>
      </c>
      <c r="H822" s="172" t="s">
        <v>1039</v>
      </c>
      <c r="I822" s="172" t="s">
        <v>2002</v>
      </c>
      <c r="J822" s="172" t="s">
        <v>2003</v>
      </c>
      <c r="K822" s="172" t="s">
        <v>2007</v>
      </c>
      <c r="L822" s="172" t="s">
        <v>179</v>
      </c>
      <c r="M822" s="172" t="s">
        <v>179</v>
      </c>
    </row>
    <row r="823" spans="2:13" ht="20.100000000000001" customHeight="1" x14ac:dyDescent="0.25">
      <c r="B823" s="173" t="str">
        <f>IFERROR(RANK(Table912[[#This Row],[search id]],Table912[search id],1),"")</f>
        <v/>
      </c>
      <c r="C823" s="174" t="str">
        <f>IF(MIN(Table912[[#This Row],[search supracategory]:[search subcategory]])&lt;&gt;0,MIN(Table912[[#This Row],[search supracategory]:[search subcategory]]),"")</f>
        <v/>
      </c>
      <c r="D823" s="174" t="str">
        <f>IFERROR(SEARCH($G$3,Table912[[#This Row],[Supracategory Name]])+ROW()/100000,"")</f>
        <v/>
      </c>
      <c r="E823" s="174" t="str">
        <f>IFERROR(SEARCH($G$3,Table912[[#This Row],[Category Name]])+ROW()/100000,"")</f>
        <v/>
      </c>
      <c r="F823" s="174" t="str">
        <f>IFERROR(SEARCH($G$3,Table912[[#This Row],[Subcategory Name]])+ROW()/100000,"")</f>
        <v/>
      </c>
      <c r="G823" s="171">
        <v>93</v>
      </c>
      <c r="H823" s="172" t="s">
        <v>1039</v>
      </c>
      <c r="I823" s="172" t="s">
        <v>2002</v>
      </c>
      <c r="J823" s="172" t="s">
        <v>2003</v>
      </c>
      <c r="K823" s="172" t="s">
        <v>2009</v>
      </c>
      <c r="L823" s="172" t="s">
        <v>179</v>
      </c>
      <c r="M823" s="172" t="s">
        <v>179</v>
      </c>
    </row>
    <row r="824" spans="2:13" ht="20.100000000000001" customHeight="1" x14ac:dyDescent="0.25">
      <c r="B824" s="169" t="str">
        <f>IFERROR(RANK(Table912[[#This Row],[search id]],Table912[search id],1),"")</f>
        <v/>
      </c>
      <c r="C824" s="170" t="str">
        <f>IF(MIN(Table912[[#This Row],[search supracategory]:[search subcategory]])&lt;&gt;0,MIN(Table912[[#This Row],[search supracategory]:[search subcategory]]),"")</f>
        <v/>
      </c>
      <c r="D824" s="170" t="str">
        <f>IFERROR(SEARCH($G$3,Table912[[#This Row],[Supracategory Name]])+ROW()/100000,"")</f>
        <v/>
      </c>
      <c r="E824" s="170" t="str">
        <f>IFERROR(SEARCH($G$3,Table912[[#This Row],[Category Name]])+ROW()/100000,"")</f>
        <v/>
      </c>
      <c r="F824" s="170" t="str">
        <f>IFERROR(SEARCH($G$3,Table912[[#This Row],[Subcategory Name]])+ROW()/100000,"")</f>
        <v/>
      </c>
      <c r="G824" s="171">
        <v>176</v>
      </c>
      <c r="H824" s="172" t="s">
        <v>1039</v>
      </c>
      <c r="I824" s="172" t="s">
        <v>2002</v>
      </c>
      <c r="J824" s="172" t="s">
        <v>2011</v>
      </c>
      <c r="K824" s="172" t="s">
        <v>2012</v>
      </c>
      <c r="L824" s="172" t="s">
        <v>179</v>
      </c>
      <c r="M824" s="172" t="s">
        <v>179</v>
      </c>
    </row>
    <row r="825" spans="2:13" ht="20.100000000000001" customHeight="1" x14ac:dyDescent="0.25">
      <c r="B825" s="173" t="str">
        <f>IFERROR(RANK(Table912[[#This Row],[search id]],Table912[search id],1),"")</f>
        <v/>
      </c>
      <c r="C825" s="174" t="str">
        <f>IF(MIN(Table912[[#This Row],[search supracategory]:[search subcategory]])&lt;&gt;0,MIN(Table912[[#This Row],[search supracategory]:[search subcategory]]),"")</f>
        <v/>
      </c>
      <c r="D825" s="174" t="str">
        <f>IFERROR(SEARCH($G$3,Table912[[#This Row],[Supracategory Name]])+ROW()/100000,"")</f>
        <v/>
      </c>
      <c r="E825" s="174" t="str">
        <f>IFERROR(SEARCH($G$3,Table912[[#This Row],[Category Name]])+ROW()/100000,"")</f>
        <v/>
      </c>
      <c r="F825" s="174" t="str">
        <f>IFERROR(SEARCH($G$3,Table912[[#This Row],[Subcategory Name]])+ROW()/100000,"")</f>
        <v/>
      </c>
      <c r="G825" s="171">
        <v>3374</v>
      </c>
      <c r="H825" s="172" t="s">
        <v>1039</v>
      </c>
      <c r="I825" s="172" t="s">
        <v>2002</v>
      </c>
      <c r="J825" s="172" t="s">
        <v>2011</v>
      </c>
      <c r="K825" s="172" t="s">
        <v>2014</v>
      </c>
      <c r="L825" s="172" t="s">
        <v>2015</v>
      </c>
      <c r="M825" s="172" t="s">
        <v>179</v>
      </c>
    </row>
    <row r="826" spans="2:13" ht="20.100000000000001" customHeight="1" x14ac:dyDescent="0.25">
      <c r="B826" s="169" t="str">
        <f>IFERROR(RANK(Table912[[#This Row],[search id]],Table912[search id],1),"")</f>
        <v/>
      </c>
      <c r="C826" s="170" t="str">
        <f>IF(MIN(Table912[[#This Row],[search supracategory]:[search subcategory]])&lt;&gt;0,MIN(Table912[[#This Row],[search supracategory]:[search subcategory]]),"")</f>
        <v/>
      </c>
      <c r="D826" s="170" t="str">
        <f>IFERROR(SEARCH($G$3,Table912[[#This Row],[Supracategory Name]])+ROW()/100000,"")</f>
        <v/>
      </c>
      <c r="E826" s="170" t="str">
        <f>IFERROR(SEARCH($G$3,Table912[[#This Row],[Category Name]])+ROW()/100000,"")</f>
        <v/>
      </c>
      <c r="F826" s="170" t="str">
        <f>IFERROR(SEARCH($G$3,Table912[[#This Row],[Subcategory Name]])+ROW()/100000,"")</f>
        <v/>
      </c>
      <c r="G826" s="171">
        <v>3375</v>
      </c>
      <c r="H826" s="172" t="s">
        <v>1039</v>
      </c>
      <c r="I826" s="172" t="s">
        <v>2002</v>
      </c>
      <c r="J826" s="172" t="s">
        <v>2011</v>
      </c>
      <c r="K826" s="172" t="s">
        <v>2014</v>
      </c>
      <c r="L826" s="172" t="s">
        <v>2018</v>
      </c>
      <c r="M826" s="172" t="s">
        <v>179</v>
      </c>
    </row>
    <row r="827" spans="2:13" ht="20.100000000000001" customHeight="1" x14ac:dyDescent="0.25">
      <c r="B827" s="173" t="str">
        <f>IFERROR(RANK(Table912[[#This Row],[search id]],Table912[search id],1),"")</f>
        <v/>
      </c>
      <c r="C827" s="174" t="str">
        <f>IF(MIN(Table912[[#This Row],[search supracategory]:[search subcategory]])&lt;&gt;0,MIN(Table912[[#This Row],[search supracategory]:[search subcategory]]),"")</f>
        <v/>
      </c>
      <c r="D827" s="174" t="str">
        <f>IFERROR(SEARCH($G$3,Table912[[#This Row],[Supracategory Name]])+ROW()/100000,"")</f>
        <v/>
      </c>
      <c r="E827" s="174" t="str">
        <f>IFERROR(SEARCH($G$3,Table912[[#This Row],[Category Name]])+ROW()/100000,"")</f>
        <v/>
      </c>
      <c r="F827" s="174" t="str">
        <f>IFERROR(SEARCH($G$3,Table912[[#This Row],[Subcategory Name]])+ROW()/100000,"")</f>
        <v/>
      </c>
      <c r="G827" s="171">
        <v>3376</v>
      </c>
      <c r="H827" s="172" t="s">
        <v>1039</v>
      </c>
      <c r="I827" s="172" t="s">
        <v>2002</v>
      </c>
      <c r="J827" s="172" t="s">
        <v>2011</v>
      </c>
      <c r="K827" s="172" t="s">
        <v>2014</v>
      </c>
      <c r="L827" s="172" t="s">
        <v>2020</v>
      </c>
      <c r="M827" s="172" t="s">
        <v>179</v>
      </c>
    </row>
    <row r="828" spans="2:13" ht="20.100000000000001" customHeight="1" x14ac:dyDescent="0.25">
      <c r="B828" s="169" t="str">
        <f>IFERROR(RANK(Table912[[#This Row],[search id]],Table912[search id],1),"")</f>
        <v/>
      </c>
      <c r="C828" s="170" t="str">
        <f>IF(MIN(Table912[[#This Row],[search supracategory]:[search subcategory]])&lt;&gt;0,MIN(Table912[[#This Row],[search supracategory]:[search subcategory]]),"")</f>
        <v/>
      </c>
      <c r="D828" s="170" t="str">
        <f>IFERROR(SEARCH($G$3,Table912[[#This Row],[Supracategory Name]])+ROW()/100000,"")</f>
        <v/>
      </c>
      <c r="E828" s="170" t="str">
        <f>IFERROR(SEARCH($G$3,Table912[[#This Row],[Category Name]])+ROW()/100000,"")</f>
        <v/>
      </c>
      <c r="F828" s="170" t="str">
        <f>IFERROR(SEARCH($G$3,Table912[[#This Row],[Subcategory Name]])+ROW()/100000,"")</f>
        <v/>
      </c>
      <c r="G828" s="171">
        <v>3377</v>
      </c>
      <c r="H828" s="172" t="s">
        <v>1039</v>
      </c>
      <c r="I828" s="172" t="s">
        <v>2002</v>
      </c>
      <c r="J828" s="172" t="s">
        <v>2011</v>
      </c>
      <c r="K828" s="172" t="s">
        <v>2014</v>
      </c>
      <c r="L828" s="172" t="s">
        <v>2022</v>
      </c>
      <c r="M828" s="172" t="s">
        <v>179</v>
      </c>
    </row>
    <row r="829" spans="2:13" ht="20.100000000000001" customHeight="1" x14ac:dyDescent="0.25">
      <c r="B829" s="173" t="str">
        <f>IFERROR(RANK(Table912[[#This Row],[search id]],Table912[search id],1),"")</f>
        <v/>
      </c>
      <c r="C829" s="174" t="str">
        <f>IF(MIN(Table912[[#This Row],[search supracategory]:[search subcategory]])&lt;&gt;0,MIN(Table912[[#This Row],[search supracategory]:[search subcategory]]),"")</f>
        <v/>
      </c>
      <c r="D829" s="174" t="str">
        <f>IFERROR(SEARCH($G$3,Table912[[#This Row],[Supracategory Name]])+ROW()/100000,"")</f>
        <v/>
      </c>
      <c r="E829" s="174" t="str">
        <f>IFERROR(SEARCH($G$3,Table912[[#This Row],[Category Name]])+ROW()/100000,"")</f>
        <v/>
      </c>
      <c r="F829" s="174" t="str">
        <f>IFERROR(SEARCH($G$3,Table912[[#This Row],[Subcategory Name]])+ROW()/100000,"")</f>
        <v/>
      </c>
      <c r="G829" s="171">
        <v>3372</v>
      </c>
      <c r="H829" s="172" t="s">
        <v>1039</v>
      </c>
      <c r="I829" s="172" t="s">
        <v>2002</v>
      </c>
      <c r="J829" s="172" t="s">
        <v>2011</v>
      </c>
      <c r="K829" s="172" t="s">
        <v>2024</v>
      </c>
      <c r="L829" s="172" t="s">
        <v>2025</v>
      </c>
      <c r="M829" s="172" t="s">
        <v>179</v>
      </c>
    </row>
    <row r="830" spans="2:13" ht="20.100000000000001" customHeight="1" x14ac:dyDescent="0.25">
      <c r="B830" s="169" t="str">
        <f>IFERROR(RANK(Table912[[#This Row],[search id]],Table912[search id],1),"")</f>
        <v/>
      </c>
      <c r="C830" s="170" t="str">
        <f>IF(MIN(Table912[[#This Row],[search supracategory]:[search subcategory]])&lt;&gt;0,MIN(Table912[[#This Row],[search supracategory]:[search subcategory]]),"")</f>
        <v/>
      </c>
      <c r="D830" s="170" t="str">
        <f>IFERROR(SEARCH($G$3,Table912[[#This Row],[Supracategory Name]])+ROW()/100000,"")</f>
        <v/>
      </c>
      <c r="E830" s="170" t="str">
        <f>IFERROR(SEARCH($G$3,Table912[[#This Row],[Category Name]])+ROW()/100000,"")</f>
        <v/>
      </c>
      <c r="F830" s="170" t="str">
        <f>IFERROR(SEARCH($G$3,Table912[[#This Row],[Subcategory Name]])+ROW()/100000,"")</f>
        <v/>
      </c>
      <c r="G830" s="171">
        <v>2411</v>
      </c>
      <c r="H830" s="172" t="s">
        <v>1039</v>
      </c>
      <c r="I830" s="172" t="s">
        <v>2002</v>
      </c>
      <c r="J830" s="172" t="s">
        <v>2011</v>
      </c>
      <c r="K830" s="172" t="s">
        <v>2024</v>
      </c>
      <c r="L830" s="172" t="s">
        <v>2028</v>
      </c>
      <c r="M830" s="172" t="s">
        <v>179</v>
      </c>
    </row>
    <row r="831" spans="2:13" ht="20.100000000000001" customHeight="1" x14ac:dyDescent="0.25">
      <c r="B831" s="173" t="str">
        <f>IFERROR(RANK(Table912[[#This Row],[search id]],Table912[search id],1),"")</f>
        <v/>
      </c>
      <c r="C831" s="174" t="str">
        <f>IF(MIN(Table912[[#This Row],[search supracategory]:[search subcategory]])&lt;&gt;0,MIN(Table912[[#This Row],[search supracategory]:[search subcategory]]),"")</f>
        <v/>
      </c>
      <c r="D831" s="174" t="str">
        <f>IFERROR(SEARCH($G$3,Table912[[#This Row],[Supracategory Name]])+ROW()/100000,"")</f>
        <v/>
      </c>
      <c r="E831" s="174" t="str">
        <f>IFERROR(SEARCH($G$3,Table912[[#This Row],[Category Name]])+ROW()/100000,"")</f>
        <v/>
      </c>
      <c r="F831" s="174" t="str">
        <f>IFERROR(SEARCH($G$3,Table912[[#This Row],[Subcategory Name]])+ROW()/100000,"")</f>
        <v/>
      </c>
      <c r="G831" s="171">
        <v>2412</v>
      </c>
      <c r="H831" s="172" t="s">
        <v>1039</v>
      </c>
      <c r="I831" s="172" t="s">
        <v>2002</v>
      </c>
      <c r="J831" s="172" t="s">
        <v>2011</v>
      </c>
      <c r="K831" s="172" t="s">
        <v>2024</v>
      </c>
      <c r="L831" s="172" t="s">
        <v>2030</v>
      </c>
      <c r="M831" s="172" t="s">
        <v>179</v>
      </c>
    </row>
    <row r="832" spans="2:13" ht="20.100000000000001" customHeight="1" x14ac:dyDescent="0.25">
      <c r="B832" s="169" t="str">
        <f>IFERROR(RANK(Table912[[#This Row],[search id]],Table912[search id],1),"")</f>
        <v/>
      </c>
      <c r="C832" s="170" t="str">
        <f>IF(MIN(Table912[[#This Row],[search supracategory]:[search subcategory]])&lt;&gt;0,MIN(Table912[[#This Row],[search supracategory]:[search subcategory]]),"")</f>
        <v/>
      </c>
      <c r="D832" s="170" t="str">
        <f>IFERROR(SEARCH($G$3,Table912[[#This Row],[Supracategory Name]])+ROW()/100000,"")</f>
        <v/>
      </c>
      <c r="E832" s="170" t="str">
        <f>IFERROR(SEARCH($G$3,Table912[[#This Row],[Category Name]])+ROW()/100000,"")</f>
        <v/>
      </c>
      <c r="F832" s="170" t="str">
        <f>IFERROR(SEARCH($G$3,Table912[[#This Row],[Subcategory Name]])+ROW()/100000,"")</f>
        <v/>
      </c>
      <c r="G832" s="171">
        <v>2413</v>
      </c>
      <c r="H832" s="172" t="s">
        <v>1039</v>
      </c>
      <c r="I832" s="172" t="s">
        <v>2002</v>
      </c>
      <c r="J832" s="172" t="s">
        <v>2011</v>
      </c>
      <c r="K832" s="172" t="s">
        <v>2024</v>
      </c>
      <c r="L832" s="172" t="s">
        <v>2032</v>
      </c>
      <c r="M832" s="172" t="s">
        <v>179</v>
      </c>
    </row>
    <row r="833" spans="2:13" ht="20.100000000000001" customHeight="1" x14ac:dyDescent="0.25">
      <c r="B833" s="173" t="str">
        <f>IFERROR(RANK(Table912[[#This Row],[search id]],Table912[search id],1),"")</f>
        <v/>
      </c>
      <c r="C833" s="174" t="str">
        <f>IF(MIN(Table912[[#This Row],[search supracategory]:[search subcategory]])&lt;&gt;0,MIN(Table912[[#This Row],[search supracategory]:[search subcategory]]),"")</f>
        <v/>
      </c>
      <c r="D833" s="174" t="str">
        <f>IFERROR(SEARCH($G$3,Table912[[#This Row],[Supracategory Name]])+ROW()/100000,"")</f>
        <v/>
      </c>
      <c r="E833" s="174" t="str">
        <f>IFERROR(SEARCH($G$3,Table912[[#This Row],[Category Name]])+ROW()/100000,"")</f>
        <v/>
      </c>
      <c r="F833" s="174" t="str">
        <f>IFERROR(SEARCH($G$3,Table912[[#This Row],[Subcategory Name]])+ROW()/100000,"")</f>
        <v/>
      </c>
      <c r="G833" s="171">
        <v>2414</v>
      </c>
      <c r="H833" s="172" t="s">
        <v>1039</v>
      </c>
      <c r="I833" s="172" t="s">
        <v>2002</v>
      </c>
      <c r="J833" s="172" t="s">
        <v>2011</v>
      </c>
      <c r="K833" s="172" t="s">
        <v>2024</v>
      </c>
      <c r="L833" s="172" t="s">
        <v>2034</v>
      </c>
      <c r="M833" s="172" t="s">
        <v>179</v>
      </c>
    </row>
    <row r="834" spans="2:13" ht="20.100000000000001" customHeight="1" x14ac:dyDescent="0.25">
      <c r="B834" s="169" t="str">
        <f>IFERROR(RANK(Table912[[#This Row],[search id]],Table912[search id],1),"")</f>
        <v/>
      </c>
      <c r="C834" s="170" t="str">
        <f>IF(MIN(Table912[[#This Row],[search supracategory]:[search subcategory]])&lt;&gt;0,MIN(Table912[[#This Row],[search supracategory]:[search subcategory]]),"")</f>
        <v/>
      </c>
      <c r="D834" s="170" t="str">
        <f>IFERROR(SEARCH($G$3,Table912[[#This Row],[Supracategory Name]])+ROW()/100000,"")</f>
        <v/>
      </c>
      <c r="E834" s="170" t="str">
        <f>IFERROR(SEARCH($G$3,Table912[[#This Row],[Category Name]])+ROW()/100000,"")</f>
        <v/>
      </c>
      <c r="F834" s="170" t="str">
        <f>IFERROR(SEARCH($G$3,Table912[[#This Row],[Subcategory Name]])+ROW()/100000,"")</f>
        <v/>
      </c>
      <c r="G834" s="171">
        <v>2415</v>
      </c>
      <c r="H834" s="172" t="s">
        <v>1039</v>
      </c>
      <c r="I834" s="172" t="s">
        <v>2002</v>
      </c>
      <c r="J834" s="172" t="s">
        <v>2011</v>
      </c>
      <c r="K834" s="172" t="s">
        <v>2024</v>
      </c>
      <c r="L834" s="172" t="s">
        <v>2036</v>
      </c>
      <c r="M834" s="172" t="s">
        <v>179</v>
      </c>
    </row>
    <row r="835" spans="2:13" ht="20.100000000000001" customHeight="1" x14ac:dyDescent="0.25">
      <c r="B835" s="173" t="str">
        <f>IFERROR(RANK(Table912[[#This Row],[search id]],Table912[search id],1),"")</f>
        <v/>
      </c>
      <c r="C835" s="174" t="str">
        <f>IF(MIN(Table912[[#This Row],[search supracategory]:[search subcategory]])&lt;&gt;0,MIN(Table912[[#This Row],[search supracategory]:[search subcategory]]),"")</f>
        <v/>
      </c>
      <c r="D835" s="174" t="str">
        <f>IFERROR(SEARCH($G$3,Table912[[#This Row],[Supracategory Name]])+ROW()/100000,"")</f>
        <v/>
      </c>
      <c r="E835" s="174" t="str">
        <f>IFERROR(SEARCH($G$3,Table912[[#This Row],[Category Name]])+ROW()/100000,"")</f>
        <v/>
      </c>
      <c r="F835" s="174" t="str">
        <f>IFERROR(SEARCH($G$3,Table912[[#This Row],[Subcategory Name]])+ROW()/100000,"")</f>
        <v/>
      </c>
      <c r="G835" s="171">
        <v>2416</v>
      </c>
      <c r="H835" s="172" t="s">
        <v>1039</v>
      </c>
      <c r="I835" s="172" t="s">
        <v>2002</v>
      </c>
      <c r="J835" s="172" t="s">
        <v>2011</v>
      </c>
      <c r="K835" s="172" t="s">
        <v>2024</v>
      </c>
      <c r="L835" s="172" t="s">
        <v>2038</v>
      </c>
      <c r="M835" s="172" t="s">
        <v>179</v>
      </c>
    </row>
    <row r="836" spans="2:13" ht="20.100000000000001" customHeight="1" x14ac:dyDescent="0.25">
      <c r="B836" s="169" t="str">
        <f>IFERROR(RANK(Table912[[#This Row],[search id]],Table912[search id],1),"")</f>
        <v/>
      </c>
      <c r="C836" s="170" t="str">
        <f>IF(MIN(Table912[[#This Row],[search supracategory]:[search subcategory]])&lt;&gt;0,MIN(Table912[[#This Row],[search supracategory]:[search subcategory]]),"")</f>
        <v/>
      </c>
      <c r="D836" s="170" t="str">
        <f>IFERROR(SEARCH($G$3,Table912[[#This Row],[Supracategory Name]])+ROW()/100000,"")</f>
        <v/>
      </c>
      <c r="E836" s="170" t="str">
        <f>IFERROR(SEARCH($G$3,Table912[[#This Row],[Category Name]])+ROW()/100000,"")</f>
        <v/>
      </c>
      <c r="F836" s="170" t="str">
        <f>IFERROR(SEARCH($G$3,Table912[[#This Row],[Subcategory Name]])+ROW()/100000,"")</f>
        <v/>
      </c>
      <c r="G836" s="171">
        <v>2417</v>
      </c>
      <c r="H836" s="172" t="s">
        <v>1039</v>
      </c>
      <c r="I836" s="172" t="s">
        <v>2002</v>
      </c>
      <c r="J836" s="172" t="s">
        <v>2011</v>
      </c>
      <c r="K836" s="172" t="s">
        <v>2024</v>
      </c>
      <c r="L836" s="172" t="s">
        <v>2040</v>
      </c>
      <c r="M836" s="172" t="s">
        <v>179</v>
      </c>
    </row>
    <row r="837" spans="2:13" ht="20.100000000000001" customHeight="1" x14ac:dyDescent="0.25">
      <c r="B837" s="173" t="str">
        <f>IFERROR(RANK(Table912[[#This Row],[search id]],Table912[search id],1),"")</f>
        <v/>
      </c>
      <c r="C837" s="174" t="str">
        <f>IF(MIN(Table912[[#This Row],[search supracategory]:[search subcategory]])&lt;&gt;0,MIN(Table912[[#This Row],[search supracategory]:[search subcategory]]),"")</f>
        <v/>
      </c>
      <c r="D837" s="174" t="str">
        <f>IFERROR(SEARCH($G$3,Table912[[#This Row],[Supracategory Name]])+ROW()/100000,"")</f>
        <v/>
      </c>
      <c r="E837" s="174" t="str">
        <f>IFERROR(SEARCH($G$3,Table912[[#This Row],[Category Name]])+ROW()/100000,"")</f>
        <v/>
      </c>
      <c r="F837" s="174" t="str">
        <f>IFERROR(SEARCH($G$3,Table912[[#This Row],[Subcategory Name]])+ROW()/100000,"")</f>
        <v/>
      </c>
      <c r="G837" s="171">
        <v>2418</v>
      </c>
      <c r="H837" s="172" t="s">
        <v>1039</v>
      </c>
      <c r="I837" s="172" t="s">
        <v>2002</v>
      </c>
      <c r="J837" s="172" t="s">
        <v>2011</v>
      </c>
      <c r="K837" s="172" t="s">
        <v>2024</v>
      </c>
      <c r="L837" s="172" t="s">
        <v>2042</v>
      </c>
      <c r="M837" s="172" t="s">
        <v>179</v>
      </c>
    </row>
    <row r="838" spans="2:13" ht="20.100000000000001" customHeight="1" x14ac:dyDescent="0.25">
      <c r="B838" s="169" t="str">
        <f>IFERROR(RANK(Table912[[#This Row],[search id]],Table912[search id],1),"")</f>
        <v/>
      </c>
      <c r="C838" s="170" t="str">
        <f>IF(MIN(Table912[[#This Row],[search supracategory]:[search subcategory]])&lt;&gt;0,MIN(Table912[[#This Row],[search supracategory]:[search subcategory]]),"")</f>
        <v/>
      </c>
      <c r="D838" s="170" t="str">
        <f>IFERROR(SEARCH($G$3,Table912[[#This Row],[Supracategory Name]])+ROW()/100000,"")</f>
        <v/>
      </c>
      <c r="E838" s="170" t="str">
        <f>IFERROR(SEARCH($G$3,Table912[[#This Row],[Category Name]])+ROW()/100000,"")</f>
        <v/>
      </c>
      <c r="F838" s="170" t="str">
        <f>IFERROR(SEARCH($G$3,Table912[[#This Row],[Subcategory Name]])+ROW()/100000,"")</f>
        <v/>
      </c>
      <c r="G838" s="171">
        <v>2419</v>
      </c>
      <c r="H838" s="172" t="s">
        <v>1039</v>
      </c>
      <c r="I838" s="172" t="s">
        <v>2002</v>
      </c>
      <c r="J838" s="172" t="s">
        <v>2011</v>
      </c>
      <c r="K838" s="172" t="s">
        <v>2024</v>
      </c>
      <c r="L838" s="172" t="s">
        <v>2044</v>
      </c>
      <c r="M838" s="172" t="s">
        <v>179</v>
      </c>
    </row>
    <row r="839" spans="2:13" ht="20.100000000000001" customHeight="1" x14ac:dyDescent="0.25">
      <c r="B839" s="173" t="str">
        <f>IFERROR(RANK(Table912[[#This Row],[search id]],Table912[search id],1),"")</f>
        <v/>
      </c>
      <c r="C839" s="174" t="str">
        <f>IF(MIN(Table912[[#This Row],[search supracategory]:[search subcategory]])&lt;&gt;0,MIN(Table912[[#This Row],[search supracategory]:[search subcategory]]),"")</f>
        <v/>
      </c>
      <c r="D839" s="174" t="str">
        <f>IFERROR(SEARCH($G$3,Table912[[#This Row],[Supracategory Name]])+ROW()/100000,"")</f>
        <v/>
      </c>
      <c r="E839" s="174" t="str">
        <f>IFERROR(SEARCH($G$3,Table912[[#This Row],[Category Name]])+ROW()/100000,"")</f>
        <v/>
      </c>
      <c r="F839" s="174" t="str">
        <f>IFERROR(SEARCH($G$3,Table912[[#This Row],[Subcategory Name]])+ROW()/100000,"")</f>
        <v/>
      </c>
      <c r="G839" s="171">
        <v>3357</v>
      </c>
      <c r="H839" s="172" t="s">
        <v>1039</v>
      </c>
      <c r="I839" s="172" t="s">
        <v>2002</v>
      </c>
      <c r="J839" s="172" t="s">
        <v>2011</v>
      </c>
      <c r="K839" s="172" t="s">
        <v>2024</v>
      </c>
      <c r="L839" s="172" t="s">
        <v>2046</v>
      </c>
      <c r="M839" s="172" t="s">
        <v>179</v>
      </c>
    </row>
    <row r="840" spans="2:13" ht="20.100000000000001" customHeight="1" x14ac:dyDescent="0.25">
      <c r="B840" s="169" t="str">
        <f>IFERROR(RANK(Table912[[#This Row],[search id]],Table912[search id],1),"")</f>
        <v/>
      </c>
      <c r="C840" s="170" t="str">
        <f>IF(MIN(Table912[[#This Row],[search supracategory]:[search subcategory]])&lt;&gt;0,MIN(Table912[[#This Row],[search supracategory]:[search subcategory]]),"")</f>
        <v/>
      </c>
      <c r="D840" s="170" t="str">
        <f>IFERROR(SEARCH($G$3,Table912[[#This Row],[Supracategory Name]])+ROW()/100000,"")</f>
        <v/>
      </c>
      <c r="E840" s="170" t="str">
        <f>IFERROR(SEARCH($G$3,Table912[[#This Row],[Category Name]])+ROW()/100000,"")</f>
        <v/>
      </c>
      <c r="F840" s="170" t="str">
        <f>IFERROR(SEARCH($G$3,Table912[[#This Row],[Subcategory Name]])+ROW()/100000,"")</f>
        <v/>
      </c>
      <c r="G840" s="171">
        <v>3358</v>
      </c>
      <c r="H840" s="172" t="s">
        <v>1039</v>
      </c>
      <c r="I840" s="172" t="s">
        <v>2002</v>
      </c>
      <c r="J840" s="172" t="s">
        <v>2011</v>
      </c>
      <c r="K840" s="172" t="s">
        <v>2024</v>
      </c>
      <c r="L840" s="172" t="s">
        <v>2048</v>
      </c>
      <c r="M840" s="172" t="s">
        <v>179</v>
      </c>
    </row>
    <row r="841" spans="2:13" ht="20.100000000000001" customHeight="1" x14ac:dyDescent="0.25">
      <c r="B841" s="173" t="str">
        <f>IFERROR(RANK(Table912[[#This Row],[search id]],Table912[search id],1),"")</f>
        <v/>
      </c>
      <c r="C841" s="174" t="str">
        <f>IF(MIN(Table912[[#This Row],[search supracategory]:[search subcategory]])&lt;&gt;0,MIN(Table912[[#This Row],[search supracategory]:[search subcategory]]),"")</f>
        <v/>
      </c>
      <c r="D841" s="174" t="str">
        <f>IFERROR(SEARCH($G$3,Table912[[#This Row],[Supracategory Name]])+ROW()/100000,"")</f>
        <v/>
      </c>
      <c r="E841" s="174" t="str">
        <f>IFERROR(SEARCH($G$3,Table912[[#This Row],[Category Name]])+ROW()/100000,"")</f>
        <v/>
      </c>
      <c r="F841" s="174" t="str">
        <f>IFERROR(SEARCH($G$3,Table912[[#This Row],[Subcategory Name]])+ROW()/100000,"")</f>
        <v/>
      </c>
      <c r="G841" s="171">
        <v>3359</v>
      </c>
      <c r="H841" s="172" t="s">
        <v>1039</v>
      </c>
      <c r="I841" s="172" t="s">
        <v>2002</v>
      </c>
      <c r="J841" s="172" t="s">
        <v>2011</v>
      </c>
      <c r="K841" s="172" t="s">
        <v>2024</v>
      </c>
      <c r="L841" s="172" t="s">
        <v>2050</v>
      </c>
      <c r="M841" s="172" t="s">
        <v>179</v>
      </c>
    </row>
    <row r="842" spans="2:13" ht="20.100000000000001" customHeight="1" x14ac:dyDescent="0.25">
      <c r="B842" s="169" t="str">
        <f>IFERROR(RANK(Table912[[#This Row],[search id]],Table912[search id],1),"")</f>
        <v/>
      </c>
      <c r="C842" s="170" t="str">
        <f>IF(MIN(Table912[[#This Row],[search supracategory]:[search subcategory]])&lt;&gt;0,MIN(Table912[[#This Row],[search supracategory]:[search subcategory]]),"")</f>
        <v/>
      </c>
      <c r="D842" s="170" t="str">
        <f>IFERROR(SEARCH($G$3,Table912[[#This Row],[Supracategory Name]])+ROW()/100000,"")</f>
        <v/>
      </c>
      <c r="E842" s="170" t="str">
        <f>IFERROR(SEARCH($G$3,Table912[[#This Row],[Category Name]])+ROW()/100000,"")</f>
        <v/>
      </c>
      <c r="F842" s="170" t="str">
        <f>IFERROR(SEARCH($G$3,Table912[[#This Row],[Subcategory Name]])+ROW()/100000,"")</f>
        <v/>
      </c>
      <c r="G842" s="171">
        <v>3360</v>
      </c>
      <c r="H842" s="172" t="s">
        <v>1039</v>
      </c>
      <c r="I842" s="172" t="s">
        <v>2002</v>
      </c>
      <c r="J842" s="172" t="s">
        <v>2011</v>
      </c>
      <c r="K842" s="172" t="s">
        <v>2024</v>
      </c>
      <c r="L842" s="172" t="s">
        <v>2052</v>
      </c>
      <c r="M842" s="172" t="s">
        <v>179</v>
      </c>
    </row>
    <row r="843" spans="2:13" ht="20.100000000000001" customHeight="1" x14ac:dyDescent="0.25">
      <c r="B843" s="173" t="str">
        <f>IFERROR(RANK(Table912[[#This Row],[search id]],Table912[search id],1),"")</f>
        <v/>
      </c>
      <c r="C843" s="174" t="str">
        <f>IF(MIN(Table912[[#This Row],[search supracategory]:[search subcategory]])&lt;&gt;0,MIN(Table912[[#This Row],[search supracategory]:[search subcategory]]),"")</f>
        <v/>
      </c>
      <c r="D843" s="174" t="str">
        <f>IFERROR(SEARCH($G$3,Table912[[#This Row],[Supracategory Name]])+ROW()/100000,"")</f>
        <v/>
      </c>
      <c r="E843" s="174" t="str">
        <f>IFERROR(SEARCH($G$3,Table912[[#This Row],[Category Name]])+ROW()/100000,"")</f>
        <v/>
      </c>
      <c r="F843" s="174" t="str">
        <f>IFERROR(SEARCH($G$3,Table912[[#This Row],[Subcategory Name]])+ROW()/100000,"")</f>
        <v/>
      </c>
      <c r="G843" s="171">
        <v>179</v>
      </c>
      <c r="H843" s="172" t="s">
        <v>1039</v>
      </c>
      <c r="I843" s="172" t="s">
        <v>2002</v>
      </c>
      <c r="J843" s="172" t="s">
        <v>2011</v>
      </c>
      <c r="K843" s="172" t="s">
        <v>2054</v>
      </c>
      <c r="L843" s="172" t="s">
        <v>2055</v>
      </c>
      <c r="M843" s="172" t="s">
        <v>179</v>
      </c>
    </row>
    <row r="844" spans="2:13" ht="20.100000000000001" customHeight="1" x14ac:dyDescent="0.25">
      <c r="B844" s="169" t="str">
        <f>IFERROR(RANK(Table912[[#This Row],[search id]],Table912[search id],1),"")</f>
        <v/>
      </c>
      <c r="C844" s="170" t="str">
        <f>IF(MIN(Table912[[#This Row],[search supracategory]:[search subcategory]])&lt;&gt;0,MIN(Table912[[#This Row],[search supracategory]:[search subcategory]]),"")</f>
        <v/>
      </c>
      <c r="D844" s="170" t="str">
        <f>IFERROR(SEARCH($G$3,Table912[[#This Row],[Supracategory Name]])+ROW()/100000,"")</f>
        <v/>
      </c>
      <c r="E844" s="170" t="str">
        <f>IFERROR(SEARCH($G$3,Table912[[#This Row],[Category Name]])+ROW()/100000,"")</f>
        <v/>
      </c>
      <c r="F844" s="170" t="str">
        <f>IFERROR(SEARCH($G$3,Table912[[#This Row],[Subcategory Name]])+ROW()/100000,"")</f>
        <v/>
      </c>
      <c r="G844" s="171">
        <v>214</v>
      </c>
      <c r="H844" s="172" t="s">
        <v>1039</v>
      </c>
      <c r="I844" s="172" t="s">
        <v>2002</v>
      </c>
      <c r="J844" s="172" t="s">
        <v>2011</v>
      </c>
      <c r="K844" s="172" t="s">
        <v>2054</v>
      </c>
      <c r="L844" s="172" t="s">
        <v>2058</v>
      </c>
      <c r="M844" s="172" t="s">
        <v>179</v>
      </c>
    </row>
    <row r="845" spans="2:13" ht="20.100000000000001" customHeight="1" x14ac:dyDescent="0.25">
      <c r="B845" s="173" t="str">
        <f>IFERROR(RANK(Table912[[#This Row],[search id]],Table912[search id],1),"")</f>
        <v/>
      </c>
      <c r="C845" s="174" t="str">
        <f>IF(MIN(Table912[[#This Row],[search supracategory]:[search subcategory]])&lt;&gt;0,MIN(Table912[[#This Row],[search supracategory]:[search subcategory]]),"")</f>
        <v/>
      </c>
      <c r="D845" s="174" t="str">
        <f>IFERROR(SEARCH($G$3,Table912[[#This Row],[Supracategory Name]])+ROW()/100000,"")</f>
        <v/>
      </c>
      <c r="E845" s="174" t="str">
        <f>IFERROR(SEARCH($G$3,Table912[[#This Row],[Category Name]])+ROW()/100000,"")</f>
        <v/>
      </c>
      <c r="F845" s="174" t="str">
        <f>IFERROR(SEARCH($G$3,Table912[[#This Row],[Subcategory Name]])+ROW()/100000,"")</f>
        <v/>
      </c>
      <c r="G845" s="171">
        <v>2521</v>
      </c>
      <c r="H845" s="172" t="s">
        <v>1039</v>
      </c>
      <c r="I845" s="172" t="s">
        <v>2002</v>
      </c>
      <c r="J845" s="172" t="s">
        <v>2060</v>
      </c>
      <c r="K845" s="172" t="s">
        <v>2061</v>
      </c>
      <c r="L845" s="172" t="s">
        <v>179</v>
      </c>
      <c r="M845" s="172" t="s">
        <v>179</v>
      </c>
    </row>
    <row r="846" spans="2:13" ht="20.100000000000001" customHeight="1" x14ac:dyDescent="0.25">
      <c r="B846" s="169" t="str">
        <f>IFERROR(RANK(Table912[[#This Row],[search id]],Table912[search id],1),"")</f>
        <v/>
      </c>
      <c r="C846" s="170" t="str">
        <f>IF(MIN(Table912[[#This Row],[search supracategory]:[search subcategory]])&lt;&gt;0,MIN(Table912[[#This Row],[search supracategory]:[search subcategory]]),"")</f>
        <v/>
      </c>
      <c r="D846" s="170" t="str">
        <f>IFERROR(SEARCH($G$3,Table912[[#This Row],[Supracategory Name]])+ROW()/100000,"")</f>
        <v/>
      </c>
      <c r="E846" s="170" t="str">
        <f>IFERROR(SEARCH($G$3,Table912[[#This Row],[Category Name]])+ROW()/100000,"")</f>
        <v/>
      </c>
      <c r="F846" s="170" t="str">
        <f>IFERROR(SEARCH($G$3,Table912[[#This Row],[Subcategory Name]])+ROW()/100000,"")</f>
        <v/>
      </c>
      <c r="G846" s="171">
        <v>2989</v>
      </c>
      <c r="H846" s="172" t="s">
        <v>1039</v>
      </c>
      <c r="I846" s="172" t="s">
        <v>2002</v>
      </c>
      <c r="J846" s="172" t="s">
        <v>2060</v>
      </c>
      <c r="K846" s="172" t="s">
        <v>2064</v>
      </c>
      <c r="L846" s="172" t="s">
        <v>2065</v>
      </c>
      <c r="M846" s="172" t="s">
        <v>179</v>
      </c>
    </row>
    <row r="847" spans="2:13" ht="20.100000000000001" customHeight="1" x14ac:dyDescent="0.25">
      <c r="B847" s="173" t="str">
        <f>IFERROR(RANK(Table912[[#This Row],[search id]],Table912[search id],1),"")</f>
        <v/>
      </c>
      <c r="C847" s="174" t="str">
        <f>IF(MIN(Table912[[#This Row],[search supracategory]:[search subcategory]])&lt;&gt;0,MIN(Table912[[#This Row],[search supracategory]:[search subcategory]]),"")</f>
        <v/>
      </c>
      <c r="D847" s="174" t="str">
        <f>IFERROR(SEARCH($G$3,Table912[[#This Row],[Supracategory Name]])+ROW()/100000,"")</f>
        <v/>
      </c>
      <c r="E847" s="174" t="str">
        <f>IFERROR(SEARCH($G$3,Table912[[#This Row],[Category Name]])+ROW()/100000,"")</f>
        <v/>
      </c>
      <c r="F847" s="174" t="str">
        <f>IFERROR(SEARCH($G$3,Table912[[#This Row],[Subcategory Name]])+ROW()/100000,"")</f>
        <v/>
      </c>
      <c r="G847" s="171">
        <v>2990</v>
      </c>
      <c r="H847" s="172" t="s">
        <v>1039</v>
      </c>
      <c r="I847" s="172" t="s">
        <v>2002</v>
      </c>
      <c r="J847" s="172" t="s">
        <v>2060</v>
      </c>
      <c r="K847" s="172" t="s">
        <v>2064</v>
      </c>
      <c r="L847" s="172" t="s">
        <v>2068</v>
      </c>
      <c r="M847" s="172" t="s">
        <v>179</v>
      </c>
    </row>
    <row r="848" spans="2:13" ht="20.100000000000001" customHeight="1" x14ac:dyDescent="0.25">
      <c r="B848" s="169" t="str">
        <f>IFERROR(RANK(Table912[[#This Row],[search id]],Table912[search id],1),"")</f>
        <v/>
      </c>
      <c r="C848" s="170" t="str">
        <f>IF(MIN(Table912[[#This Row],[search supracategory]:[search subcategory]])&lt;&gt;0,MIN(Table912[[#This Row],[search supracategory]:[search subcategory]]),"")</f>
        <v/>
      </c>
      <c r="D848" s="170" t="str">
        <f>IFERROR(SEARCH($G$3,Table912[[#This Row],[Supracategory Name]])+ROW()/100000,"")</f>
        <v/>
      </c>
      <c r="E848" s="170" t="str">
        <f>IFERROR(SEARCH($G$3,Table912[[#This Row],[Category Name]])+ROW()/100000,"")</f>
        <v/>
      </c>
      <c r="F848" s="170" t="str">
        <f>IFERROR(SEARCH($G$3,Table912[[#This Row],[Subcategory Name]])+ROW()/100000,"")</f>
        <v/>
      </c>
      <c r="G848" s="171">
        <v>2991</v>
      </c>
      <c r="H848" s="172" t="s">
        <v>1039</v>
      </c>
      <c r="I848" s="172" t="s">
        <v>2002</v>
      </c>
      <c r="J848" s="172" t="s">
        <v>2060</v>
      </c>
      <c r="K848" s="172" t="s">
        <v>2064</v>
      </c>
      <c r="L848" s="172" t="s">
        <v>2070</v>
      </c>
      <c r="M848" s="172" t="s">
        <v>179</v>
      </c>
    </row>
    <row r="849" spans="2:13" ht="20.100000000000001" customHeight="1" x14ac:dyDescent="0.25">
      <c r="B849" s="173" t="str">
        <f>IFERROR(RANK(Table912[[#This Row],[search id]],Table912[search id],1),"")</f>
        <v/>
      </c>
      <c r="C849" s="174" t="str">
        <f>IF(MIN(Table912[[#This Row],[search supracategory]:[search subcategory]])&lt;&gt;0,MIN(Table912[[#This Row],[search supracategory]:[search subcategory]]),"")</f>
        <v/>
      </c>
      <c r="D849" s="174" t="str">
        <f>IFERROR(SEARCH($G$3,Table912[[#This Row],[Supracategory Name]])+ROW()/100000,"")</f>
        <v/>
      </c>
      <c r="E849" s="174" t="str">
        <f>IFERROR(SEARCH($G$3,Table912[[#This Row],[Category Name]])+ROW()/100000,"")</f>
        <v/>
      </c>
      <c r="F849" s="174" t="str">
        <f>IFERROR(SEARCH($G$3,Table912[[#This Row],[Subcategory Name]])+ROW()/100000,"")</f>
        <v/>
      </c>
      <c r="G849" s="171">
        <v>2522</v>
      </c>
      <c r="H849" s="172" t="s">
        <v>1039</v>
      </c>
      <c r="I849" s="172" t="s">
        <v>2002</v>
      </c>
      <c r="J849" s="172" t="s">
        <v>2060</v>
      </c>
      <c r="K849" s="172" t="s">
        <v>2072</v>
      </c>
      <c r="L849" s="172" t="s">
        <v>179</v>
      </c>
      <c r="M849" s="172" t="s">
        <v>179</v>
      </c>
    </row>
    <row r="850" spans="2:13" ht="20.100000000000001" customHeight="1" x14ac:dyDescent="0.25">
      <c r="B850" s="169" t="str">
        <f>IFERROR(RANK(Table912[[#This Row],[search id]],Table912[search id],1),"")</f>
        <v/>
      </c>
      <c r="C850" s="170" t="str">
        <f>IF(MIN(Table912[[#This Row],[search supracategory]:[search subcategory]])&lt;&gt;0,MIN(Table912[[#This Row],[search supracategory]:[search subcategory]]),"")</f>
        <v/>
      </c>
      <c r="D850" s="170" t="str">
        <f>IFERROR(SEARCH($G$3,Table912[[#This Row],[Supracategory Name]])+ROW()/100000,"")</f>
        <v/>
      </c>
      <c r="E850" s="170" t="str">
        <f>IFERROR(SEARCH($G$3,Table912[[#This Row],[Category Name]])+ROW()/100000,"")</f>
        <v/>
      </c>
      <c r="F850" s="170" t="str">
        <f>IFERROR(SEARCH($G$3,Table912[[#This Row],[Subcategory Name]])+ROW()/100000,"")</f>
        <v/>
      </c>
      <c r="G850" s="171">
        <v>2981</v>
      </c>
      <c r="H850" s="172" t="s">
        <v>1039</v>
      </c>
      <c r="I850" s="172" t="s">
        <v>2002</v>
      </c>
      <c r="J850" s="172" t="s">
        <v>2060</v>
      </c>
      <c r="K850" s="172" t="s">
        <v>2074</v>
      </c>
      <c r="L850" s="172" t="s">
        <v>2075</v>
      </c>
      <c r="M850" s="172" t="s">
        <v>179</v>
      </c>
    </row>
    <row r="851" spans="2:13" ht="20.100000000000001" customHeight="1" x14ac:dyDescent="0.25">
      <c r="B851" s="173" t="str">
        <f>IFERROR(RANK(Table912[[#This Row],[search id]],Table912[search id],1),"")</f>
        <v/>
      </c>
      <c r="C851" s="174" t="str">
        <f>IF(MIN(Table912[[#This Row],[search supracategory]:[search subcategory]])&lt;&gt;0,MIN(Table912[[#This Row],[search supracategory]:[search subcategory]]),"")</f>
        <v/>
      </c>
      <c r="D851" s="174" t="str">
        <f>IFERROR(SEARCH($G$3,Table912[[#This Row],[Supracategory Name]])+ROW()/100000,"")</f>
        <v/>
      </c>
      <c r="E851" s="174" t="str">
        <f>IFERROR(SEARCH($G$3,Table912[[#This Row],[Category Name]])+ROW()/100000,"")</f>
        <v/>
      </c>
      <c r="F851" s="174" t="str">
        <f>IFERROR(SEARCH($G$3,Table912[[#This Row],[Subcategory Name]])+ROW()/100000,"")</f>
        <v/>
      </c>
      <c r="G851" s="171">
        <v>2982</v>
      </c>
      <c r="H851" s="172" t="s">
        <v>1039</v>
      </c>
      <c r="I851" s="172" t="s">
        <v>2002</v>
      </c>
      <c r="J851" s="172" t="s">
        <v>2060</v>
      </c>
      <c r="K851" s="172" t="s">
        <v>2074</v>
      </c>
      <c r="L851" s="172" t="s">
        <v>2077</v>
      </c>
      <c r="M851" s="172" t="s">
        <v>179</v>
      </c>
    </row>
    <row r="852" spans="2:13" ht="20.100000000000001" customHeight="1" x14ac:dyDescent="0.25">
      <c r="B852" s="169" t="str">
        <f>IFERROR(RANK(Table912[[#This Row],[search id]],Table912[search id],1),"")</f>
        <v/>
      </c>
      <c r="C852" s="170" t="str">
        <f>IF(MIN(Table912[[#This Row],[search supracategory]:[search subcategory]])&lt;&gt;0,MIN(Table912[[#This Row],[search supracategory]:[search subcategory]]),"")</f>
        <v/>
      </c>
      <c r="D852" s="170" t="str">
        <f>IFERROR(SEARCH($G$3,Table912[[#This Row],[Supracategory Name]])+ROW()/100000,"")</f>
        <v/>
      </c>
      <c r="E852" s="170" t="str">
        <f>IFERROR(SEARCH($G$3,Table912[[#This Row],[Category Name]])+ROW()/100000,"")</f>
        <v/>
      </c>
      <c r="F852" s="170" t="str">
        <f>IFERROR(SEARCH($G$3,Table912[[#This Row],[Subcategory Name]])+ROW()/100000,"")</f>
        <v/>
      </c>
      <c r="G852" s="171">
        <v>2983</v>
      </c>
      <c r="H852" s="172" t="s">
        <v>1039</v>
      </c>
      <c r="I852" s="172" t="s">
        <v>2002</v>
      </c>
      <c r="J852" s="172" t="s">
        <v>2060</v>
      </c>
      <c r="K852" s="172" t="s">
        <v>2074</v>
      </c>
      <c r="L852" s="172" t="s">
        <v>2079</v>
      </c>
      <c r="M852" s="172" t="s">
        <v>179</v>
      </c>
    </row>
    <row r="853" spans="2:13" ht="20.100000000000001" customHeight="1" x14ac:dyDescent="0.25">
      <c r="B853" s="173" t="str">
        <f>IFERROR(RANK(Table912[[#This Row],[search id]],Table912[search id],1),"")</f>
        <v/>
      </c>
      <c r="C853" s="174" t="str">
        <f>IF(MIN(Table912[[#This Row],[search supracategory]:[search subcategory]])&lt;&gt;0,MIN(Table912[[#This Row],[search supracategory]:[search subcategory]]),"")</f>
        <v/>
      </c>
      <c r="D853" s="174" t="str">
        <f>IFERROR(SEARCH($G$3,Table912[[#This Row],[Supracategory Name]])+ROW()/100000,"")</f>
        <v/>
      </c>
      <c r="E853" s="174" t="str">
        <f>IFERROR(SEARCH($G$3,Table912[[#This Row],[Category Name]])+ROW()/100000,"")</f>
        <v/>
      </c>
      <c r="F853" s="174" t="str">
        <f>IFERROR(SEARCH($G$3,Table912[[#This Row],[Subcategory Name]])+ROW()/100000,"")</f>
        <v/>
      </c>
      <c r="G853" s="171">
        <v>2985</v>
      </c>
      <c r="H853" s="172" t="s">
        <v>1039</v>
      </c>
      <c r="I853" s="172" t="s">
        <v>2002</v>
      </c>
      <c r="J853" s="172" t="s">
        <v>2060</v>
      </c>
      <c r="K853" s="172" t="s">
        <v>2081</v>
      </c>
      <c r="L853" s="172" t="s">
        <v>2082</v>
      </c>
      <c r="M853" s="172" t="s">
        <v>179</v>
      </c>
    </row>
    <row r="854" spans="2:13" ht="20.100000000000001" customHeight="1" x14ac:dyDescent="0.25">
      <c r="B854" s="169" t="str">
        <f>IFERROR(RANK(Table912[[#This Row],[search id]],Table912[search id],1),"")</f>
        <v/>
      </c>
      <c r="C854" s="170" t="str">
        <f>IF(MIN(Table912[[#This Row],[search supracategory]:[search subcategory]])&lt;&gt;0,MIN(Table912[[#This Row],[search supracategory]:[search subcategory]]),"")</f>
        <v/>
      </c>
      <c r="D854" s="170" t="str">
        <f>IFERROR(SEARCH($G$3,Table912[[#This Row],[Supracategory Name]])+ROW()/100000,"")</f>
        <v/>
      </c>
      <c r="E854" s="170" t="str">
        <f>IFERROR(SEARCH($G$3,Table912[[#This Row],[Category Name]])+ROW()/100000,"")</f>
        <v/>
      </c>
      <c r="F854" s="170" t="str">
        <f>IFERROR(SEARCH($G$3,Table912[[#This Row],[Subcategory Name]])+ROW()/100000,"")</f>
        <v/>
      </c>
      <c r="G854" s="171">
        <v>2986</v>
      </c>
      <c r="H854" s="172" t="s">
        <v>1039</v>
      </c>
      <c r="I854" s="172" t="s">
        <v>2002</v>
      </c>
      <c r="J854" s="172" t="s">
        <v>2060</v>
      </c>
      <c r="K854" s="172" t="s">
        <v>2081</v>
      </c>
      <c r="L854" s="172" t="s">
        <v>2084</v>
      </c>
      <c r="M854" s="172" t="s">
        <v>179</v>
      </c>
    </row>
    <row r="855" spans="2:13" ht="20.100000000000001" customHeight="1" x14ac:dyDescent="0.25">
      <c r="B855" s="173" t="str">
        <f>IFERROR(RANK(Table912[[#This Row],[search id]],Table912[search id],1),"")</f>
        <v/>
      </c>
      <c r="C855" s="174" t="str">
        <f>IF(MIN(Table912[[#This Row],[search supracategory]:[search subcategory]])&lt;&gt;0,MIN(Table912[[#This Row],[search supracategory]:[search subcategory]]),"")</f>
        <v/>
      </c>
      <c r="D855" s="174" t="str">
        <f>IFERROR(SEARCH($G$3,Table912[[#This Row],[Supracategory Name]])+ROW()/100000,"")</f>
        <v/>
      </c>
      <c r="E855" s="174" t="str">
        <f>IFERROR(SEARCH($G$3,Table912[[#This Row],[Category Name]])+ROW()/100000,"")</f>
        <v/>
      </c>
      <c r="F855" s="174" t="str">
        <f>IFERROR(SEARCH($G$3,Table912[[#This Row],[Subcategory Name]])+ROW()/100000,"")</f>
        <v/>
      </c>
      <c r="G855" s="171">
        <v>2987</v>
      </c>
      <c r="H855" s="172" t="s">
        <v>1039</v>
      </c>
      <c r="I855" s="172" t="s">
        <v>2002</v>
      </c>
      <c r="J855" s="172" t="s">
        <v>2060</v>
      </c>
      <c r="K855" s="172" t="s">
        <v>2081</v>
      </c>
      <c r="L855" s="172" t="s">
        <v>2086</v>
      </c>
      <c r="M855" s="172" t="s">
        <v>179</v>
      </c>
    </row>
    <row r="856" spans="2:13" ht="20.100000000000001" customHeight="1" x14ac:dyDescent="0.25">
      <c r="B856" s="169" t="str">
        <f>IFERROR(RANK(Table912[[#This Row],[search id]],Table912[search id],1),"")</f>
        <v/>
      </c>
      <c r="C856" s="170" t="str">
        <f>IF(MIN(Table912[[#This Row],[search supracategory]:[search subcategory]])&lt;&gt;0,MIN(Table912[[#This Row],[search supracategory]:[search subcategory]]),"")</f>
        <v/>
      </c>
      <c r="D856" s="170" t="str">
        <f>IFERROR(SEARCH($G$3,Table912[[#This Row],[Supracategory Name]])+ROW()/100000,"")</f>
        <v/>
      </c>
      <c r="E856" s="170" t="str">
        <f>IFERROR(SEARCH($G$3,Table912[[#This Row],[Category Name]])+ROW()/100000,"")</f>
        <v/>
      </c>
      <c r="F856" s="170" t="str">
        <f>IFERROR(SEARCH($G$3,Table912[[#This Row],[Subcategory Name]])+ROW()/100000,"")</f>
        <v/>
      </c>
      <c r="G856" s="171">
        <v>2988</v>
      </c>
      <c r="H856" s="172" t="s">
        <v>1039</v>
      </c>
      <c r="I856" s="172" t="s">
        <v>2002</v>
      </c>
      <c r="J856" s="172" t="s">
        <v>2060</v>
      </c>
      <c r="K856" s="172" t="s">
        <v>2081</v>
      </c>
      <c r="L856" s="172" t="s">
        <v>2088</v>
      </c>
      <c r="M856" s="172" t="s">
        <v>179</v>
      </c>
    </row>
    <row r="857" spans="2:13" ht="20.100000000000001" customHeight="1" x14ac:dyDescent="0.25">
      <c r="B857" s="173" t="str">
        <f>IFERROR(RANK(Table912[[#This Row],[search id]],Table912[search id],1),"")</f>
        <v/>
      </c>
      <c r="C857" s="174" t="str">
        <f>IF(MIN(Table912[[#This Row],[search supracategory]:[search subcategory]])&lt;&gt;0,MIN(Table912[[#This Row],[search supracategory]:[search subcategory]]),"")</f>
        <v/>
      </c>
      <c r="D857" s="174" t="str">
        <f>IFERROR(SEARCH($G$3,Table912[[#This Row],[Supracategory Name]])+ROW()/100000,"")</f>
        <v/>
      </c>
      <c r="E857" s="174" t="str">
        <f>IFERROR(SEARCH($G$3,Table912[[#This Row],[Category Name]])+ROW()/100000,"")</f>
        <v/>
      </c>
      <c r="F857" s="174" t="str">
        <f>IFERROR(SEARCH($G$3,Table912[[#This Row],[Subcategory Name]])+ROW()/100000,"")</f>
        <v/>
      </c>
      <c r="G857" s="171">
        <v>2518</v>
      </c>
      <c r="H857" s="172" t="s">
        <v>1039</v>
      </c>
      <c r="I857" s="172" t="s">
        <v>2002</v>
      </c>
      <c r="J857" s="172" t="s">
        <v>2060</v>
      </c>
      <c r="K857" s="172" t="s">
        <v>2090</v>
      </c>
      <c r="L857" s="172" t="s">
        <v>179</v>
      </c>
      <c r="M857" s="172" t="s">
        <v>179</v>
      </c>
    </row>
    <row r="858" spans="2:13" ht="20.100000000000001" customHeight="1" x14ac:dyDescent="0.25">
      <c r="B858" s="169" t="str">
        <f>IFERROR(RANK(Table912[[#This Row],[search id]],Table912[search id],1),"")</f>
        <v/>
      </c>
      <c r="C858" s="170" t="str">
        <f>IF(MIN(Table912[[#This Row],[search supracategory]:[search subcategory]])&lt;&gt;0,MIN(Table912[[#This Row],[search supracategory]:[search subcategory]]),"")</f>
        <v/>
      </c>
      <c r="D858" s="170" t="str">
        <f>IFERROR(SEARCH($G$3,Table912[[#This Row],[Supracategory Name]])+ROW()/100000,"")</f>
        <v/>
      </c>
      <c r="E858" s="170" t="str">
        <f>IFERROR(SEARCH($G$3,Table912[[#This Row],[Category Name]])+ROW()/100000,"")</f>
        <v/>
      </c>
      <c r="F858" s="170" t="str">
        <f>IFERROR(SEARCH($G$3,Table912[[#This Row],[Subcategory Name]])+ROW()/100000,"")</f>
        <v/>
      </c>
      <c r="G858" s="171">
        <v>2979</v>
      </c>
      <c r="H858" s="172" t="s">
        <v>1039</v>
      </c>
      <c r="I858" s="172" t="s">
        <v>2002</v>
      </c>
      <c r="J858" s="172" t="s">
        <v>2060</v>
      </c>
      <c r="K858" s="172" t="s">
        <v>2091</v>
      </c>
      <c r="L858" s="172" t="s">
        <v>2092</v>
      </c>
      <c r="M858" s="172" t="s">
        <v>179</v>
      </c>
    </row>
    <row r="859" spans="2:13" ht="20.100000000000001" customHeight="1" x14ac:dyDescent="0.25">
      <c r="B859" s="173" t="str">
        <f>IFERROR(RANK(Table912[[#This Row],[search id]],Table912[search id],1),"")</f>
        <v/>
      </c>
      <c r="C859" s="174" t="str">
        <f>IF(MIN(Table912[[#This Row],[search supracategory]:[search subcategory]])&lt;&gt;0,MIN(Table912[[#This Row],[search supracategory]:[search subcategory]]),"")</f>
        <v/>
      </c>
      <c r="D859" s="174" t="str">
        <f>IFERROR(SEARCH($G$3,Table912[[#This Row],[Supracategory Name]])+ROW()/100000,"")</f>
        <v/>
      </c>
      <c r="E859" s="174" t="str">
        <f>IFERROR(SEARCH($G$3,Table912[[#This Row],[Category Name]])+ROW()/100000,"")</f>
        <v/>
      </c>
      <c r="F859" s="174" t="str">
        <f>IFERROR(SEARCH($G$3,Table912[[#This Row],[Subcategory Name]])+ROW()/100000,"")</f>
        <v/>
      </c>
      <c r="G859" s="171">
        <v>2980</v>
      </c>
      <c r="H859" s="172" t="s">
        <v>1039</v>
      </c>
      <c r="I859" s="172" t="s">
        <v>2002</v>
      </c>
      <c r="J859" s="172" t="s">
        <v>2060</v>
      </c>
      <c r="K859" s="172" t="s">
        <v>2091</v>
      </c>
      <c r="L859" s="172" t="s">
        <v>2095</v>
      </c>
      <c r="M859" s="172" t="s">
        <v>179</v>
      </c>
    </row>
    <row r="860" spans="2:13" ht="20.100000000000001" customHeight="1" x14ac:dyDescent="0.25">
      <c r="B860" s="169" t="str">
        <f>IFERROR(RANK(Table912[[#This Row],[search id]],Table912[search id],1),"")</f>
        <v/>
      </c>
      <c r="C860" s="170" t="str">
        <f>IF(MIN(Table912[[#This Row],[search supracategory]:[search subcategory]])&lt;&gt;0,MIN(Table912[[#This Row],[search supracategory]:[search subcategory]]),"")</f>
        <v/>
      </c>
      <c r="D860" s="170" t="str">
        <f>IFERROR(SEARCH($G$3,Table912[[#This Row],[Supracategory Name]])+ROW()/100000,"")</f>
        <v/>
      </c>
      <c r="E860" s="170" t="str">
        <f>IFERROR(SEARCH($G$3,Table912[[#This Row],[Category Name]])+ROW()/100000,"")</f>
        <v/>
      </c>
      <c r="F860" s="170" t="str">
        <f>IFERROR(SEARCH($G$3,Table912[[#This Row],[Subcategory Name]])+ROW()/100000,"")</f>
        <v/>
      </c>
      <c r="G860" s="171">
        <v>2993</v>
      </c>
      <c r="H860" s="172" t="s">
        <v>1039</v>
      </c>
      <c r="I860" s="172" t="s">
        <v>2002</v>
      </c>
      <c r="J860" s="172" t="s">
        <v>2060</v>
      </c>
      <c r="K860" s="172" t="s">
        <v>2097</v>
      </c>
      <c r="L860" s="172" t="s">
        <v>2098</v>
      </c>
      <c r="M860" s="172" t="s">
        <v>179</v>
      </c>
    </row>
    <row r="861" spans="2:13" ht="20.100000000000001" customHeight="1" x14ac:dyDescent="0.25">
      <c r="B861" s="173" t="str">
        <f>IFERROR(RANK(Table912[[#This Row],[search id]],Table912[search id],1),"")</f>
        <v/>
      </c>
      <c r="C861" s="174" t="str">
        <f>IF(MIN(Table912[[#This Row],[search supracategory]:[search subcategory]])&lt;&gt;0,MIN(Table912[[#This Row],[search supracategory]:[search subcategory]]),"")</f>
        <v/>
      </c>
      <c r="D861" s="174" t="str">
        <f>IFERROR(SEARCH($G$3,Table912[[#This Row],[Supracategory Name]])+ROW()/100000,"")</f>
        <v/>
      </c>
      <c r="E861" s="174" t="str">
        <f>IFERROR(SEARCH($G$3,Table912[[#This Row],[Category Name]])+ROW()/100000,"")</f>
        <v/>
      </c>
      <c r="F861" s="174" t="str">
        <f>IFERROR(SEARCH($G$3,Table912[[#This Row],[Subcategory Name]])+ROW()/100000,"")</f>
        <v/>
      </c>
      <c r="G861" s="171">
        <v>2977</v>
      </c>
      <c r="H861" s="172" t="s">
        <v>1039</v>
      </c>
      <c r="I861" s="172" t="s">
        <v>2002</v>
      </c>
      <c r="J861" s="172" t="s">
        <v>2060</v>
      </c>
      <c r="K861" s="172" t="s">
        <v>2097</v>
      </c>
      <c r="L861" s="172" t="s">
        <v>2100</v>
      </c>
      <c r="M861" s="172" t="s">
        <v>179</v>
      </c>
    </row>
    <row r="862" spans="2:13" ht="20.100000000000001" customHeight="1" x14ac:dyDescent="0.25">
      <c r="B862" s="169" t="str">
        <f>IFERROR(RANK(Table912[[#This Row],[search id]],Table912[search id],1),"")</f>
        <v/>
      </c>
      <c r="C862" s="170" t="str">
        <f>IF(MIN(Table912[[#This Row],[search supracategory]:[search subcategory]])&lt;&gt;0,MIN(Table912[[#This Row],[search supracategory]:[search subcategory]]),"")</f>
        <v/>
      </c>
      <c r="D862" s="170" t="str">
        <f>IFERROR(SEARCH($G$3,Table912[[#This Row],[Supracategory Name]])+ROW()/100000,"")</f>
        <v/>
      </c>
      <c r="E862" s="170" t="str">
        <f>IFERROR(SEARCH($G$3,Table912[[#This Row],[Category Name]])+ROW()/100000,"")</f>
        <v/>
      </c>
      <c r="F862" s="170" t="str">
        <f>IFERROR(SEARCH($G$3,Table912[[#This Row],[Subcategory Name]])+ROW()/100000,"")</f>
        <v/>
      </c>
      <c r="G862" s="171">
        <v>2978</v>
      </c>
      <c r="H862" s="172" t="s">
        <v>1039</v>
      </c>
      <c r="I862" s="172" t="s">
        <v>2002</v>
      </c>
      <c r="J862" s="172" t="s">
        <v>2060</v>
      </c>
      <c r="K862" s="172" t="s">
        <v>2097</v>
      </c>
      <c r="L862" s="172" t="s">
        <v>2102</v>
      </c>
      <c r="M862" s="172" t="s">
        <v>179</v>
      </c>
    </row>
    <row r="863" spans="2:13" ht="20.100000000000001" customHeight="1" x14ac:dyDescent="0.25">
      <c r="B863" s="173" t="str">
        <f>IFERROR(RANK(Table912[[#This Row],[search id]],Table912[search id],1),"")</f>
        <v/>
      </c>
      <c r="C863" s="174" t="str">
        <f>IF(MIN(Table912[[#This Row],[search supracategory]:[search subcategory]])&lt;&gt;0,MIN(Table912[[#This Row],[search supracategory]:[search subcategory]]),"")</f>
        <v/>
      </c>
      <c r="D863" s="174" t="str">
        <f>IFERROR(SEARCH($G$3,Table912[[#This Row],[Supracategory Name]])+ROW()/100000,"")</f>
        <v/>
      </c>
      <c r="E863" s="174" t="str">
        <f>IFERROR(SEARCH($G$3,Table912[[#This Row],[Category Name]])+ROW()/100000,"")</f>
        <v/>
      </c>
      <c r="F863" s="174" t="str">
        <f>IFERROR(SEARCH($G$3,Table912[[#This Row],[Subcategory Name]])+ROW()/100000,"")</f>
        <v/>
      </c>
      <c r="G863" s="171">
        <v>454</v>
      </c>
      <c r="H863" s="172" t="s">
        <v>1039</v>
      </c>
      <c r="I863" s="172" t="s">
        <v>2002</v>
      </c>
      <c r="J863" s="172" t="s">
        <v>2104</v>
      </c>
      <c r="K863" s="172" t="s">
        <v>2105</v>
      </c>
      <c r="L863" s="172" t="s">
        <v>179</v>
      </c>
      <c r="M863" s="172" t="s">
        <v>179</v>
      </c>
    </row>
    <row r="864" spans="2:13" ht="20.100000000000001" customHeight="1" x14ac:dyDescent="0.25">
      <c r="B864" s="169" t="str">
        <f>IFERROR(RANK(Table912[[#This Row],[search id]],Table912[search id],1),"")</f>
        <v/>
      </c>
      <c r="C864" s="170" t="str">
        <f>IF(MIN(Table912[[#This Row],[search supracategory]:[search subcategory]])&lt;&gt;0,MIN(Table912[[#This Row],[search supracategory]:[search subcategory]]),"")</f>
        <v/>
      </c>
      <c r="D864" s="170" t="str">
        <f>IFERROR(SEARCH($G$3,Table912[[#This Row],[Supracategory Name]])+ROW()/100000,"")</f>
        <v/>
      </c>
      <c r="E864" s="170" t="str">
        <f>IFERROR(SEARCH($G$3,Table912[[#This Row],[Category Name]])+ROW()/100000,"")</f>
        <v/>
      </c>
      <c r="F864" s="170" t="str">
        <f>IFERROR(SEARCH($G$3,Table912[[#This Row],[Subcategory Name]])+ROW()/100000,"")</f>
        <v/>
      </c>
      <c r="G864" s="171">
        <v>498</v>
      </c>
      <c r="H864" s="172" t="s">
        <v>1039</v>
      </c>
      <c r="I864" s="172" t="s">
        <v>2002</v>
      </c>
      <c r="J864" s="172" t="s">
        <v>2108</v>
      </c>
      <c r="K864" s="172" t="s">
        <v>2109</v>
      </c>
      <c r="L864" s="172" t="s">
        <v>179</v>
      </c>
      <c r="M864" s="172" t="s">
        <v>179</v>
      </c>
    </row>
    <row r="865" spans="2:13" ht="20.100000000000001" customHeight="1" x14ac:dyDescent="0.25">
      <c r="B865" s="173" t="str">
        <f>IFERROR(RANK(Table912[[#This Row],[search id]],Table912[search id],1),"")</f>
        <v/>
      </c>
      <c r="C865" s="174" t="str">
        <f>IF(MIN(Table912[[#This Row],[search supracategory]:[search subcategory]])&lt;&gt;0,MIN(Table912[[#This Row],[search supracategory]:[search subcategory]]),"")</f>
        <v/>
      </c>
      <c r="D865" s="174" t="str">
        <f>IFERROR(SEARCH($G$3,Table912[[#This Row],[Supracategory Name]])+ROW()/100000,"")</f>
        <v/>
      </c>
      <c r="E865" s="174" t="str">
        <f>IFERROR(SEARCH($G$3,Table912[[#This Row],[Category Name]])+ROW()/100000,"")</f>
        <v/>
      </c>
      <c r="F865" s="174" t="str">
        <f>IFERROR(SEARCH($G$3,Table912[[#This Row],[Subcategory Name]])+ROW()/100000,"")</f>
        <v/>
      </c>
      <c r="G865" s="171">
        <v>2423</v>
      </c>
      <c r="H865" s="172" t="s">
        <v>1039</v>
      </c>
      <c r="I865" s="172" t="s">
        <v>2002</v>
      </c>
      <c r="J865" s="172" t="s">
        <v>2108</v>
      </c>
      <c r="K865" s="172" t="s">
        <v>2111</v>
      </c>
      <c r="L865" s="172" t="s">
        <v>2112</v>
      </c>
      <c r="M865" s="172" t="s">
        <v>179</v>
      </c>
    </row>
    <row r="866" spans="2:13" ht="20.100000000000001" customHeight="1" x14ac:dyDescent="0.25">
      <c r="B866" s="169" t="str">
        <f>IFERROR(RANK(Table912[[#This Row],[search id]],Table912[search id],1),"")</f>
        <v/>
      </c>
      <c r="C866" s="170" t="str">
        <f>IF(MIN(Table912[[#This Row],[search supracategory]:[search subcategory]])&lt;&gt;0,MIN(Table912[[#This Row],[search supracategory]:[search subcategory]]),"")</f>
        <v/>
      </c>
      <c r="D866" s="170" t="str">
        <f>IFERROR(SEARCH($G$3,Table912[[#This Row],[Supracategory Name]])+ROW()/100000,"")</f>
        <v/>
      </c>
      <c r="E866" s="170" t="str">
        <f>IFERROR(SEARCH($G$3,Table912[[#This Row],[Category Name]])+ROW()/100000,"")</f>
        <v/>
      </c>
      <c r="F866" s="170" t="str">
        <f>IFERROR(SEARCH($G$3,Table912[[#This Row],[Subcategory Name]])+ROW()/100000,"")</f>
        <v/>
      </c>
      <c r="G866" s="171">
        <v>2424</v>
      </c>
      <c r="H866" s="172" t="s">
        <v>1039</v>
      </c>
      <c r="I866" s="172" t="s">
        <v>2002</v>
      </c>
      <c r="J866" s="172" t="s">
        <v>2108</v>
      </c>
      <c r="K866" s="172" t="s">
        <v>2111</v>
      </c>
      <c r="L866" s="172" t="s">
        <v>2115</v>
      </c>
      <c r="M866" s="172" t="s">
        <v>179</v>
      </c>
    </row>
    <row r="867" spans="2:13" ht="20.100000000000001" customHeight="1" x14ac:dyDescent="0.25">
      <c r="B867" s="173" t="str">
        <f>IFERROR(RANK(Table912[[#This Row],[search id]],Table912[search id],1),"")</f>
        <v/>
      </c>
      <c r="C867" s="174" t="str">
        <f>IF(MIN(Table912[[#This Row],[search supracategory]:[search subcategory]])&lt;&gt;0,MIN(Table912[[#This Row],[search supracategory]:[search subcategory]]),"")</f>
        <v/>
      </c>
      <c r="D867" s="174" t="str">
        <f>IFERROR(SEARCH($G$3,Table912[[#This Row],[Supracategory Name]])+ROW()/100000,"")</f>
        <v/>
      </c>
      <c r="E867" s="174" t="str">
        <f>IFERROR(SEARCH($G$3,Table912[[#This Row],[Category Name]])+ROW()/100000,"")</f>
        <v/>
      </c>
      <c r="F867" s="174" t="str">
        <f>IFERROR(SEARCH($G$3,Table912[[#This Row],[Subcategory Name]])+ROW()/100000,"")</f>
        <v/>
      </c>
      <c r="G867" s="171">
        <v>2425</v>
      </c>
      <c r="H867" s="172" t="s">
        <v>1039</v>
      </c>
      <c r="I867" s="172" t="s">
        <v>2002</v>
      </c>
      <c r="J867" s="172" t="s">
        <v>2108</v>
      </c>
      <c r="K867" s="172" t="s">
        <v>2111</v>
      </c>
      <c r="L867" s="172" t="s">
        <v>2117</v>
      </c>
      <c r="M867" s="172" t="s">
        <v>179</v>
      </c>
    </row>
    <row r="868" spans="2:13" ht="20.100000000000001" customHeight="1" x14ac:dyDescent="0.25">
      <c r="B868" s="169" t="str">
        <f>IFERROR(RANK(Table912[[#This Row],[search id]],Table912[search id],1),"")</f>
        <v/>
      </c>
      <c r="C868" s="170" t="str">
        <f>IF(MIN(Table912[[#This Row],[search supracategory]:[search subcategory]])&lt;&gt;0,MIN(Table912[[#This Row],[search supracategory]:[search subcategory]]),"")</f>
        <v/>
      </c>
      <c r="D868" s="170" t="str">
        <f>IFERROR(SEARCH($G$3,Table912[[#This Row],[Supracategory Name]])+ROW()/100000,"")</f>
        <v/>
      </c>
      <c r="E868" s="170" t="str">
        <f>IFERROR(SEARCH($G$3,Table912[[#This Row],[Category Name]])+ROW()/100000,"")</f>
        <v/>
      </c>
      <c r="F868" s="170" t="str">
        <f>IFERROR(SEARCH($G$3,Table912[[#This Row],[Subcategory Name]])+ROW()/100000,"")</f>
        <v/>
      </c>
      <c r="G868" s="171">
        <v>2426</v>
      </c>
      <c r="H868" s="172" t="s">
        <v>1039</v>
      </c>
      <c r="I868" s="172" t="s">
        <v>2002</v>
      </c>
      <c r="J868" s="172" t="s">
        <v>2108</v>
      </c>
      <c r="K868" s="172" t="s">
        <v>2111</v>
      </c>
      <c r="L868" s="172" t="s">
        <v>2119</v>
      </c>
      <c r="M868" s="172" t="s">
        <v>179</v>
      </c>
    </row>
    <row r="869" spans="2:13" ht="20.100000000000001" customHeight="1" x14ac:dyDescent="0.25">
      <c r="B869" s="173" t="str">
        <f>IFERROR(RANK(Table912[[#This Row],[search id]],Table912[search id],1),"")</f>
        <v/>
      </c>
      <c r="C869" s="174" t="str">
        <f>IF(MIN(Table912[[#This Row],[search supracategory]:[search subcategory]])&lt;&gt;0,MIN(Table912[[#This Row],[search supracategory]:[search subcategory]]),"")</f>
        <v/>
      </c>
      <c r="D869" s="174" t="str">
        <f>IFERROR(SEARCH($G$3,Table912[[#This Row],[Supracategory Name]])+ROW()/100000,"")</f>
        <v/>
      </c>
      <c r="E869" s="174" t="str">
        <f>IFERROR(SEARCH($G$3,Table912[[#This Row],[Category Name]])+ROW()/100000,"")</f>
        <v/>
      </c>
      <c r="F869" s="174" t="str">
        <f>IFERROR(SEARCH($G$3,Table912[[#This Row],[Subcategory Name]])+ROW()/100000,"")</f>
        <v/>
      </c>
      <c r="G869" s="171">
        <v>2420</v>
      </c>
      <c r="H869" s="172" t="s">
        <v>1039</v>
      </c>
      <c r="I869" s="172" t="s">
        <v>2002</v>
      </c>
      <c r="J869" s="172" t="s">
        <v>2108</v>
      </c>
      <c r="K869" s="172" t="s">
        <v>2111</v>
      </c>
      <c r="L869" s="172" t="s">
        <v>2121</v>
      </c>
      <c r="M869" s="172" t="s">
        <v>179</v>
      </c>
    </row>
    <row r="870" spans="2:13" ht="20.100000000000001" customHeight="1" x14ac:dyDescent="0.25">
      <c r="B870" s="169" t="str">
        <f>IFERROR(RANK(Table912[[#This Row],[search id]],Table912[search id],1),"")</f>
        <v/>
      </c>
      <c r="C870" s="170" t="str">
        <f>IF(MIN(Table912[[#This Row],[search supracategory]:[search subcategory]])&lt;&gt;0,MIN(Table912[[#This Row],[search supracategory]:[search subcategory]]),"")</f>
        <v/>
      </c>
      <c r="D870" s="170" t="str">
        <f>IFERROR(SEARCH($G$3,Table912[[#This Row],[Supracategory Name]])+ROW()/100000,"")</f>
        <v/>
      </c>
      <c r="E870" s="170" t="str">
        <f>IFERROR(SEARCH($G$3,Table912[[#This Row],[Category Name]])+ROW()/100000,"")</f>
        <v/>
      </c>
      <c r="F870" s="170" t="str">
        <f>IFERROR(SEARCH($G$3,Table912[[#This Row],[Subcategory Name]])+ROW()/100000,"")</f>
        <v/>
      </c>
      <c r="G870" s="171">
        <v>2421</v>
      </c>
      <c r="H870" s="172" t="s">
        <v>1039</v>
      </c>
      <c r="I870" s="172" t="s">
        <v>2002</v>
      </c>
      <c r="J870" s="172" t="s">
        <v>2108</v>
      </c>
      <c r="K870" s="172" t="s">
        <v>2111</v>
      </c>
      <c r="L870" s="172" t="s">
        <v>2123</v>
      </c>
      <c r="M870" s="172" t="s">
        <v>179</v>
      </c>
    </row>
    <row r="871" spans="2:13" ht="20.100000000000001" customHeight="1" x14ac:dyDescent="0.25">
      <c r="B871" s="173" t="str">
        <f>IFERROR(RANK(Table912[[#This Row],[search id]],Table912[search id],1),"")</f>
        <v/>
      </c>
      <c r="C871" s="174" t="str">
        <f>IF(MIN(Table912[[#This Row],[search supracategory]:[search subcategory]])&lt;&gt;0,MIN(Table912[[#This Row],[search supracategory]:[search subcategory]]),"")</f>
        <v/>
      </c>
      <c r="D871" s="174" t="str">
        <f>IFERROR(SEARCH($G$3,Table912[[#This Row],[Supracategory Name]])+ROW()/100000,"")</f>
        <v/>
      </c>
      <c r="E871" s="174" t="str">
        <f>IFERROR(SEARCH($G$3,Table912[[#This Row],[Category Name]])+ROW()/100000,"")</f>
        <v/>
      </c>
      <c r="F871" s="174" t="str">
        <f>IFERROR(SEARCH($G$3,Table912[[#This Row],[Subcategory Name]])+ROW()/100000,"")</f>
        <v/>
      </c>
      <c r="G871" s="171">
        <v>2422</v>
      </c>
      <c r="H871" s="172" t="s">
        <v>1039</v>
      </c>
      <c r="I871" s="172" t="s">
        <v>2002</v>
      </c>
      <c r="J871" s="172" t="s">
        <v>2108</v>
      </c>
      <c r="K871" s="172" t="s">
        <v>2111</v>
      </c>
      <c r="L871" s="172" t="s">
        <v>2125</v>
      </c>
      <c r="M871" s="172" t="s">
        <v>179</v>
      </c>
    </row>
    <row r="872" spans="2:13" ht="20.100000000000001" customHeight="1" x14ac:dyDescent="0.25">
      <c r="B872" s="169" t="str">
        <f>IFERROR(RANK(Table912[[#This Row],[search id]],Table912[search id],1),"")</f>
        <v/>
      </c>
      <c r="C872" s="170" t="str">
        <f>IF(MIN(Table912[[#This Row],[search supracategory]:[search subcategory]])&lt;&gt;0,MIN(Table912[[#This Row],[search supracategory]:[search subcategory]]),"")</f>
        <v/>
      </c>
      <c r="D872" s="170" t="str">
        <f>IFERROR(SEARCH($G$3,Table912[[#This Row],[Supracategory Name]])+ROW()/100000,"")</f>
        <v/>
      </c>
      <c r="E872" s="170" t="str">
        <f>IFERROR(SEARCH($G$3,Table912[[#This Row],[Category Name]])+ROW()/100000,"")</f>
        <v/>
      </c>
      <c r="F872" s="170" t="str">
        <f>IFERROR(SEARCH($G$3,Table912[[#This Row],[Subcategory Name]])+ROW()/100000,"")</f>
        <v/>
      </c>
      <c r="G872" s="171">
        <v>2374</v>
      </c>
      <c r="H872" s="172" t="s">
        <v>2127</v>
      </c>
      <c r="I872" s="172" t="s">
        <v>978</v>
      </c>
      <c r="J872" s="172" t="s">
        <v>2128</v>
      </c>
      <c r="K872" s="172" t="s">
        <v>2129</v>
      </c>
      <c r="L872" s="172" t="s">
        <v>2130</v>
      </c>
      <c r="M872" s="172" t="s">
        <v>179</v>
      </c>
    </row>
    <row r="873" spans="2:13" ht="20.100000000000001" customHeight="1" x14ac:dyDescent="0.25">
      <c r="B873" s="173" t="str">
        <f>IFERROR(RANK(Table912[[#This Row],[search id]],Table912[search id],1),"")</f>
        <v/>
      </c>
      <c r="C873" s="174" t="str">
        <f>IF(MIN(Table912[[#This Row],[search supracategory]:[search subcategory]])&lt;&gt;0,MIN(Table912[[#This Row],[search supracategory]:[search subcategory]]),"")</f>
        <v/>
      </c>
      <c r="D873" s="174" t="str">
        <f>IFERROR(SEARCH($G$3,Table912[[#This Row],[Supracategory Name]])+ROW()/100000,"")</f>
        <v/>
      </c>
      <c r="E873" s="174" t="str">
        <f>IFERROR(SEARCH($G$3,Table912[[#This Row],[Category Name]])+ROW()/100000,"")</f>
        <v/>
      </c>
      <c r="F873" s="174" t="str">
        <f>IFERROR(SEARCH($G$3,Table912[[#This Row],[Subcategory Name]])+ROW()/100000,"")</f>
        <v/>
      </c>
      <c r="G873" s="171">
        <v>2375</v>
      </c>
      <c r="H873" s="172" t="s">
        <v>2127</v>
      </c>
      <c r="I873" s="172" t="s">
        <v>978</v>
      </c>
      <c r="J873" s="172" t="s">
        <v>2128</v>
      </c>
      <c r="K873" s="172" t="s">
        <v>2129</v>
      </c>
      <c r="L873" s="172" t="s">
        <v>2133</v>
      </c>
      <c r="M873" s="172" t="s">
        <v>179</v>
      </c>
    </row>
    <row r="874" spans="2:13" ht="20.100000000000001" customHeight="1" x14ac:dyDescent="0.25">
      <c r="B874" s="169" t="str">
        <f>IFERROR(RANK(Table912[[#This Row],[search id]],Table912[search id],1),"")</f>
        <v/>
      </c>
      <c r="C874" s="170" t="str">
        <f>IF(MIN(Table912[[#This Row],[search supracategory]:[search subcategory]])&lt;&gt;0,MIN(Table912[[#This Row],[search supracategory]:[search subcategory]]),"")</f>
        <v/>
      </c>
      <c r="D874" s="170" t="str">
        <f>IFERROR(SEARCH($G$3,Table912[[#This Row],[Supracategory Name]])+ROW()/100000,"")</f>
        <v/>
      </c>
      <c r="E874" s="170" t="str">
        <f>IFERROR(SEARCH($G$3,Table912[[#This Row],[Category Name]])+ROW()/100000,"")</f>
        <v/>
      </c>
      <c r="F874" s="170" t="str">
        <f>IFERROR(SEARCH($G$3,Table912[[#This Row],[Subcategory Name]])+ROW()/100000,"")</f>
        <v/>
      </c>
      <c r="G874" s="171">
        <v>2376</v>
      </c>
      <c r="H874" s="172" t="s">
        <v>2127</v>
      </c>
      <c r="I874" s="172" t="s">
        <v>978</v>
      </c>
      <c r="J874" s="172" t="s">
        <v>2128</v>
      </c>
      <c r="K874" s="172" t="s">
        <v>2129</v>
      </c>
      <c r="L874" s="172" t="s">
        <v>2135</v>
      </c>
      <c r="M874" s="172" t="s">
        <v>179</v>
      </c>
    </row>
    <row r="875" spans="2:13" ht="20.100000000000001" customHeight="1" x14ac:dyDescent="0.25">
      <c r="B875" s="173" t="str">
        <f>IFERROR(RANK(Table912[[#This Row],[search id]],Table912[search id],1),"")</f>
        <v/>
      </c>
      <c r="C875" s="174" t="str">
        <f>IF(MIN(Table912[[#This Row],[search supracategory]:[search subcategory]])&lt;&gt;0,MIN(Table912[[#This Row],[search supracategory]:[search subcategory]]),"")</f>
        <v/>
      </c>
      <c r="D875" s="174" t="str">
        <f>IFERROR(SEARCH($G$3,Table912[[#This Row],[Supracategory Name]])+ROW()/100000,"")</f>
        <v/>
      </c>
      <c r="E875" s="174" t="str">
        <f>IFERROR(SEARCH($G$3,Table912[[#This Row],[Category Name]])+ROW()/100000,"")</f>
        <v/>
      </c>
      <c r="F875" s="174" t="str">
        <f>IFERROR(SEARCH($G$3,Table912[[#This Row],[Subcategory Name]])+ROW()/100000,"")</f>
        <v/>
      </c>
      <c r="G875" s="171">
        <v>2377</v>
      </c>
      <c r="H875" s="172" t="s">
        <v>2127</v>
      </c>
      <c r="I875" s="172" t="s">
        <v>978</v>
      </c>
      <c r="J875" s="172" t="s">
        <v>2128</v>
      </c>
      <c r="K875" s="172" t="s">
        <v>2129</v>
      </c>
      <c r="L875" s="172" t="s">
        <v>2137</v>
      </c>
      <c r="M875" s="172" t="s">
        <v>179</v>
      </c>
    </row>
    <row r="876" spans="2:13" ht="20.100000000000001" customHeight="1" x14ac:dyDescent="0.25">
      <c r="B876" s="169" t="str">
        <f>IFERROR(RANK(Table912[[#This Row],[search id]],Table912[search id],1),"")</f>
        <v/>
      </c>
      <c r="C876" s="170" t="str">
        <f>IF(MIN(Table912[[#This Row],[search supracategory]:[search subcategory]])&lt;&gt;0,MIN(Table912[[#This Row],[search supracategory]:[search subcategory]]),"")</f>
        <v/>
      </c>
      <c r="D876" s="170" t="str">
        <f>IFERROR(SEARCH($G$3,Table912[[#This Row],[Supracategory Name]])+ROW()/100000,"")</f>
        <v/>
      </c>
      <c r="E876" s="170" t="str">
        <f>IFERROR(SEARCH($G$3,Table912[[#This Row],[Category Name]])+ROW()/100000,"")</f>
        <v/>
      </c>
      <c r="F876" s="170" t="str">
        <f>IFERROR(SEARCH($G$3,Table912[[#This Row],[Subcategory Name]])+ROW()/100000,"")</f>
        <v/>
      </c>
      <c r="G876" s="171">
        <v>2378</v>
      </c>
      <c r="H876" s="172" t="s">
        <v>2127</v>
      </c>
      <c r="I876" s="172" t="s">
        <v>978</v>
      </c>
      <c r="J876" s="172" t="s">
        <v>2128</v>
      </c>
      <c r="K876" s="172" t="s">
        <v>2129</v>
      </c>
      <c r="L876" s="172" t="s">
        <v>2139</v>
      </c>
      <c r="M876" s="172" t="s">
        <v>179</v>
      </c>
    </row>
    <row r="877" spans="2:13" ht="20.100000000000001" customHeight="1" x14ac:dyDescent="0.25">
      <c r="B877" s="173" t="str">
        <f>IFERROR(RANK(Table912[[#This Row],[search id]],Table912[search id],1),"")</f>
        <v/>
      </c>
      <c r="C877" s="174" t="str">
        <f>IF(MIN(Table912[[#This Row],[search supracategory]:[search subcategory]])&lt;&gt;0,MIN(Table912[[#This Row],[search supracategory]:[search subcategory]]),"")</f>
        <v/>
      </c>
      <c r="D877" s="174" t="str">
        <f>IFERROR(SEARCH($G$3,Table912[[#This Row],[Supracategory Name]])+ROW()/100000,"")</f>
        <v/>
      </c>
      <c r="E877" s="174" t="str">
        <f>IFERROR(SEARCH($G$3,Table912[[#This Row],[Category Name]])+ROW()/100000,"")</f>
        <v/>
      </c>
      <c r="F877" s="174" t="str">
        <f>IFERROR(SEARCH($G$3,Table912[[#This Row],[Subcategory Name]])+ROW()/100000,"")</f>
        <v/>
      </c>
      <c r="G877" s="171">
        <v>2379</v>
      </c>
      <c r="H877" s="172" t="s">
        <v>2127</v>
      </c>
      <c r="I877" s="172" t="s">
        <v>978</v>
      </c>
      <c r="J877" s="172" t="s">
        <v>2128</v>
      </c>
      <c r="K877" s="172" t="s">
        <v>2129</v>
      </c>
      <c r="L877" s="172" t="s">
        <v>2141</v>
      </c>
      <c r="M877" s="172" t="s">
        <v>179</v>
      </c>
    </row>
    <row r="878" spans="2:13" ht="20.100000000000001" customHeight="1" x14ac:dyDescent="0.25">
      <c r="B878" s="169" t="str">
        <f>IFERROR(RANK(Table912[[#This Row],[search id]],Table912[search id],1),"")</f>
        <v/>
      </c>
      <c r="C878" s="170" t="str">
        <f>IF(MIN(Table912[[#This Row],[search supracategory]:[search subcategory]])&lt;&gt;0,MIN(Table912[[#This Row],[search supracategory]:[search subcategory]]),"")</f>
        <v/>
      </c>
      <c r="D878" s="170" t="str">
        <f>IFERROR(SEARCH($G$3,Table912[[#This Row],[Supracategory Name]])+ROW()/100000,"")</f>
        <v/>
      </c>
      <c r="E878" s="170" t="str">
        <f>IFERROR(SEARCH($G$3,Table912[[#This Row],[Category Name]])+ROW()/100000,"")</f>
        <v/>
      </c>
      <c r="F878" s="170" t="str">
        <f>IFERROR(SEARCH($G$3,Table912[[#This Row],[Subcategory Name]])+ROW()/100000,"")</f>
        <v/>
      </c>
      <c r="G878" s="171">
        <v>2380</v>
      </c>
      <c r="H878" s="172" t="s">
        <v>2127</v>
      </c>
      <c r="I878" s="172" t="s">
        <v>978</v>
      </c>
      <c r="J878" s="172" t="s">
        <v>2128</v>
      </c>
      <c r="K878" s="172" t="s">
        <v>2129</v>
      </c>
      <c r="L878" s="172" t="s">
        <v>2143</v>
      </c>
      <c r="M878" s="172" t="s">
        <v>179</v>
      </c>
    </row>
    <row r="879" spans="2:13" ht="20.100000000000001" customHeight="1" x14ac:dyDescent="0.25">
      <c r="B879" s="173" t="str">
        <f>IFERROR(RANK(Table912[[#This Row],[search id]],Table912[search id],1),"")</f>
        <v/>
      </c>
      <c r="C879" s="174" t="str">
        <f>IF(MIN(Table912[[#This Row],[search supracategory]:[search subcategory]])&lt;&gt;0,MIN(Table912[[#This Row],[search supracategory]:[search subcategory]]),"")</f>
        <v/>
      </c>
      <c r="D879" s="174" t="str">
        <f>IFERROR(SEARCH($G$3,Table912[[#This Row],[Supracategory Name]])+ROW()/100000,"")</f>
        <v/>
      </c>
      <c r="E879" s="174" t="str">
        <f>IFERROR(SEARCH($G$3,Table912[[#This Row],[Category Name]])+ROW()/100000,"")</f>
        <v/>
      </c>
      <c r="F879" s="174" t="str">
        <f>IFERROR(SEARCH($G$3,Table912[[#This Row],[Subcategory Name]])+ROW()/100000,"")</f>
        <v/>
      </c>
      <c r="G879" s="171">
        <v>2381</v>
      </c>
      <c r="H879" s="172" t="s">
        <v>2127</v>
      </c>
      <c r="I879" s="172" t="s">
        <v>978</v>
      </c>
      <c r="J879" s="172" t="s">
        <v>2128</v>
      </c>
      <c r="K879" s="172" t="s">
        <v>2129</v>
      </c>
      <c r="L879" s="172" t="s">
        <v>2145</v>
      </c>
      <c r="M879" s="172" t="s">
        <v>179</v>
      </c>
    </row>
    <row r="880" spans="2:13" ht="20.100000000000001" customHeight="1" x14ac:dyDescent="0.25">
      <c r="B880" s="169" t="str">
        <f>IFERROR(RANK(Table912[[#This Row],[search id]],Table912[search id],1),"")</f>
        <v/>
      </c>
      <c r="C880" s="170" t="str">
        <f>IF(MIN(Table912[[#This Row],[search supracategory]:[search subcategory]])&lt;&gt;0,MIN(Table912[[#This Row],[search supracategory]:[search subcategory]]),"")</f>
        <v/>
      </c>
      <c r="D880" s="170" t="str">
        <f>IFERROR(SEARCH($G$3,Table912[[#This Row],[Supracategory Name]])+ROW()/100000,"")</f>
        <v/>
      </c>
      <c r="E880" s="170" t="str">
        <f>IFERROR(SEARCH($G$3,Table912[[#This Row],[Category Name]])+ROW()/100000,"")</f>
        <v/>
      </c>
      <c r="F880" s="170" t="str">
        <f>IFERROR(SEARCH($G$3,Table912[[#This Row],[Subcategory Name]])+ROW()/100000,"")</f>
        <v/>
      </c>
      <c r="G880" s="171">
        <v>2382</v>
      </c>
      <c r="H880" s="172" t="s">
        <v>2127</v>
      </c>
      <c r="I880" s="172" t="s">
        <v>978</v>
      </c>
      <c r="J880" s="172" t="s">
        <v>2128</v>
      </c>
      <c r="K880" s="172" t="s">
        <v>2129</v>
      </c>
      <c r="L880" s="172" t="s">
        <v>2147</v>
      </c>
      <c r="M880" s="172" t="s">
        <v>179</v>
      </c>
    </row>
    <row r="881" spans="2:13" ht="20.100000000000001" customHeight="1" x14ac:dyDescent="0.25">
      <c r="B881" s="173" t="str">
        <f>IFERROR(RANK(Table912[[#This Row],[search id]],Table912[search id],1),"")</f>
        <v/>
      </c>
      <c r="C881" s="174" t="str">
        <f>IF(MIN(Table912[[#This Row],[search supracategory]:[search subcategory]])&lt;&gt;0,MIN(Table912[[#This Row],[search supracategory]:[search subcategory]]),"")</f>
        <v/>
      </c>
      <c r="D881" s="174" t="str">
        <f>IFERROR(SEARCH($G$3,Table912[[#This Row],[Supracategory Name]])+ROW()/100000,"")</f>
        <v/>
      </c>
      <c r="E881" s="174" t="str">
        <f>IFERROR(SEARCH($G$3,Table912[[#This Row],[Category Name]])+ROW()/100000,"")</f>
        <v/>
      </c>
      <c r="F881" s="174" t="str">
        <f>IFERROR(SEARCH($G$3,Table912[[#This Row],[Subcategory Name]])+ROW()/100000,"")</f>
        <v/>
      </c>
      <c r="G881" s="171">
        <v>2383</v>
      </c>
      <c r="H881" s="172" t="s">
        <v>2127</v>
      </c>
      <c r="I881" s="172" t="s">
        <v>978</v>
      </c>
      <c r="J881" s="172" t="s">
        <v>2128</v>
      </c>
      <c r="K881" s="172" t="s">
        <v>2129</v>
      </c>
      <c r="L881" s="172" t="s">
        <v>2148</v>
      </c>
      <c r="M881" s="172" t="s">
        <v>179</v>
      </c>
    </row>
    <row r="882" spans="2:13" ht="20.100000000000001" customHeight="1" x14ac:dyDescent="0.25">
      <c r="B882" s="169" t="str">
        <f>IFERROR(RANK(Table912[[#This Row],[search id]],Table912[search id],1),"")</f>
        <v/>
      </c>
      <c r="C882" s="170" t="str">
        <f>IF(MIN(Table912[[#This Row],[search supracategory]:[search subcategory]])&lt;&gt;0,MIN(Table912[[#This Row],[search supracategory]:[search subcategory]]),"")</f>
        <v/>
      </c>
      <c r="D882" s="170" t="str">
        <f>IFERROR(SEARCH($G$3,Table912[[#This Row],[Supracategory Name]])+ROW()/100000,"")</f>
        <v/>
      </c>
      <c r="E882" s="170" t="str">
        <f>IFERROR(SEARCH($G$3,Table912[[#This Row],[Category Name]])+ROW()/100000,"")</f>
        <v/>
      </c>
      <c r="F882" s="170" t="str">
        <f>IFERROR(SEARCH($G$3,Table912[[#This Row],[Subcategory Name]])+ROW()/100000,"")</f>
        <v/>
      </c>
      <c r="G882" s="171">
        <v>2712</v>
      </c>
      <c r="H882" s="172" t="s">
        <v>2127</v>
      </c>
      <c r="I882" s="172" t="s">
        <v>978</v>
      </c>
      <c r="J882" s="172" t="s">
        <v>2128</v>
      </c>
      <c r="K882" s="172" t="s">
        <v>2129</v>
      </c>
      <c r="L882" s="172" t="s">
        <v>2150</v>
      </c>
      <c r="M882" s="172" t="s">
        <v>179</v>
      </c>
    </row>
    <row r="883" spans="2:13" ht="20.100000000000001" customHeight="1" x14ac:dyDescent="0.25">
      <c r="B883" s="173" t="str">
        <f>IFERROR(RANK(Table912[[#This Row],[search id]],Table912[search id],1),"")</f>
        <v/>
      </c>
      <c r="C883" s="174" t="str">
        <f>IF(MIN(Table912[[#This Row],[search supracategory]:[search subcategory]])&lt;&gt;0,MIN(Table912[[#This Row],[search supracategory]:[search subcategory]]),"")</f>
        <v/>
      </c>
      <c r="D883" s="174" t="str">
        <f>IFERROR(SEARCH($G$3,Table912[[#This Row],[Supracategory Name]])+ROW()/100000,"")</f>
        <v/>
      </c>
      <c r="E883" s="174" t="str">
        <f>IFERROR(SEARCH($G$3,Table912[[#This Row],[Category Name]])+ROW()/100000,"")</f>
        <v/>
      </c>
      <c r="F883" s="174" t="str">
        <f>IFERROR(SEARCH($G$3,Table912[[#This Row],[Subcategory Name]])+ROW()/100000,"")</f>
        <v/>
      </c>
      <c r="G883" s="171">
        <v>3361</v>
      </c>
      <c r="H883" s="172" t="s">
        <v>2127</v>
      </c>
      <c r="I883" s="172" t="s">
        <v>978</v>
      </c>
      <c r="J883" s="172" t="s">
        <v>2128</v>
      </c>
      <c r="K883" s="172" t="s">
        <v>2129</v>
      </c>
      <c r="L883" s="172" t="s">
        <v>2152</v>
      </c>
      <c r="M883" s="172" t="s">
        <v>179</v>
      </c>
    </row>
    <row r="884" spans="2:13" ht="20.100000000000001" customHeight="1" x14ac:dyDescent="0.25">
      <c r="B884" s="169" t="str">
        <f>IFERROR(RANK(Table912[[#This Row],[search id]],Table912[search id],1),"")</f>
        <v/>
      </c>
      <c r="C884" s="170" t="str">
        <f>IF(MIN(Table912[[#This Row],[search supracategory]:[search subcategory]])&lt;&gt;0,MIN(Table912[[#This Row],[search supracategory]:[search subcategory]]),"")</f>
        <v/>
      </c>
      <c r="D884" s="170" t="str">
        <f>IFERROR(SEARCH($G$3,Table912[[#This Row],[Supracategory Name]])+ROW()/100000,"")</f>
        <v/>
      </c>
      <c r="E884" s="170" t="str">
        <f>IFERROR(SEARCH($G$3,Table912[[#This Row],[Category Name]])+ROW()/100000,"")</f>
        <v/>
      </c>
      <c r="F884" s="170" t="str">
        <f>IFERROR(SEARCH($G$3,Table912[[#This Row],[Subcategory Name]])+ROW()/100000,"")</f>
        <v/>
      </c>
      <c r="G884" s="171">
        <v>2270</v>
      </c>
      <c r="H884" s="172" t="s">
        <v>2127</v>
      </c>
      <c r="I884" s="172" t="s">
        <v>978</v>
      </c>
      <c r="J884" s="172" t="s">
        <v>2128</v>
      </c>
      <c r="K884" s="172" t="s">
        <v>2154</v>
      </c>
      <c r="L884" s="172" t="s">
        <v>2155</v>
      </c>
      <c r="M884" s="172" t="s">
        <v>179</v>
      </c>
    </row>
    <row r="885" spans="2:13" ht="20.100000000000001" customHeight="1" x14ac:dyDescent="0.25">
      <c r="B885" s="173" t="str">
        <f>IFERROR(RANK(Table912[[#This Row],[search id]],Table912[search id],1),"")</f>
        <v/>
      </c>
      <c r="C885" s="174" t="str">
        <f>IF(MIN(Table912[[#This Row],[search supracategory]:[search subcategory]])&lt;&gt;0,MIN(Table912[[#This Row],[search supracategory]:[search subcategory]]),"")</f>
        <v/>
      </c>
      <c r="D885" s="174" t="str">
        <f>IFERROR(SEARCH($G$3,Table912[[#This Row],[Supracategory Name]])+ROW()/100000,"")</f>
        <v/>
      </c>
      <c r="E885" s="174" t="str">
        <f>IFERROR(SEARCH($G$3,Table912[[#This Row],[Category Name]])+ROW()/100000,"")</f>
        <v/>
      </c>
      <c r="F885" s="174" t="str">
        <f>IFERROR(SEARCH($G$3,Table912[[#This Row],[Subcategory Name]])+ROW()/100000,"")</f>
        <v/>
      </c>
      <c r="G885" s="171">
        <v>2237</v>
      </c>
      <c r="H885" s="172" t="s">
        <v>2127</v>
      </c>
      <c r="I885" s="172" t="s">
        <v>978</v>
      </c>
      <c r="J885" s="172" t="s">
        <v>2128</v>
      </c>
      <c r="K885" s="172" t="s">
        <v>2154</v>
      </c>
      <c r="L885" s="172" t="s">
        <v>2158</v>
      </c>
      <c r="M885" s="172" t="s">
        <v>179</v>
      </c>
    </row>
    <row r="886" spans="2:13" ht="20.100000000000001" customHeight="1" x14ac:dyDescent="0.25">
      <c r="B886" s="169" t="str">
        <f>IFERROR(RANK(Table912[[#This Row],[search id]],Table912[search id],1),"")</f>
        <v/>
      </c>
      <c r="C886" s="170" t="str">
        <f>IF(MIN(Table912[[#This Row],[search supracategory]:[search subcategory]])&lt;&gt;0,MIN(Table912[[#This Row],[search supracategory]:[search subcategory]]),"")</f>
        <v/>
      </c>
      <c r="D886" s="170" t="str">
        <f>IFERROR(SEARCH($G$3,Table912[[#This Row],[Supracategory Name]])+ROW()/100000,"")</f>
        <v/>
      </c>
      <c r="E886" s="170" t="str">
        <f>IFERROR(SEARCH($G$3,Table912[[#This Row],[Category Name]])+ROW()/100000,"")</f>
        <v/>
      </c>
      <c r="F886" s="170" t="str">
        <f>IFERROR(SEARCH($G$3,Table912[[#This Row],[Subcategory Name]])+ROW()/100000,"")</f>
        <v/>
      </c>
      <c r="G886" s="171">
        <v>2404</v>
      </c>
      <c r="H886" s="172" t="s">
        <v>2127</v>
      </c>
      <c r="I886" s="172" t="s">
        <v>978</v>
      </c>
      <c r="J886" s="172" t="s">
        <v>2128</v>
      </c>
      <c r="K886" s="172" t="s">
        <v>2154</v>
      </c>
      <c r="L886" s="172" t="s">
        <v>2160</v>
      </c>
      <c r="M886" s="172" t="s">
        <v>179</v>
      </c>
    </row>
    <row r="887" spans="2:13" ht="20.100000000000001" customHeight="1" x14ac:dyDescent="0.25">
      <c r="B887" s="173" t="str">
        <f>IFERROR(RANK(Table912[[#This Row],[search id]],Table912[search id],1),"")</f>
        <v/>
      </c>
      <c r="C887" s="174" t="str">
        <f>IF(MIN(Table912[[#This Row],[search supracategory]:[search subcategory]])&lt;&gt;0,MIN(Table912[[#This Row],[search supracategory]:[search subcategory]]),"")</f>
        <v/>
      </c>
      <c r="D887" s="174" t="str">
        <f>IFERROR(SEARCH($G$3,Table912[[#This Row],[Supracategory Name]])+ROW()/100000,"")</f>
        <v/>
      </c>
      <c r="E887" s="174" t="str">
        <f>IFERROR(SEARCH($G$3,Table912[[#This Row],[Category Name]])+ROW()/100000,"")</f>
        <v/>
      </c>
      <c r="F887" s="174" t="str">
        <f>IFERROR(SEARCH($G$3,Table912[[#This Row],[Subcategory Name]])+ROW()/100000,"")</f>
        <v/>
      </c>
      <c r="G887" s="171">
        <v>1761</v>
      </c>
      <c r="H887" s="172" t="s">
        <v>2127</v>
      </c>
      <c r="I887" s="172" t="s">
        <v>978</v>
      </c>
      <c r="J887" s="172" t="s">
        <v>2128</v>
      </c>
      <c r="K887" s="172" t="s">
        <v>2154</v>
      </c>
      <c r="L887" s="172" t="s">
        <v>2162</v>
      </c>
      <c r="M887" s="172" t="s">
        <v>179</v>
      </c>
    </row>
    <row r="888" spans="2:13" ht="20.100000000000001" customHeight="1" x14ac:dyDescent="0.25">
      <c r="B888" s="169" t="str">
        <f>IFERROR(RANK(Table912[[#This Row],[search id]],Table912[search id],1),"")</f>
        <v/>
      </c>
      <c r="C888" s="170" t="str">
        <f>IF(MIN(Table912[[#This Row],[search supracategory]:[search subcategory]])&lt;&gt;0,MIN(Table912[[#This Row],[search supracategory]:[search subcategory]]),"")</f>
        <v/>
      </c>
      <c r="D888" s="170" t="str">
        <f>IFERROR(SEARCH($G$3,Table912[[#This Row],[Supracategory Name]])+ROW()/100000,"")</f>
        <v/>
      </c>
      <c r="E888" s="170" t="str">
        <f>IFERROR(SEARCH($G$3,Table912[[#This Row],[Category Name]])+ROW()/100000,"")</f>
        <v/>
      </c>
      <c r="F888" s="170" t="str">
        <f>IFERROR(SEARCH($G$3,Table912[[#This Row],[Subcategory Name]])+ROW()/100000,"")</f>
        <v/>
      </c>
      <c r="G888" s="171">
        <v>2061</v>
      </c>
      <c r="H888" s="172" t="s">
        <v>2127</v>
      </c>
      <c r="I888" s="172" t="s">
        <v>978</v>
      </c>
      <c r="J888" s="172" t="s">
        <v>2128</v>
      </c>
      <c r="K888" s="172" t="s">
        <v>2154</v>
      </c>
      <c r="L888" s="172" t="s">
        <v>2164</v>
      </c>
      <c r="M888" s="172" t="s">
        <v>179</v>
      </c>
    </row>
    <row r="889" spans="2:13" ht="20.100000000000001" customHeight="1" x14ac:dyDescent="0.25">
      <c r="B889" s="173" t="str">
        <f>IFERROR(RANK(Table912[[#This Row],[search id]],Table912[search id],1),"")</f>
        <v/>
      </c>
      <c r="C889" s="174" t="str">
        <f>IF(MIN(Table912[[#This Row],[search supracategory]:[search subcategory]])&lt;&gt;0,MIN(Table912[[#This Row],[search supracategory]:[search subcategory]]),"")</f>
        <v/>
      </c>
      <c r="D889" s="174" t="str">
        <f>IFERROR(SEARCH($G$3,Table912[[#This Row],[Supracategory Name]])+ROW()/100000,"")</f>
        <v/>
      </c>
      <c r="E889" s="174" t="str">
        <f>IFERROR(SEARCH($G$3,Table912[[#This Row],[Category Name]])+ROW()/100000,"")</f>
        <v/>
      </c>
      <c r="F889" s="174" t="str">
        <f>IFERROR(SEARCH($G$3,Table912[[#This Row],[Subcategory Name]])+ROW()/100000,"")</f>
        <v/>
      </c>
      <c r="G889" s="171">
        <v>2547</v>
      </c>
      <c r="H889" s="172" t="s">
        <v>2127</v>
      </c>
      <c r="I889" s="172" t="s">
        <v>978</v>
      </c>
      <c r="J889" s="172" t="s">
        <v>2128</v>
      </c>
      <c r="K889" s="172" t="s">
        <v>2154</v>
      </c>
      <c r="L889" s="172" t="s">
        <v>2166</v>
      </c>
      <c r="M889" s="172" t="s">
        <v>179</v>
      </c>
    </row>
    <row r="890" spans="2:13" ht="20.100000000000001" customHeight="1" x14ac:dyDescent="0.25">
      <c r="B890" s="169" t="str">
        <f>IFERROR(RANK(Table912[[#This Row],[search id]],Table912[search id],1),"")</f>
        <v/>
      </c>
      <c r="C890" s="170" t="str">
        <f>IF(MIN(Table912[[#This Row],[search supracategory]:[search subcategory]])&lt;&gt;0,MIN(Table912[[#This Row],[search supracategory]:[search subcategory]]),"")</f>
        <v/>
      </c>
      <c r="D890" s="170" t="str">
        <f>IFERROR(SEARCH($G$3,Table912[[#This Row],[Supracategory Name]])+ROW()/100000,"")</f>
        <v/>
      </c>
      <c r="E890" s="170" t="str">
        <f>IFERROR(SEARCH($G$3,Table912[[#This Row],[Category Name]])+ROW()/100000,"")</f>
        <v/>
      </c>
      <c r="F890" s="170" t="str">
        <f>IFERROR(SEARCH($G$3,Table912[[#This Row],[Subcategory Name]])+ROW()/100000,"")</f>
        <v/>
      </c>
      <c r="G890" s="171">
        <v>2281</v>
      </c>
      <c r="H890" s="172" t="s">
        <v>2127</v>
      </c>
      <c r="I890" s="172" t="s">
        <v>978</v>
      </c>
      <c r="J890" s="172" t="s">
        <v>2168</v>
      </c>
      <c r="K890" s="172" t="s">
        <v>2169</v>
      </c>
      <c r="L890" s="172" t="s">
        <v>2170</v>
      </c>
      <c r="M890" s="172" t="s">
        <v>179</v>
      </c>
    </row>
    <row r="891" spans="2:13" ht="20.100000000000001" customHeight="1" x14ac:dyDescent="0.25">
      <c r="B891" s="173" t="str">
        <f>IFERROR(RANK(Table912[[#This Row],[search id]],Table912[search id],1),"")</f>
        <v/>
      </c>
      <c r="C891" s="174" t="str">
        <f>IF(MIN(Table912[[#This Row],[search supracategory]:[search subcategory]])&lt;&gt;0,MIN(Table912[[#This Row],[search supracategory]:[search subcategory]]),"")</f>
        <v/>
      </c>
      <c r="D891" s="174" t="str">
        <f>IFERROR(SEARCH($G$3,Table912[[#This Row],[Supracategory Name]])+ROW()/100000,"")</f>
        <v/>
      </c>
      <c r="E891" s="174" t="str">
        <f>IFERROR(SEARCH($G$3,Table912[[#This Row],[Category Name]])+ROW()/100000,"")</f>
        <v/>
      </c>
      <c r="F891" s="174" t="str">
        <f>IFERROR(SEARCH($G$3,Table912[[#This Row],[Subcategory Name]])+ROW()/100000,"")</f>
        <v/>
      </c>
      <c r="G891" s="171">
        <v>2597</v>
      </c>
      <c r="H891" s="172" t="s">
        <v>2127</v>
      </c>
      <c r="I891" s="172" t="s">
        <v>978</v>
      </c>
      <c r="J891" s="172" t="s">
        <v>2168</v>
      </c>
      <c r="K891" s="172" t="s">
        <v>2169</v>
      </c>
      <c r="L891" s="172" t="s">
        <v>2173</v>
      </c>
      <c r="M891" s="172" t="s">
        <v>179</v>
      </c>
    </row>
    <row r="892" spans="2:13" ht="20.100000000000001" customHeight="1" x14ac:dyDescent="0.25">
      <c r="B892" s="169" t="str">
        <f>IFERROR(RANK(Table912[[#This Row],[search id]],Table912[search id],1),"")</f>
        <v/>
      </c>
      <c r="C892" s="170" t="str">
        <f>IF(MIN(Table912[[#This Row],[search supracategory]:[search subcategory]])&lt;&gt;0,MIN(Table912[[#This Row],[search supracategory]:[search subcategory]]),"")</f>
        <v/>
      </c>
      <c r="D892" s="170" t="str">
        <f>IFERROR(SEARCH($G$3,Table912[[#This Row],[Supracategory Name]])+ROW()/100000,"")</f>
        <v/>
      </c>
      <c r="E892" s="170" t="str">
        <f>IFERROR(SEARCH($G$3,Table912[[#This Row],[Category Name]])+ROW()/100000,"")</f>
        <v/>
      </c>
      <c r="F892" s="170" t="str">
        <f>IFERROR(SEARCH($G$3,Table912[[#This Row],[Subcategory Name]])+ROW()/100000,"")</f>
        <v/>
      </c>
      <c r="G892" s="171">
        <v>2598</v>
      </c>
      <c r="H892" s="172" t="s">
        <v>2127</v>
      </c>
      <c r="I892" s="172" t="s">
        <v>978</v>
      </c>
      <c r="J892" s="172" t="s">
        <v>2168</v>
      </c>
      <c r="K892" s="172" t="s">
        <v>2169</v>
      </c>
      <c r="L892" s="172" t="s">
        <v>2175</v>
      </c>
      <c r="M892" s="172" t="s">
        <v>179</v>
      </c>
    </row>
    <row r="893" spans="2:13" ht="20.100000000000001" customHeight="1" x14ac:dyDescent="0.25">
      <c r="B893" s="173" t="str">
        <f>IFERROR(RANK(Table912[[#This Row],[search id]],Table912[search id],1),"")</f>
        <v/>
      </c>
      <c r="C893" s="174" t="str">
        <f>IF(MIN(Table912[[#This Row],[search supracategory]:[search subcategory]])&lt;&gt;0,MIN(Table912[[#This Row],[search supracategory]:[search subcategory]]),"")</f>
        <v/>
      </c>
      <c r="D893" s="174" t="str">
        <f>IFERROR(SEARCH($G$3,Table912[[#This Row],[Supracategory Name]])+ROW()/100000,"")</f>
        <v/>
      </c>
      <c r="E893" s="174" t="str">
        <f>IFERROR(SEARCH($G$3,Table912[[#This Row],[Category Name]])+ROW()/100000,"")</f>
        <v/>
      </c>
      <c r="F893" s="174" t="str">
        <f>IFERROR(SEARCH($G$3,Table912[[#This Row],[Subcategory Name]])+ROW()/100000,"")</f>
        <v/>
      </c>
      <c r="G893" s="171">
        <v>1944</v>
      </c>
      <c r="H893" s="172" t="s">
        <v>2127</v>
      </c>
      <c r="I893" s="172" t="s">
        <v>978</v>
      </c>
      <c r="J893" s="172" t="s">
        <v>2168</v>
      </c>
      <c r="K893" s="172" t="s">
        <v>2177</v>
      </c>
      <c r="L893" s="172" t="s">
        <v>2178</v>
      </c>
      <c r="M893" s="172" t="s">
        <v>179</v>
      </c>
    </row>
    <row r="894" spans="2:13" ht="20.100000000000001" customHeight="1" x14ac:dyDescent="0.25">
      <c r="B894" s="169" t="str">
        <f>IFERROR(RANK(Table912[[#This Row],[search id]],Table912[search id],1),"")</f>
        <v/>
      </c>
      <c r="C894" s="170" t="str">
        <f>IF(MIN(Table912[[#This Row],[search supracategory]:[search subcategory]])&lt;&gt;0,MIN(Table912[[#This Row],[search supracategory]:[search subcategory]]),"")</f>
        <v/>
      </c>
      <c r="D894" s="170" t="str">
        <f>IFERROR(SEARCH($G$3,Table912[[#This Row],[Supracategory Name]])+ROW()/100000,"")</f>
        <v/>
      </c>
      <c r="E894" s="170" t="str">
        <f>IFERROR(SEARCH($G$3,Table912[[#This Row],[Category Name]])+ROW()/100000,"")</f>
        <v/>
      </c>
      <c r="F894" s="170" t="str">
        <f>IFERROR(SEARCH($G$3,Table912[[#This Row],[Subcategory Name]])+ROW()/100000,"")</f>
        <v/>
      </c>
      <c r="G894" s="171">
        <v>1950</v>
      </c>
      <c r="H894" s="172" t="s">
        <v>2127</v>
      </c>
      <c r="I894" s="172" t="s">
        <v>978</v>
      </c>
      <c r="J894" s="172" t="s">
        <v>2168</v>
      </c>
      <c r="K894" s="172" t="s">
        <v>2177</v>
      </c>
      <c r="L894" s="172" t="s">
        <v>2181</v>
      </c>
      <c r="M894" s="172" t="s">
        <v>179</v>
      </c>
    </row>
    <row r="895" spans="2:13" ht="20.100000000000001" customHeight="1" x14ac:dyDescent="0.25">
      <c r="B895" s="173" t="str">
        <f>IFERROR(RANK(Table912[[#This Row],[search id]],Table912[search id],1),"")</f>
        <v/>
      </c>
      <c r="C895" s="174" t="str">
        <f>IF(MIN(Table912[[#This Row],[search supracategory]:[search subcategory]])&lt;&gt;0,MIN(Table912[[#This Row],[search supracategory]:[search subcategory]]),"")</f>
        <v/>
      </c>
      <c r="D895" s="174" t="str">
        <f>IFERROR(SEARCH($G$3,Table912[[#This Row],[Supracategory Name]])+ROW()/100000,"")</f>
        <v/>
      </c>
      <c r="E895" s="174" t="str">
        <f>IFERROR(SEARCH($G$3,Table912[[#This Row],[Category Name]])+ROW()/100000,"")</f>
        <v/>
      </c>
      <c r="F895" s="174" t="str">
        <f>IFERROR(SEARCH($G$3,Table912[[#This Row],[Subcategory Name]])+ROW()/100000,"")</f>
        <v/>
      </c>
      <c r="G895" s="171">
        <v>1438</v>
      </c>
      <c r="H895" s="172" t="s">
        <v>2127</v>
      </c>
      <c r="I895" s="172" t="s">
        <v>978</v>
      </c>
      <c r="J895" s="172" t="s">
        <v>2168</v>
      </c>
      <c r="K895" s="172" t="s">
        <v>2177</v>
      </c>
      <c r="L895" s="172" t="s">
        <v>2183</v>
      </c>
      <c r="M895" s="172" t="s">
        <v>179</v>
      </c>
    </row>
    <row r="896" spans="2:13" ht="20.100000000000001" customHeight="1" x14ac:dyDescent="0.25">
      <c r="B896" s="169" t="str">
        <f>IFERROR(RANK(Table912[[#This Row],[search id]],Table912[search id],1),"")</f>
        <v/>
      </c>
      <c r="C896" s="170" t="str">
        <f>IF(MIN(Table912[[#This Row],[search supracategory]:[search subcategory]])&lt;&gt;0,MIN(Table912[[#This Row],[search supracategory]:[search subcategory]]),"")</f>
        <v/>
      </c>
      <c r="D896" s="170" t="str">
        <f>IFERROR(SEARCH($G$3,Table912[[#This Row],[Supracategory Name]])+ROW()/100000,"")</f>
        <v/>
      </c>
      <c r="E896" s="170" t="str">
        <f>IFERROR(SEARCH($G$3,Table912[[#This Row],[Category Name]])+ROW()/100000,"")</f>
        <v/>
      </c>
      <c r="F896" s="170" t="str">
        <f>IFERROR(SEARCH($G$3,Table912[[#This Row],[Subcategory Name]])+ROW()/100000,"")</f>
        <v/>
      </c>
      <c r="G896" s="171">
        <v>1439</v>
      </c>
      <c r="H896" s="172" t="s">
        <v>2127</v>
      </c>
      <c r="I896" s="172" t="s">
        <v>978</v>
      </c>
      <c r="J896" s="172" t="s">
        <v>2168</v>
      </c>
      <c r="K896" s="172" t="s">
        <v>2177</v>
      </c>
      <c r="L896" s="172" t="s">
        <v>2185</v>
      </c>
      <c r="M896" s="172" t="s">
        <v>179</v>
      </c>
    </row>
    <row r="897" spans="2:13" ht="20.100000000000001" customHeight="1" x14ac:dyDescent="0.25">
      <c r="B897" s="173" t="str">
        <f>IFERROR(RANK(Table912[[#This Row],[search id]],Table912[search id],1),"")</f>
        <v/>
      </c>
      <c r="C897" s="174" t="str">
        <f>IF(MIN(Table912[[#This Row],[search supracategory]:[search subcategory]])&lt;&gt;0,MIN(Table912[[#This Row],[search supracategory]:[search subcategory]]),"")</f>
        <v/>
      </c>
      <c r="D897" s="174" t="str">
        <f>IFERROR(SEARCH($G$3,Table912[[#This Row],[Supracategory Name]])+ROW()/100000,"")</f>
        <v/>
      </c>
      <c r="E897" s="174" t="str">
        <f>IFERROR(SEARCH($G$3,Table912[[#This Row],[Category Name]])+ROW()/100000,"")</f>
        <v/>
      </c>
      <c r="F897" s="174" t="str">
        <f>IFERROR(SEARCH($G$3,Table912[[#This Row],[Subcategory Name]])+ROW()/100000,"")</f>
        <v/>
      </c>
      <c r="G897" s="171">
        <v>2211</v>
      </c>
      <c r="H897" s="172" t="s">
        <v>2127</v>
      </c>
      <c r="I897" s="172" t="s">
        <v>978</v>
      </c>
      <c r="J897" s="172" t="s">
        <v>2168</v>
      </c>
      <c r="K897" s="172" t="s">
        <v>2177</v>
      </c>
      <c r="L897" s="172" t="s">
        <v>2187</v>
      </c>
      <c r="M897" s="172" t="s">
        <v>179</v>
      </c>
    </row>
    <row r="898" spans="2:13" ht="20.100000000000001" customHeight="1" x14ac:dyDescent="0.25">
      <c r="B898" s="169" t="str">
        <f>IFERROR(RANK(Table912[[#This Row],[search id]],Table912[search id],1),"")</f>
        <v/>
      </c>
      <c r="C898" s="170" t="str">
        <f>IF(MIN(Table912[[#This Row],[search supracategory]:[search subcategory]])&lt;&gt;0,MIN(Table912[[#This Row],[search supracategory]:[search subcategory]]),"")</f>
        <v/>
      </c>
      <c r="D898" s="170" t="str">
        <f>IFERROR(SEARCH($G$3,Table912[[#This Row],[Supracategory Name]])+ROW()/100000,"")</f>
        <v/>
      </c>
      <c r="E898" s="170" t="str">
        <f>IFERROR(SEARCH($G$3,Table912[[#This Row],[Category Name]])+ROW()/100000,"")</f>
        <v/>
      </c>
      <c r="F898" s="170" t="str">
        <f>IFERROR(SEARCH($G$3,Table912[[#This Row],[Subcategory Name]])+ROW()/100000,"")</f>
        <v/>
      </c>
      <c r="G898" s="171">
        <v>2192</v>
      </c>
      <c r="H898" s="172" t="s">
        <v>2127</v>
      </c>
      <c r="I898" s="172" t="s">
        <v>978</v>
      </c>
      <c r="J898" s="172" t="s">
        <v>2168</v>
      </c>
      <c r="K898" s="172" t="s">
        <v>2177</v>
      </c>
      <c r="L898" s="172" t="s">
        <v>2189</v>
      </c>
      <c r="M898" s="172" t="s">
        <v>179</v>
      </c>
    </row>
    <row r="899" spans="2:13" ht="20.100000000000001" customHeight="1" x14ac:dyDescent="0.25">
      <c r="B899" s="173" t="str">
        <f>IFERROR(RANK(Table912[[#This Row],[search id]],Table912[search id],1),"")</f>
        <v/>
      </c>
      <c r="C899" s="174" t="str">
        <f>IF(MIN(Table912[[#This Row],[search supracategory]:[search subcategory]])&lt;&gt;0,MIN(Table912[[#This Row],[search supracategory]:[search subcategory]]),"")</f>
        <v/>
      </c>
      <c r="D899" s="174" t="str">
        <f>IFERROR(SEARCH($G$3,Table912[[#This Row],[Supracategory Name]])+ROW()/100000,"")</f>
        <v/>
      </c>
      <c r="E899" s="174" t="str">
        <f>IFERROR(SEARCH($G$3,Table912[[#This Row],[Category Name]])+ROW()/100000,"")</f>
        <v/>
      </c>
      <c r="F899" s="174" t="str">
        <f>IFERROR(SEARCH($G$3,Table912[[#This Row],[Subcategory Name]])+ROW()/100000,"")</f>
        <v/>
      </c>
      <c r="G899" s="171">
        <v>2372</v>
      </c>
      <c r="H899" s="172" t="s">
        <v>2127</v>
      </c>
      <c r="I899" s="172" t="s">
        <v>978</v>
      </c>
      <c r="J899" s="172" t="s">
        <v>2168</v>
      </c>
      <c r="K899" s="172" t="s">
        <v>2177</v>
      </c>
      <c r="L899" s="172" t="s">
        <v>2191</v>
      </c>
      <c r="M899" s="172" t="s">
        <v>179</v>
      </c>
    </row>
    <row r="900" spans="2:13" ht="20.100000000000001" customHeight="1" x14ac:dyDescent="0.25">
      <c r="B900" s="169" t="str">
        <f>IFERROR(RANK(Table912[[#This Row],[search id]],Table912[search id],1),"")</f>
        <v/>
      </c>
      <c r="C900" s="170" t="str">
        <f>IF(MIN(Table912[[#This Row],[search supracategory]:[search subcategory]])&lt;&gt;0,MIN(Table912[[#This Row],[search supracategory]:[search subcategory]]),"")</f>
        <v/>
      </c>
      <c r="D900" s="170" t="str">
        <f>IFERROR(SEARCH($G$3,Table912[[#This Row],[Supracategory Name]])+ROW()/100000,"")</f>
        <v/>
      </c>
      <c r="E900" s="170" t="str">
        <f>IFERROR(SEARCH($G$3,Table912[[#This Row],[Category Name]])+ROW()/100000,"")</f>
        <v/>
      </c>
      <c r="F900" s="170" t="str">
        <f>IFERROR(SEARCH($G$3,Table912[[#This Row],[Subcategory Name]])+ROW()/100000,"")</f>
        <v/>
      </c>
      <c r="G900" s="171">
        <v>2280</v>
      </c>
      <c r="H900" s="172" t="s">
        <v>2127</v>
      </c>
      <c r="I900" s="172" t="s">
        <v>978</v>
      </c>
      <c r="J900" s="172" t="s">
        <v>2168</v>
      </c>
      <c r="K900" s="172" t="s">
        <v>2177</v>
      </c>
      <c r="L900" s="172" t="s">
        <v>2193</v>
      </c>
      <c r="M900" s="172" t="s">
        <v>179</v>
      </c>
    </row>
    <row r="901" spans="2:13" ht="20.100000000000001" customHeight="1" x14ac:dyDescent="0.25">
      <c r="B901" s="173" t="str">
        <f>IFERROR(RANK(Table912[[#This Row],[search id]],Table912[search id],1),"")</f>
        <v/>
      </c>
      <c r="C901" s="174" t="str">
        <f>IF(MIN(Table912[[#This Row],[search supracategory]:[search subcategory]])&lt;&gt;0,MIN(Table912[[#This Row],[search supracategory]:[search subcategory]]),"")</f>
        <v/>
      </c>
      <c r="D901" s="174" t="str">
        <f>IFERROR(SEARCH($G$3,Table912[[#This Row],[Supracategory Name]])+ROW()/100000,"")</f>
        <v/>
      </c>
      <c r="E901" s="174" t="str">
        <f>IFERROR(SEARCH($G$3,Table912[[#This Row],[Category Name]])+ROW()/100000,"")</f>
        <v/>
      </c>
      <c r="F901" s="174" t="str">
        <f>IFERROR(SEARCH($G$3,Table912[[#This Row],[Subcategory Name]])+ROW()/100000,"")</f>
        <v/>
      </c>
      <c r="G901" s="171">
        <v>2708</v>
      </c>
      <c r="H901" s="172" t="s">
        <v>2127</v>
      </c>
      <c r="I901" s="172" t="s">
        <v>978</v>
      </c>
      <c r="J901" s="172" t="s">
        <v>2168</v>
      </c>
      <c r="K901" s="172" t="s">
        <v>2177</v>
      </c>
      <c r="L901" s="172" t="s">
        <v>2195</v>
      </c>
      <c r="M901" s="172" t="s">
        <v>179</v>
      </c>
    </row>
    <row r="902" spans="2:13" ht="20.100000000000001" customHeight="1" x14ac:dyDescent="0.25">
      <c r="B902" s="169" t="str">
        <f>IFERROR(RANK(Table912[[#This Row],[search id]],Table912[search id],1),"")</f>
        <v/>
      </c>
      <c r="C902" s="170" t="str">
        <f>IF(MIN(Table912[[#This Row],[search supracategory]:[search subcategory]])&lt;&gt;0,MIN(Table912[[#This Row],[search supracategory]:[search subcategory]]),"")</f>
        <v/>
      </c>
      <c r="D902" s="170" t="str">
        <f>IFERROR(SEARCH($G$3,Table912[[#This Row],[Supracategory Name]])+ROW()/100000,"")</f>
        <v/>
      </c>
      <c r="E902" s="170" t="str">
        <f>IFERROR(SEARCH($G$3,Table912[[#This Row],[Category Name]])+ROW()/100000,"")</f>
        <v/>
      </c>
      <c r="F902" s="170" t="str">
        <f>IFERROR(SEARCH($G$3,Table912[[#This Row],[Subcategory Name]])+ROW()/100000,"")</f>
        <v/>
      </c>
      <c r="G902" s="171">
        <v>2124</v>
      </c>
      <c r="H902" s="172" t="s">
        <v>2127</v>
      </c>
      <c r="I902" s="172" t="s">
        <v>978</v>
      </c>
      <c r="J902" s="172" t="s">
        <v>2168</v>
      </c>
      <c r="K902" s="172" t="s">
        <v>2177</v>
      </c>
      <c r="L902" s="172" t="s">
        <v>2197</v>
      </c>
      <c r="M902" s="172" t="s">
        <v>179</v>
      </c>
    </row>
    <row r="903" spans="2:13" ht="20.100000000000001" customHeight="1" x14ac:dyDescent="0.25">
      <c r="B903" s="173" t="str">
        <f>IFERROR(RANK(Table912[[#This Row],[search id]],Table912[search id],1),"")</f>
        <v/>
      </c>
      <c r="C903" s="174" t="str">
        <f>IF(MIN(Table912[[#This Row],[search supracategory]:[search subcategory]])&lt;&gt;0,MIN(Table912[[#This Row],[search supracategory]:[search subcategory]]),"")</f>
        <v/>
      </c>
      <c r="D903" s="174" t="str">
        <f>IFERROR(SEARCH($G$3,Table912[[#This Row],[Supracategory Name]])+ROW()/100000,"")</f>
        <v/>
      </c>
      <c r="E903" s="174" t="str">
        <f>IFERROR(SEARCH($G$3,Table912[[#This Row],[Category Name]])+ROW()/100000,"")</f>
        <v/>
      </c>
      <c r="F903" s="174" t="str">
        <f>IFERROR(SEARCH($G$3,Table912[[#This Row],[Subcategory Name]])+ROW()/100000,"")</f>
        <v/>
      </c>
      <c r="G903" s="171">
        <v>3362</v>
      </c>
      <c r="H903" s="172" t="s">
        <v>2127</v>
      </c>
      <c r="I903" s="172" t="s">
        <v>978</v>
      </c>
      <c r="J903" s="172" t="s">
        <v>2168</v>
      </c>
      <c r="K903" s="172" t="s">
        <v>2199</v>
      </c>
      <c r="L903" s="172" t="s">
        <v>2200</v>
      </c>
      <c r="M903" s="172" t="s">
        <v>179</v>
      </c>
    </row>
    <row r="904" spans="2:13" ht="20.100000000000001" customHeight="1" x14ac:dyDescent="0.25">
      <c r="B904" s="169" t="str">
        <f>IFERROR(RANK(Table912[[#This Row],[search id]],Table912[search id],1),"")</f>
        <v/>
      </c>
      <c r="C904" s="170" t="str">
        <f>IF(MIN(Table912[[#This Row],[search supracategory]:[search subcategory]])&lt;&gt;0,MIN(Table912[[#This Row],[search supracategory]:[search subcategory]]),"")</f>
        <v/>
      </c>
      <c r="D904" s="170" t="str">
        <f>IFERROR(SEARCH($G$3,Table912[[#This Row],[Supracategory Name]])+ROW()/100000,"")</f>
        <v/>
      </c>
      <c r="E904" s="170" t="str">
        <f>IFERROR(SEARCH($G$3,Table912[[#This Row],[Category Name]])+ROW()/100000,"")</f>
        <v/>
      </c>
      <c r="F904" s="170" t="str">
        <f>IFERROR(SEARCH($G$3,Table912[[#This Row],[Subcategory Name]])+ROW()/100000,"")</f>
        <v/>
      </c>
      <c r="G904" s="171">
        <v>3353</v>
      </c>
      <c r="H904" s="172" t="s">
        <v>2127</v>
      </c>
      <c r="I904" s="172" t="s">
        <v>978</v>
      </c>
      <c r="J904" s="172" t="s">
        <v>2168</v>
      </c>
      <c r="K904" s="172" t="s">
        <v>2199</v>
      </c>
      <c r="L904" s="172" t="s">
        <v>2203</v>
      </c>
      <c r="M904" s="172" t="s">
        <v>179</v>
      </c>
    </row>
    <row r="905" spans="2:13" ht="20.100000000000001" customHeight="1" x14ac:dyDescent="0.25">
      <c r="B905" s="173" t="str">
        <f>IFERROR(RANK(Table912[[#This Row],[search id]],Table912[search id],1),"")</f>
        <v/>
      </c>
      <c r="C905" s="174" t="str">
        <f>IF(MIN(Table912[[#This Row],[search supracategory]:[search subcategory]])&lt;&gt;0,MIN(Table912[[#This Row],[search supracategory]:[search subcategory]]),"")</f>
        <v/>
      </c>
      <c r="D905" s="174" t="str">
        <f>IFERROR(SEARCH($G$3,Table912[[#This Row],[Supracategory Name]])+ROW()/100000,"")</f>
        <v/>
      </c>
      <c r="E905" s="174" t="str">
        <f>IFERROR(SEARCH($G$3,Table912[[#This Row],[Category Name]])+ROW()/100000,"")</f>
        <v/>
      </c>
      <c r="F905" s="174" t="str">
        <f>IFERROR(SEARCH($G$3,Table912[[#This Row],[Subcategory Name]])+ROW()/100000,"")</f>
        <v/>
      </c>
      <c r="G905" s="171">
        <v>3430</v>
      </c>
      <c r="H905" s="172" t="s">
        <v>2127</v>
      </c>
      <c r="I905" s="172" t="s">
        <v>978</v>
      </c>
      <c r="J905" s="172" t="s">
        <v>2168</v>
      </c>
      <c r="K905" s="172" t="s">
        <v>2199</v>
      </c>
      <c r="L905" s="172" t="s">
        <v>2205</v>
      </c>
      <c r="M905" s="172" t="s">
        <v>179</v>
      </c>
    </row>
    <row r="906" spans="2:13" ht="20.100000000000001" customHeight="1" x14ac:dyDescent="0.25">
      <c r="B906" s="169" t="str">
        <f>IFERROR(RANK(Table912[[#This Row],[search id]],Table912[search id],1),"")</f>
        <v/>
      </c>
      <c r="C906" s="170" t="str">
        <f>IF(MIN(Table912[[#This Row],[search supracategory]:[search subcategory]])&lt;&gt;0,MIN(Table912[[#This Row],[search supracategory]:[search subcategory]]),"")</f>
        <v/>
      </c>
      <c r="D906" s="170" t="str">
        <f>IFERROR(SEARCH($G$3,Table912[[#This Row],[Supracategory Name]])+ROW()/100000,"")</f>
        <v/>
      </c>
      <c r="E906" s="170" t="str">
        <f>IFERROR(SEARCH($G$3,Table912[[#This Row],[Category Name]])+ROW()/100000,"")</f>
        <v/>
      </c>
      <c r="F906" s="170" t="str">
        <f>IFERROR(SEARCH($G$3,Table912[[#This Row],[Subcategory Name]])+ROW()/100000,"")</f>
        <v/>
      </c>
      <c r="G906" s="171">
        <v>2338</v>
      </c>
      <c r="H906" s="172" t="s">
        <v>2127</v>
      </c>
      <c r="I906" s="172" t="s">
        <v>978</v>
      </c>
      <c r="J906" s="172" t="s">
        <v>2168</v>
      </c>
      <c r="K906" s="172" t="s">
        <v>2199</v>
      </c>
      <c r="L906" s="172" t="s">
        <v>2207</v>
      </c>
      <c r="M906" s="172" t="s">
        <v>179</v>
      </c>
    </row>
    <row r="907" spans="2:13" ht="20.100000000000001" customHeight="1" x14ac:dyDescent="0.25">
      <c r="B907" s="173" t="str">
        <f>IFERROR(RANK(Table912[[#This Row],[search id]],Table912[search id],1),"")</f>
        <v/>
      </c>
      <c r="C907" s="174" t="str">
        <f>IF(MIN(Table912[[#This Row],[search supracategory]:[search subcategory]])&lt;&gt;0,MIN(Table912[[#This Row],[search supracategory]:[search subcategory]]),"")</f>
        <v/>
      </c>
      <c r="D907" s="174" t="str">
        <f>IFERROR(SEARCH($G$3,Table912[[#This Row],[Supracategory Name]])+ROW()/100000,"")</f>
        <v/>
      </c>
      <c r="E907" s="174" t="str">
        <f>IFERROR(SEARCH($G$3,Table912[[#This Row],[Category Name]])+ROW()/100000,"")</f>
        <v/>
      </c>
      <c r="F907" s="174" t="str">
        <f>IFERROR(SEARCH($G$3,Table912[[#This Row],[Subcategory Name]])+ROW()/100000,"")</f>
        <v/>
      </c>
      <c r="G907" s="171">
        <v>2339</v>
      </c>
      <c r="H907" s="172" t="s">
        <v>2127</v>
      </c>
      <c r="I907" s="172" t="s">
        <v>978</v>
      </c>
      <c r="J907" s="172" t="s">
        <v>2168</v>
      </c>
      <c r="K907" s="172" t="s">
        <v>2199</v>
      </c>
      <c r="L907" s="172" t="s">
        <v>2209</v>
      </c>
      <c r="M907" s="172" t="s">
        <v>179</v>
      </c>
    </row>
    <row r="908" spans="2:13" ht="20.100000000000001" customHeight="1" x14ac:dyDescent="0.25">
      <c r="B908" s="169" t="str">
        <f>IFERROR(RANK(Table912[[#This Row],[search id]],Table912[search id],1),"")</f>
        <v/>
      </c>
      <c r="C908" s="170" t="str">
        <f>IF(MIN(Table912[[#This Row],[search supracategory]:[search subcategory]])&lt;&gt;0,MIN(Table912[[#This Row],[search supracategory]:[search subcategory]]),"")</f>
        <v/>
      </c>
      <c r="D908" s="170" t="str">
        <f>IFERROR(SEARCH($G$3,Table912[[#This Row],[Supracategory Name]])+ROW()/100000,"")</f>
        <v/>
      </c>
      <c r="E908" s="170" t="str">
        <f>IFERROR(SEARCH($G$3,Table912[[#This Row],[Category Name]])+ROW()/100000,"")</f>
        <v/>
      </c>
      <c r="F908" s="170" t="str">
        <f>IFERROR(SEARCH($G$3,Table912[[#This Row],[Subcategory Name]])+ROW()/100000,"")</f>
        <v/>
      </c>
      <c r="G908" s="171">
        <v>2340</v>
      </c>
      <c r="H908" s="172" t="s">
        <v>2127</v>
      </c>
      <c r="I908" s="172" t="s">
        <v>978</v>
      </c>
      <c r="J908" s="172" t="s">
        <v>2168</v>
      </c>
      <c r="K908" s="172" t="s">
        <v>2199</v>
      </c>
      <c r="L908" s="172" t="s">
        <v>2211</v>
      </c>
      <c r="M908" s="172" t="s">
        <v>179</v>
      </c>
    </row>
    <row r="909" spans="2:13" ht="20.100000000000001" customHeight="1" x14ac:dyDescent="0.25">
      <c r="B909" s="173" t="str">
        <f>IFERROR(RANK(Table912[[#This Row],[search id]],Table912[search id],1),"")</f>
        <v/>
      </c>
      <c r="C909" s="174" t="str">
        <f>IF(MIN(Table912[[#This Row],[search supracategory]:[search subcategory]])&lt;&gt;0,MIN(Table912[[#This Row],[search supracategory]:[search subcategory]]),"")</f>
        <v/>
      </c>
      <c r="D909" s="174" t="str">
        <f>IFERROR(SEARCH($G$3,Table912[[#This Row],[Supracategory Name]])+ROW()/100000,"")</f>
        <v/>
      </c>
      <c r="E909" s="174" t="str">
        <f>IFERROR(SEARCH($G$3,Table912[[#This Row],[Category Name]])+ROW()/100000,"")</f>
        <v/>
      </c>
      <c r="F909" s="174" t="str">
        <f>IFERROR(SEARCH($G$3,Table912[[#This Row],[Subcategory Name]])+ROW()/100000,"")</f>
        <v/>
      </c>
      <c r="G909" s="171">
        <v>2341</v>
      </c>
      <c r="H909" s="172" t="s">
        <v>2127</v>
      </c>
      <c r="I909" s="172" t="s">
        <v>978</v>
      </c>
      <c r="J909" s="172" t="s">
        <v>2168</v>
      </c>
      <c r="K909" s="172" t="s">
        <v>2199</v>
      </c>
      <c r="L909" s="172" t="s">
        <v>2213</v>
      </c>
      <c r="M909" s="172" t="s">
        <v>179</v>
      </c>
    </row>
    <row r="910" spans="2:13" ht="20.100000000000001" customHeight="1" x14ac:dyDescent="0.25">
      <c r="B910" s="169" t="str">
        <f>IFERROR(RANK(Table912[[#This Row],[search id]],Table912[search id],1),"")</f>
        <v/>
      </c>
      <c r="C910" s="170" t="str">
        <f>IF(MIN(Table912[[#This Row],[search supracategory]:[search subcategory]])&lt;&gt;0,MIN(Table912[[#This Row],[search supracategory]:[search subcategory]]),"")</f>
        <v/>
      </c>
      <c r="D910" s="170" t="str">
        <f>IFERROR(SEARCH($G$3,Table912[[#This Row],[Supracategory Name]])+ROW()/100000,"")</f>
        <v/>
      </c>
      <c r="E910" s="170" t="str">
        <f>IFERROR(SEARCH($G$3,Table912[[#This Row],[Category Name]])+ROW()/100000,"")</f>
        <v/>
      </c>
      <c r="F910" s="170" t="str">
        <f>IFERROR(SEARCH($G$3,Table912[[#This Row],[Subcategory Name]])+ROW()/100000,"")</f>
        <v/>
      </c>
      <c r="G910" s="171">
        <v>2342</v>
      </c>
      <c r="H910" s="172" t="s">
        <v>2127</v>
      </c>
      <c r="I910" s="172" t="s">
        <v>978</v>
      </c>
      <c r="J910" s="172" t="s">
        <v>2168</v>
      </c>
      <c r="K910" s="172" t="s">
        <v>2199</v>
      </c>
      <c r="L910" s="172" t="s">
        <v>2215</v>
      </c>
      <c r="M910" s="172" t="s">
        <v>179</v>
      </c>
    </row>
    <row r="911" spans="2:13" ht="20.100000000000001" customHeight="1" x14ac:dyDescent="0.25">
      <c r="B911" s="173" t="str">
        <f>IFERROR(RANK(Table912[[#This Row],[search id]],Table912[search id],1),"")</f>
        <v/>
      </c>
      <c r="C911" s="174" t="str">
        <f>IF(MIN(Table912[[#This Row],[search supracategory]:[search subcategory]])&lt;&gt;0,MIN(Table912[[#This Row],[search supracategory]:[search subcategory]]),"")</f>
        <v/>
      </c>
      <c r="D911" s="174" t="str">
        <f>IFERROR(SEARCH($G$3,Table912[[#This Row],[Supracategory Name]])+ROW()/100000,"")</f>
        <v/>
      </c>
      <c r="E911" s="174" t="str">
        <f>IFERROR(SEARCH($G$3,Table912[[#This Row],[Category Name]])+ROW()/100000,"")</f>
        <v/>
      </c>
      <c r="F911" s="174" t="str">
        <f>IFERROR(SEARCH($G$3,Table912[[#This Row],[Subcategory Name]])+ROW()/100000,"")</f>
        <v/>
      </c>
      <c r="G911" s="171">
        <v>2343</v>
      </c>
      <c r="H911" s="172" t="s">
        <v>2127</v>
      </c>
      <c r="I911" s="172" t="s">
        <v>978</v>
      </c>
      <c r="J911" s="172" t="s">
        <v>2168</v>
      </c>
      <c r="K911" s="172" t="s">
        <v>2199</v>
      </c>
      <c r="L911" s="172" t="s">
        <v>2217</v>
      </c>
      <c r="M911" s="172" t="s">
        <v>179</v>
      </c>
    </row>
    <row r="912" spans="2:13" ht="20.100000000000001" customHeight="1" x14ac:dyDescent="0.25">
      <c r="B912" s="169" t="str">
        <f>IFERROR(RANK(Table912[[#This Row],[search id]],Table912[search id],1),"")</f>
        <v/>
      </c>
      <c r="C912" s="170" t="str">
        <f>IF(MIN(Table912[[#This Row],[search supracategory]:[search subcategory]])&lt;&gt;0,MIN(Table912[[#This Row],[search supracategory]:[search subcategory]]),"")</f>
        <v/>
      </c>
      <c r="D912" s="170" t="str">
        <f>IFERROR(SEARCH($G$3,Table912[[#This Row],[Supracategory Name]])+ROW()/100000,"")</f>
        <v/>
      </c>
      <c r="E912" s="170" t="str">
        <f>IFERROR(SEARCH($G$3,Table912[[#This Row],[Category Name]])+ROW()/100000,"")</f>
        <v/>
      </c>
      <c r="F912" s="170" t="str">
        <f>IFERROR(SEARCH($G$3,Table912[[#This Row],[Subcategory Name]])+ROW()/100000,"")</f>
        <v/>
      </c>
      <c r="G912" s="171">
        <v>2344</v>
      </c>
      <c r="H912" s="172" t="s">
        <v>2127</v>
      </c>
      <c r="I912" s="172" t="s">
        <v>978</v>
      </c>
      <c r="J912" s="172" t="s">
        <v>2168</v>
      </c>
      <c r="K912" s="172" t="s">
        <v>2199</v>
      </c>
      <c r="L912" s="172" t="s">
        <v>2219</v>
      </c>
      <c r="M912" s="172" t="s">
        <v>179</v>
      </c>
    </row>
    <row r="913" spans="2:13" ht="20.100000000000001" customHeight="1" x14ac:dyDescent="0.25">
      <c r="B913" s="173" t="str">
        <f>IFERROR(RANK(Table912[[#This Row],[search id]],Table912[search id],1),"")</f>
        <v/>
      </c>
      <c r="C913" s="174" t="str">
        <f>IF(MIN(Table912[[#This Row],[search supracategory]:[search subcategory]])&lt;&gt;0,MIN(Table912[[#This Row],[search supracategory]:[search subcategory]]),"")</f>
        <v/>
      </c>
      <c r="D913" s="174" t="str">
        <f>IFERROR(SEARCH($G$3,Table912[[#This Row],[Supracategory Name]])+ROW()/100000,"")</f>
        <v/>
      </c>
      <c r="E913" s="174" t="str">
        <f>IFERROR(SEARCH($G$3,Table912[[#This Row],[Category Name]])+ROW()/100000,"")</f>
        <v/>
      </c>
      <c r="F913" s="174" t="str">
        <f>IFERROR(SEARCH($G$3,Table912[[#This Row],[Subcategory Name]])+ROW()/100000,"")</f>
        <v/>
      </c>
      <c r="G913" s="171">
        <v>2345</v>
      </c>
      <c r="H913" s="172" t="s">
        <v>2127</v>
      </c>
      <c r="I913" s="172" t="s">
        <v>978</v>
      </c>
      <c r="J913" s="172" t="s">
        <v>2168</v>
      </c>
      <c r="K913" s="172" t="s">
        <v>2199</v>
      </c>
      <c r="L913" s="172" t="s">
        <v>2221</v>
      </c>
      <c r="M913" s="172" t="s">
        <v>179</v>
      </c>
    </row>
    <row r="914" spans="2:13" ht="20.100000000000001" customHeight="1" x14ac:dyDescent="0.25">
      <c r="B914" s="169" t="str">
        <f>IFERROR(RANK(Table912[[#This Row],[search id]],Table912[search id],1),"")</f>
        <v/>
      </c>
      <c r="C914" s="170" t="str">
        <f>IF(MIN(Table912[[#This Row],[search supracategory]:[search subcategory]])&lt;&gt;0,MIN(Table912[[#This Row],[search supracategory]:[search subcategory]]),"")</f>
        <v/>
      </c>
      <c r="D914" s="170" t="str">
        <f>IFERROR(SEARCH($G$3,Table912[[#This Row],[Supracategory Name]])+ROW()/100000,"")</f>
        <v/>
      </c>
      <c r="E914" s="170" t="str">
        <f>IFERROR(SEARCH($G$3,Table912[[#This Row],[Category Name]])+ROW()/100000,"")</f>
        <v/>
      </c>
      <c r="F914" s="170" t="str">
        <f>IFERROR(SEARCH($G$3,Table912[[#This Row],[Subcategory Name]])+ROW()/100000,"")</f>
        <v/>
      </c>
      <c r="G914" s="171">
        <v>2346</v>
      </c>
      <c r="H914" s="172" t="s">
        <v>2127</v>
      </c>
      <c r="I914" s="172" t="s">
        <v>978</v>
      </c>
      <c r="J914" s="172" t="s">
        <v>2168</v>
      </c>
      <c r="K914" s="172" t="s">
        <v>2199</v>
      </c>
      <c r="L914" s="172" t="s">
        <v>2223</v>
      </c>
      <c r="M914" s="172" t="s">
        <v>179</v>
      </c>
    </row>
    <row r="915" spans="2:13" ht="20.100000000000001" customHeight="1" x14ac:dyDescent="0.25">
      <c r="B915" s="173" t="str">
        <f>IFERROR(RANK(Table912[[#This Row],[search id]],Table912[search id],1),"")</f>
        <v/>
      </c>
      <c r="C915" s="174" t="str">
        <f>IF(MIN(Table912[[#This Row],[search supracategory]:[search subcategory]])&lt;&gt;0,MIN(Table912[[#This Row],[search supracategory]:[search subcategory]]),"")</f>
        <v/>
      </c>
      <c r="D915" s="174" t="str">
        <f>IFERROR(SEARCH($G$3,Table912[[#This Row],[Supracategory Name]])+ROW()/100000,"")</f>
        <v/>
      </c>
      <c r="E915" s="174" t="str">
        <f>IFERROR(SEARCH($G$3,Table912[[#This Row],[Category Name]])+ROW()/100000,"")</f>
        <v/>
      </c>
      <c r="F915" s="174" t="str">
        <f>IFERROR(SEARCH($G$3,Table912[[#This Row],[Subcategory Name]])+ROW()/100000,"")</f>
        <v/>
      </c>
      <c r="G915" s="171">
        <v>2347</v>
      </c>
      <c r="H915" s="172" t="s">
        <v>2127</v>
      </c>
      <c r="I915" s="172" t="s">
        <v>978</v>
      </c>
      <c r="J915" s="172" t="s">
        <v>2168</v>
      </c>
      <c r="K915" s="172" t="s">
        <v>2199</v>
      </c>
      <c r="L915" s="172" t="s">
        <v>2225</v>
      </c>
      <c r="M915" s="172" t="s">
        <v>179</v>
      </c>
    </row>
    <row r="916" spans="2:13" ht="20.100000000000001" customHeight="1" x14ac:dyDescent="0.25">
      <c r="B916" s="169" t="str">
        <f>IFERROR(RANK(Table912[[#This Row],[search id]],Table912[search id],1),"")</f>
        <v/>
      </c>
      <c r="C916" s="170" t="str">
        <f>IF(MIN(Table912[[#This Row],[search supracategory]:[search subcategory]])&lt;&gt;0,MIN(Table912[[#This Row],[search supracategory]:[search subcategory]]),"")</f>
        <v/>
      </c>
      <c r="D916" s="170" t="str">
        <f>IFERROR(SEARCH($G$3,Table912[[#This Row],[Supracategory Name]])+ROW()/100000,"")</f>
        <v/>
      </c>
      <c r="E916" s="170" t="str">
        <f>IFERROR(SEARCH($G$3,Table912[[#This Row],[Category Name]])+ROW()/100000,"")</f>
        <v/>
      </c>
      <c r="F916" s="170" t="str">
        <f>IFERROR(SEARCH($G$3,Table912[[#This Row],[Subcategory Name]])+ROW()/100000,"")</f>
        <v/>
      </c>
      <c r="G916" s="171">
        <v>2348</v>
      </c>
      <c r="H916" s="172" t="s">
        <v>2127</v>
      </c>
      <c r="I916" s="172" t="s">
        <v>978</v>
      </c>
      <c r="J916" s="172" t="s">
        <v>2168</v>
      </c>
      <c r="K916" s="172" t="s">
        <v>2199</v>
      </c>
      <c r="L916" s="172" t="s">
        <v>2227</v>
      </c>
      <c r="M916" s="172" t="s">
        <v>179</v>
      </c>
    </row>
    <row r="917" spans="2:13" ht="20.100000000000001" customHeight="1" x14ac:dyDescent="0.25">
      <c r="B917" s="173" t="str">
        <f>IFERROR(RANK(Table912[[#This Row],[search id]],Table912[search id],1),"")</f>
        <v/>
      </c>
      <c r="C917" s="174" t="str">
        <f>IF(MIN(Table912[[#This Row],[search supracategory]:[search subcategory]])&lt;&gt;0,MIN(Table912[[#This Row],[search supracategory]:[search subcategory]]),"")</f>
        <v/>
      </c>
      <c r="D917" s="174" t="str">
        <f>IFERROR(SEARCH($G$3,Table912[[#This Row],[Supracategory Name]])+ROW()/100000,"")</f>
        <v/>
      </c>
      <c r="E917" s="174" t="str">
        <f>IFERROR(SEARCH($G$3,Table912[[#This Row],[Category Name]])+ROW()/100000,"")</f>
        <v/>
      </c>
      <c r="F917" s="174" t="str">
        <f>IFERROR(SEARCH($G$3,Table912[[#This Row],[Subcategory Name]])+ROW()/100000,"")</f>
        <v/>
      </c>
      <c r="G917" s="171">
        <v>2349</v>
      </c>
      <c r="H917" s="172" t="s">
        <v>2127</v>
      </c>
      <c r="I917" s="172" t="s">
        <v>978</v>
      </c>
      <c r="J917" s="172" t="s">
        <v>2168</v>
      </c>
      <c r="K917" s="172" t="s">
        <v>2199</v>
      </c>
      <c r="L917" s="172" t="s">
        <v>2229</v>
      </c>
      <c r="M917" s="172" t="s">
        <v>179</v>
      </c>
    </row>
    <row r="918" spans="2:13" ht="20.100000000000001" customHeight="1" x14ac:dyDescent="0.25">
      <c r="B918" s="169" t="str">
        <f>IFERROR(RANK(Table912[[#This Row],[search id]],Table912[search id],1),"")</f>
        <v/>
      </c>
      <c r="C918" s="170" t="str">
        <f>IF(MIN(Table912[[#This Row],[search supracategory]:[search subcategory]])&lt;&gt;0,MIN(Table912[[#This Row],[search supracategory]:[search subcategory]]),"")</f>
        <v/>
      </c>
      <c r="D918" s="170" t="str">
        <f>IFERROR(SEARCH($G$3,Table912[[#This Row],[Supracategory Name]])+ROW()/100000,"")</f>
        <v/>
      </c>
      <c r="E918" s="170" t="str">
        <f>IFERROR(SEARCH($G$3,Table912[[#This Row],[Category Name]])+ROW()/100000,"")</f>
        <v/>
      </c>
      <c r="F918" s="170" t="str">
        <f>IFERROR(SEARCH($G$3,Table912[[#This Row],[Subcategory Name]])+ROW()/100000,"")</f>
        <v/>
      </c>
      <c r="G918" s="171">
        <v>2350</v>
      </c>
      <c r="H918" s="172" t="s">
        <v>2127</v>
      </c>
      <c r="I918" s="172" t="s">
        <v>978</v>
      </c>
      <c r="J918" s="172" t="s">
        <v>2168</v>
      </c>
      <c r="K918" s="172" t="s">
        <v>2199</v>
      </c>
      <c r="L918" s="172" t="s">
        <v>2231</v>
      </c>
      <c r="M918" s="172" t="s">
        <v>179</v>
      </c>
    </row>
    <row r="919" spans="2:13" ht="20.100000000000001" customHeight="1" x14ac:dyDescent="0.25">
      <c r="B919" s="173" t="str">
        <f>IFERROR(RANK(Table912[[#This Row],[search id]],Table912[search id],1),"")</f>
        <v/>
      </c>
      <c r="C919" s="174" t="str">
        <f>IF(MIN(Table912[[#This Row],[search supracategory]:[search subcategory]])&lt;&gt;0,MIN(Table912[[#This Row],[search supracategory]:[search subcategory]]),"")</f>
        <v/>
      </c>
      <c r="D919" s="174" t="str">
        <f>IFERROR(SEARCH($G$3,Table912[[#This Row],[Supracategory Name]])+ROW()/100000,"")</f>
        <v/>
      </c>
      <c r="E919" s="174" t="str">
        <f>IFERROR(SEARCH($G$3,Table912[[#This Row],[Category Name]])+ROW()/100000,"")</f>
        <v/>
      </c>
      <c r="F919" s="174" t="str">
        <f>IFERROR(SEARCH($G$3,Table912[[#This Row],[Subcategory Name]])+ROW()/100000,"")</f>
        <v/>
      </c>
      <c r="G919" s="171">
        <v>2351</v>
      </c>
      <c r="H919" s="172" t="s">
        <v>2127</v>
      </c>
      <c r="I919" s="172" t="s">
        <v>978</v>
      </c>
      <c r="J919" s="172" t="s">
        <v>2168</v>
      </c>
      <c r="K919" s="172" t="s">
        <v>2199</v>
      </c>
      <c r="L919" s="172" t="s">
        <v>2232</v>
      </c>
      <c r="M919" s="172" t="s">
        <v>179</v>
      </c>
    </row>
    <row r="920" spans="2:13" ht="20.100000000000001" customHeight="1" x14ac:dyDescent="0.25">
      <c r="B920" s="169" t="str">
        <f>IFERROR(RANK(Table912[[#This Row],[search id]],Table912[search id],1),"")</f>
        <v/>
      </c>
      <c r="C920" s="170" t="str">
        <f>IF(MIN(Table912[[#This Row],[search supracategory]:[search subcategory]])&lt;&gt;0,MIN(Table912[[#This Row],[search supracategory]:[search subcategory]]),"")</f>
        <v/>
      </c>
      <c r="D920" s="170" t="str">
        <f>IFERROR(SEARCH($G$3,Table912[[#This Row],[Supracategory Name]])+ROW()/100000,"")</f>
        <v/>
      </c>
      <c r="E920" s="170" t="str">
        <f>IFERROR(SEARCH($G$3,Table912[[#This Row],[Category Name]])+ROW()/100000,"")</f>
        <v/>
      </c>
      <c r="F920" s="170" t="str">
        <f>IFERROR(SEARCH($G$3,Table912[[#This Row],[Subcategory Name]])+ROW()/100000,"")</f>
        <v/>
      </c>
      <c r="G920" s="171">
        <v>3479</v>
      </c>
      <c r="H920" s="172" t="s">
        <v>2127</v>
      </c>
      <c r="I920" s="172" t="s">
        <v>978</v>
      </c>
      <c r="J920" s="172" t="s">
        <v>2168</v>
      </c>
      <c r="K920" s="172" t="s">
        <v>2199</v>
      </c>
      <c r="L920" s="172" t="s">
        <v>2234</v>
      </c>
      <c r="M920" s="172" t="s">
        <v>179</v>
      </c>
    </row>
    <row r="921" spans="2:13" ht="20.100000000000001" customHeight="1" x14ac:dyDescent="0.25">
      <c r="B921" s="173" t="str">
        <f>IFERROR(RANK(Table912[[#This Row],[search id]],Table912[search id],1),"")</f>
        <v/>
      </c>
      <c r="C921" s="174" t="str">
        <f>IF(MIN(Table912[[#This Row],[search supracategory]:[search subcategory]])&lt;&gt;0,MIN(Table912[[#This Row],[search supracategory]:[search subcategory]]),"")</f>
        <v/>
      </c>
      <c r="D921" s="174" t="str">
        <f>IFERROR(SEARCH($G$3,Table912[[#This Row],[Supracategory Name]])+ROW()/100000,"")</f>
        <v/>
      </c>
      <c r="E921" s="174" t="str">
        <f>IFERROR(SEARCH($G$3,Table912[[#This Row],[Category Name]])+ROW()/100000,"")</f>
        <v/>
      </c>
      <c r="F921" s="174" t="str">
        <f>IFERROR(SEARCH($G$3,Table912[[#This Row],[Subcategory Name]])+ROW()/100000,"")</f>
        <v/>
      </c>
      <c r="G921" s="171">
        <v>2558</v>
      </c>
      <c r="H921" s="172" t="s">
        <v>2127</v>
      </c>
      <c r="I921" s="172" t="s">
        <v>978</v>
      </c>
      <c r="J921" s="172" t="s">
        <v>2168</v>
      </c>
      <c r="K921" s="172" t="s">
        <v>2199</v>
      </c>
      <c r="L921" s="172" t="s">
        <v>2236</v>
      </c>
      <c r="M921" s="172" t="s">
        <v>179</v>
      </c>
    </row>
    <row r="922" spans="2:13" ht="20.100000000000001" customHeight="1" x14ac:dyDescent="0.25">
      <c r="B922" s="169" t="str">
        <f>IFERROR(RANK(Table912[[#This Row],[search id]],Table912[search id],1),"")</f>
        <v/>
      </c>
      <c r="C922" s="170" t="str">
        <f>IF(MIN(Table912[[#This Row],[search supracategory]:[search subcategory]])&lt;&gt;0,MIN(Table912[[#This Row],[search supracategory]:[search subcategory]]),"")</f>
        <v/>
      </c>
      <c r="D922" s="170" t="str">
        <f>IFERROR(SEARCH($G$3,Table912[[#This Row],[Supracategory Name]])+ROW()/100000,"")</f>
        <v/>
      </c>
      <c r="E922" s="170" t="str">
        <f>IFERROR(SEARCH($G$3,Table912[[#This Row],[Category Name]])+ROW()/100000,"")</f>
        <v/>
      </c>
      <c r="F922" s="170" t="str">
        <f>IFERROR(SEARCH($G$3,Table912[[#This Row],[Subcategory Name]])+ROW()/100000,"")</f>
        <v/>
      </c>
      <c r="G922" s="171">
        <v>2559</v>
      </c>
      <c r="H922" s="172" t="s">
        <v>2127</v>
      </c>
      <c r="I922" s="172" t="s">
        <v>978</v>
      </c>
      <c r="J922" s="172" t="s">
        <v>2238</v>
      </c>
      <c r="K922" s="172" t="s">
        <v>2239</v>
      </c>
      <c r="L922" s="172" t="s">
        <v>2240</v>
      </c>
      <c r="M922" s="172" t="s">
        <v>179</v>
      </c>
    </row>
    <row r="923" spans="2:13" ht="20.100000000000001" customHeight="1" x14ac:dyDescent="0.25">
      <c r="B923" s="173" t="str">
        <f>IFERROR(RANK(Table912[[#This Row],[search id]],Table912[search id],1),"")</f>
        <v/>
      </c>
      <c r="C923" s="174" t="str">
        <f>IF(MIN(Table912[[#This Row],[search supracategory]:[search subcategory]])&lt;&gt;0,MIN(Table912[[#This Row],[search supracategory]:[search subcategory]]),"")</f>
        <v/>
      </c>
      <c r="D923" s="174" t="str">
        <f>IFERROR(SEARCH($G$3,Table912[[#This Row],[Supracategory Name]])+ROW()/100000,"")</f>
        <v/>
      </c>
      <c r="E923" s="174" t="str">
        <f>IFERROR(SEARCH($G$3,Table912[[#This Row],[Category Name]])+ROW()/100000,"")</f>
        <v/>
      </c>
      <c r="F923" s="174" t="str">
        <f>IFERROR(SEARCH($G$3,Table912[[#This Row],[Subcategory Name]])+ROW()/100000,"")</f>
        <v/>
      </c>
      <c r="G923" s="171">
        <v>2362</v>
      </c>
      <c r="H923" s="172" t="s">
        <v>2127</v>
      </c>
      <c r="I923" s="172" t="s">
        <v>978</v>
      </c>
      <c r="J923" s="172" t="s">
        <v>2238</v>
      </c>
      <c r="K923" s="172" t="s">
        <v>2239</v>
      </c>
      <c r="L923" s="172" t="s">
        <v>2243</v>
      </c>
      <c r="M923" s="172" t="s">
        <v>179</v>
      </c>
    </row>
    <row r="924" spans="2:13" ht="20.100000000000001" customHeight="1" x14ac:dyDescent="0.25">
      <c r="B924" s="169" t="str">
        <f>IFERROR(RANK(Table912[[#This Row],[search id]],Table912[search id],1),"")</f>
        <v/>
      </c>
      <c r="C924" s="170" t="str">
        <f>IF(MIN(Table912[[#This Row],[search supracategory]:[search subcategory]])&lt;&gt;0,MIN(Table912[[#This Row],[search supracategory]:[search subcategory]]),"")</f>
        <v/>
      </c>
      <c r="D924" s="170" t="str">
        <f>IFERROR(SEARCH($G$3,Table912[[#This Row],[Supracategory Name]])+ROW()/100000,"")</f>
        <v/>
      </c>
      <c r="E924" s="170" t="str">
        <f>IFERROR(SEARCH($G$3,Table912[[#This Row],[Category Name]])+ROW()/100000,"")</f>
        <v/>
      </c>
      <c r="F924" s="170" t="str">
        <f>IFERROR(SEARCH($G$3,Table912[[#This Row],[Subcategory Name]])+ROW()/100000,"")</f>
        <v/>
      </c>
      <c r="G924" s="171">
        <v>2363</v>
      </c>
      <c r="H924" s="172" t="s">
        <v>2127</v>
      </c>
      <c r="I924" s="172" t="s">
        <v>978</v>
      </c>
      <c r="J924" s="172" t="s">
        <v>2238</v>
      </c>
      <c r="K924" s="172" t="s">
        <v>2239</v>
      </c>
      <c r="L924" s="172" t="s">
        <v>2245</v>
      </c>
      <c r="M924" s="172" t="s">
        <v>179</v>
      </c>
    </row>
    <row r="925" spans="2:13" ht="20.100000000000001" customHeight="1" x14ac:dyDescent="0.25">
      <c r="B925" s="173" t="str">
        <f>IFERROR(RANK(Table912[[#This Row],[search id]],Table912[search id],1),"")</f>
        <v/>
      </c>
      <c r="C925" s="174" t="str">
        <f>IF(MIN(Table912[[#This Row],[search supracategory]:[search subcategory]])&lt;&gt;0,MIN(Table912[[#This Row],[search supracategory]:[search subcategory]]),"")</f>
        <v/>
      </c>
      <c r="D925" s="174" t="str">
        <f>IFERROR(SEARCH($G$3,Table912[[#This Row],[Supracategory Name]])+ROW()/100000,"")</f>
        <v/>
      </c>
      <c r="E925" s="174" t="str">
        <f>IFERROR(SEARCH($G$3,Table912[[#This Row],[Category Name]])+ROW()/100000,"")</f>
        <v/>
      </c>
      <c r="F925" s="174" t="str">
        <f>IFERROR(SEARCH($G$3,Table912[[#This Row],[Subcategory Name]])+ROW()/100000,"")</f>
        <v/>
      </c>
      <c r="G925" s="171">
        <v>2364</v>
      </c>
      <c r="H925" s="172" t="s">
        <v>2127</v>
      </c>
      <c r="I925" s="172" t="s">
        <v>978</v>
      </c>
      <c r="J925" s="172" t="s">
        <v>2238</v>
      </c>
      <c r="K925" s="172" t="s">
        <v>2239</v>
      </c>
      <c r="L925" s="172" t="s">
        <v>2247</v>
      </c>
      <c r="M925" s="172" t="s">
        <v>179</v>
      </c>
    </row>
    <row r="926" spans="2:13" ht="20.100000000000001" customHeight="1" x14ac:dyDescent="0.25">
      <c r="B926" s="169" t="str">
        <f>IFERROR(RANK(Table912[[#This Row],[search id]],Table912[search id],1),"")</f>
        <v/>
      </c>
      <c r="C926" s="170" t="str">
        <f>IF(MIN(Table912[[#This Row],[search supracategory]:[search subcategory]])&lt;&gt;0,MIN(Table912[[#This Row],[search supracategory]:[search subcategory]]),"")</f>
        <v/>
      </c>
      <c r="D926" s="170" t="str">
        <f>IFERROR(SEARCH($G$3,Table912[[#This Row],[Supracategory Name]])+ROW()/100000,"")</f>
        <v/>
      </c>
      <c r="E926" s="170" t="str">
        <f>IFERROR(SEARCH($G$3,Table912[[#This Row],[Category Name]])+ROW()/100000,"")</f>
        <v/>
      </c>
      <c r="F926" s="170" t="str">
        <f>IFERROR(SEARCH($G$3,Table912[[#This Row],[Subcategory Name]])+ROW()/100000,"")</f>
        <v/>
      </c>
      <c r="G926" s="171">
        <v>2365</v>
      </c>
      <c r="H926" s="172" t="s">
        <v>2127</v>
      </c>
      <c r="I926" s="172" t="s">
        <v>978</v>
      </c>
      <c r="J926" s="172" t="s">
        <v>2238</v>
      </c>
      <c r="K926" s="172" t="s">
        <v>2239</v>
      </c>
      <c r="L926" s="172" t="s">
        <v>2249</v>
      </c>
      <c r="M926" s="172" t="s">
        <v>179</v>
      </c>
    </row>
    <row r="927" spans="2:13" ht="20.100000000000001" customHeight="1" x14ac:dyDescent="0.25">
      <c r="B927" s="173" t="str">
        <f>IFERROR(RANK(Table912[[#This Row],[search id]],Table912[search id],1),"")</f>
        <v/>
      </c>
      <c r="C927" s="174" t="str">
        <f>IF(MIN(Table912[[#This Row],[search supracategory]:[search subcategory]])&lt;&gt;0,MIN(Table912[[#This Row],[search supracategory]:[search subcategory]]),"")</f>
        <v/>
      </c>
      <c r="D927" s="174" t="str">
        <f>IFERROR(SEARCH($G$3,Table912[[#This Row],[Supracategory Name]])+ROW()/100000,"")</f>
        <v/>
      </c>
      <c r="E927" s="174" t="str">
        <f>IFERROR(SEARCH($G$3,Table912[[#This Row],[Category Name]])+ROW()/100000,"")</f>
        <v/>
      </c>
      <c r="F927" s="174" t="str">
        <f>IFERROR(SEARCH($G$3,Table912[[#This Row],[Subcategory Name]])+ROW()/100000,"")</f>
        <v/>
      </c>
      <c r="G927" s="171">
        <v>2366</v>
      </c>
      <c r="H927" s="172" t="s">
        <v>2127</v>
      </c>
      <c r="I927" s="172" t="s">
        <v>978</v>
      </c>
      <c r="J927" s="172" t="s">
        <v>2238</v>
      </c>
      <c r="K927" s="172" t="s">
        <v>2239</v>
      </c>
      <c r="L927" s="172" t="s">
        <v>2251</v>
      </c>
      <c r="M927" s="172" t="s">
        <v>179</v>
      </c>
    </row>
    <row r="928" spans="2:13" ht="20.100000000000001" customHeight="1" x14ac:dyDescent="0.25">
      <c r="B928" s="169" t="str">
        <f>IFERROR(RANK(Table912[[#This Row],[search id]],Table912[search id],1),"")</f>
        <v/>
      </c>
      <c r="C928" s="170" t="str">
        <f>IF(MIN(Table912[[#This Row],[search supracategory]:[search subcategory]])&lt;&gt;0,MIN(Table912[[#This Row],[search supracategory]:[search subcategory]]),"")</f>
        <v/>
      </c>
      <c r="D928" s="170" t="str">
        <f>IFERROR(SEARCH($G$3,Table912[[#This Row],[Supracategory Name]])+ROW()/100000,"")</f>
        <v/>
      </c>
      <c r="E928" s="170" t="str">
        <f>IFERROR(SEARCH($G$3,Table912[[#This Row],[Category Name]])+ROW()/100000,"")</f>
        <v/>
      </c>
      <c r="F928" s="170" t="str">
        <f>IFERROR(SEARCH($G$3,Table912[[#This Row],[Subcategory Name]])+ROW()/100000,"")</f>
        <v/>
      </c>
      <c r="G928" s="171">
        <v>2367</v>
      </c>
      <c r="H928" s="172" t="s">
        <v>2127</v>
      </c>
      <c r="I928" s="172" t="s">
        <v>978</v>
      </c>
      <c r="J928" s="172" t="s">
        <v>2238</v>
      </c>
      <c r="K928" s="172" t="s">
        <v>2239</v>
      </c>
      <c r="L928" s="172" t="s">
        <v>2253</v>
      </c>
      <c r="M928" s="172" t="s">
        <v>179</v>
      </c>
    </row>
    <row r="929" spans="2:13" ht="20.100000000000001" customHeight="1" x14ac:dyDescent="0.25">
      <c r="B929" s="173" t="str">
        <f>IFERROR(RANK(Table912[[#This Row],[search id]],Table912[search id],1),"")</f>
        <v/>
      </c>
      <c r="C929" s="174" t="str">
        <f>IF(MIN(Table912[[#This Row],[search supracategory]:[search subcategory]])&lt;&gt;0,MIN(Table912[[#This Row],[search supracategory]:[search subcategory]]),"")</f>
        <v/>
      </c>
      <c r="D929" s="174" t="str">
        <f>IFERROR(SEARCH($G$3,Table912[[#This Row],[Supracategory Name]])+ROW()/100000,"")</f>
        <v/>
      </c>
      <c r="E929" s="174" t="str">
        <f>IFERROR(SEARCH($G$3,Table912[[#This Row],[Category Name]])+ROW()/100000,"")</f>
        <v/>
      </c>
      <c r="F929" s="174" t="str">
        <f>IFERROR(SEARCH($G$3,Table912[[#This Row],[Subcategory Name]])+ROW()/100000,"")</f>
        <v/>
      </c>
      <c r="G929" s="171">
        <v>2368</v>
      </c>
      <c r="H929" s="172" t="s">
        <v>2127</v>
      </c>
      <c r="I929" s="172" t="s">
        <v>978</v>
      </c>
      <c r="J929" s="172" t="s">
        <v>2238</v>
      </c>
      <c r="K929" s="172" t="s">
        <v>2239</v>
      </c>
      <c r="L929" s="172" t="s">
        <v>2255</v>
      </c>
      <c r="M929" s="172" t="s">
        <v>179</v>
      </c>
    </row>
    <row r="930" spans="2:13" ht="20.100000000000001" customHeight="1" x14ac:dyDescent="0.25">
      <c r="B930" s="169" t="str">
        <f>IFERROR(RANK(Table912[[#This Row],[search id]],Table912[search id],1),"")</f>
        <v/>
      </c>
      <c r="C930" s="170" t="str">
        <f>IF(MIN(Table912[[#This Row],[search supracategory]:[search subcategory]])&lt;&gt;0,MIN(Table912[[#This Row],[search supracategory]:[search subcategory]]),"")</f>
        <v/>
      </c>
      <c r="D930" s="170" t="str">
        <f>IFERROR(SEARCH($G$3,Table912[[#This Row],[Supracategory Name]])+ROW()/100000,"")</f>
        <v/>
      </c>
      <c r="E930" s="170" t="str">
        <f>IFERROR(SEARCH($G$3,Table912[[#This Row],[Category Name]])+ROW()/100000,"")</f>
        <v/>
      </c>
      <c r="F930" s="170" t="str">
        <f>IFERROR(SEARCH($G$3,Table912[[#This Row],[Subcategory Name]])+ROW()/100000,"")</f>
        <v/>
      </c>
      <c r="G930" s="171">
        <v>2369</v>
      </c>
      <c r="H930" s="172" t="s">
        <v>2127</v>
      </c>
      <c r="I930" s="172" t="s">
        <v>978</v>
      </c>
      <c r="J930" s="172" t="s">
        <v>2238</v>
      </c>
      <c r="K930" s="172" t="s">
        <v>2239</v>
      </c>
      <c r="L930" s="172" t="s">
        <v>2257</v>
      </c>
      <c r="M930" s="172" t="s">
        <v>179</v>
      </c>
    </row>
    <row r="931" spans="2:13" ht="20.100000000000001" customHeight="1" x14ac:dyDescent="0.25">
      <c r="B931" s="173" t="str">
        <f>IFERROR(RANK(Table912[[#This Row],[search id]],Table912[search id],1),"")</f>
        <v/>
      </c>
      <c r="C931" s="174" t="str">
        <f>IF(MIN(Table912[[#This Row],[search supracategory]:[search subcategory]])&lt;&gt;0,MIN(Table912[[#This Row],[search supracategory]:[search subcategory]]),"")</f>
        <v/>
      </c>
      <c r="D931" s="174" t="str">
        <f>IFERROR(SEARCH($G$3,Table912[[#This Row],[Supracategory Name]])+ROW()/100000,"")</f>
        <v/>
      </c>
      <c r="E931" s="174" t="str">
        <f>IFERROR(SEARCH($G$3,Table912[[#This Row],[Category Name]])+ROW()/100000,"")</f>
        <v/>
      </c>
      <c r="F931" s="174" t="str">
        <f>IFERROR(SEARCH($G$3,Table912[[#This Row],[Subcategory Name]])+ROW()/100000,"")</f>
        <v/>
      </c>
      <c r="G931" s="171">
        <v>2370</v>
      </c>
      <c r="H931" s="172" t="s">
        <v>2127</v>
      </c>
      <c r="I931" s="172" t="s">
        <v>978</v>
      </c>
      <c r="J931" s="172" t="s">
        <v>2238</v>
      </c>
      <c r="K931" s="172" t="s">
        <v>2239</v>
      </c>
      <c r="L931" s="172" t="s">
        <v>2259</v>
      </c>
      <c r="M931" s="172" t="s">
        <v>179</v>
      </c>
    </row>
    <row r="932" spans="2:13" ht="20.100000000000001" customHeight="1" x14ac:dyDescent="0.25">
      <c r="B932" s="169" t="str">
        <f>IFERROR(RANK(Table912[[#This Row],[search id]],Table912[search id],1),"")</f>
        <v/>
      </c>
      <c r="C932" s="170" t="str">
        <f>IF(MIN(Table912[[#This Row],[search supracategory]:[search subcategory]])&lt;&gt;0,MIN(Table912[[#This Row],[search supracategory]:[search subcategory]]),"")</f>
        <v/>
      </c>
      <c r="D932" s="170" t="str">
        <f>IFERROR(SEARCH($G$3,Table912[[#This Row],[Supracategory Name]])+ROW()/100000,"")</f>
        <v/>
      </c>
      <c r="E932" s="170" t="str">
        <f>IFERROR(SEARCH($G$3,Table912[[#This Row],[Category Name]])+ROW()/100000,"")</f>
        <v/>
      </c>
      <c r="F932" s="170" t="str">
        <f>IFERROR(SEARCH($G$3,Table912[[#This Row],[Subcategory Name]])+ROW()/100000,"")</f>
        <v/>
      </c>
      <c r="G932" s="171">
        <v>2371</v>
      </c>
      <c r="H932" s="172" t="s">
        <v>2127</v>
      </c>
      <c r="I932" s="172" t="s">
        <v>978</v>
      </c>
      <c r="J932" s="172" t="s">
        <v>2238</v>
      </c>
      <c r="K932" s="172" t="s">
        <v>2239</v>
      </c>
      <c r="L932" s="172" t="s">
        <v>2261</v>
      </c>
      <c r="M932" s="172" t="s">
        <v>179</v>
      </c>
    </row>
    <row r="933" spans="2:13" ht="20.100000000000001" customHeight="1" x14ac:dyDescent="0.25">
      <c r="B933" s="173" t="str">
        <f>IFERROR(RANK(Table912[[#This Row],[search id]],Table912[search id],1),"")</f>
        <v/>
      </c>
      <c r="C933" s="174" t="str">
        <f>IF(MIN(Table912[[#This Row],[search supracategory]:[search subcategory]])&lt;&gt;0,MIN(Table912[[#This Row],[search supracategory]:[search subcategory]]),"")</f>
        <v/>
      </c>
      <c r="D933" s="174" t="str">
        <f>IFERROR(SEARCH($G$3,Table912[[#This Row],[Supracategory Name]])+ROW()/100000,"")</f>
        <v/>
      </c>
      <c r="E933" s="174" t="str">
        <f>IFERROR(SEARCH($G$3,Table912[[#This Row],[Category Name]])+ROW()/100000,"")</f>
        <v/>
      </c>
      <c r="F933" s="174" t="str">
        <f>IFERROR(SEARCH($G$3,Table912[[#This Row],[Subcategory Name]])+ROW()/100000,"")</f>
        <v/>
      </c>
      <c r="G933" s="171">
        <v>3227</v>
      </c>
      <c r="H933" s="172" t="s">
        <v>2127</v>
      </c>
      <c r="I933" s="172" t="s">
        <v>978</v>
      </c>
      <c r="J933" s="172" t="s">
        <v>2238</v>
      </c>
      <c r="K933" s="172" t="s">
        <v>2239</v>
      </c>
      <c r="L933" s="172" t="s">
        <v>2263</v>
      </c>
      <c r="M933" s="172" t="s">
        <v>179</v>
      </c>
    </row>
    <row r="934" spans="2:13" ht="20.100000000000001" customHeight="1" x14ac:dyDescent="0.25">
      <c r="B934" s="169" t="str">
        <f>IFERROR(RANK(Table912[[#This Row],[search id]],Table912[search id],1),"")</f>
        <v/>
      </c>
      <c r="C934" s="170" t="str">
        <f>IF(MIN(Table912[[#This Row],[search supracategory]:[search subcategory]])&lt;&gt;0,MIN(Table912[[#This Row],[search supracategory]:[search subcategory]]),"")</f>
        <v/>
      </c>
      <c r="D934" s="170" t="str">
        <f>IFERROR(SEARCH($G$3,Table912[[#This Row],[Supracategory Name]])+ROW()/100000,"")</f>
        <v/>
      </c>
      <c r="E934" s="170" t="str">
        <f>IFERROR(SEARCH($G$3,Table912[[#This Row],[Category Name]])+ROW()/100000,"")</f>
        <v/>
      </c>
      <c r="F934" s="170" t="str">
        <f>IFERROR(SEARCH($G$3,Table912[[#This Row],[Subcategory Name]])+ROW()/100000,"")</f>
        <v/>
      </c>
      <c r="G934" s="171">
        <v>2758</v>
      </c>
      <c r="H934" s="172" t="s">
        <v>2127</v>
      </c>
      <c r="I934" s="172" t="s">
        <v>978</v>
      </c>
      <c r="J934" s="172" t="s">
        <v>2238</v>
      </c>
      <c r="K934" s="172" t="s">
        <v>2239</v>
      </c>
      <c r="L934" s="172" t="s">
        <v>2265</v>
      </c>
      <c r="M934" s="172" t="s">
        <v>179</v>
      </c>
    </row>
    <row r="935" spans="2:13" ht="20.100000000000001" customHeight="1" x14ac:dyDescent="0.25">
      <c r="B935" s="173" t="str">
        <f>IFERROR(RANK(Table912[[#This Row],[search id]],Table912[search id],1),"")</f>
        <v/>
      </c>
      <c r="C935" s="174" t="str">
        <f>IF(MIN(Table912[[#This Row],[search supracategory]:[search subcategory]])&lt;&gt;0,MIN(Table912[[#This Row],[search supracategory]:[search subcategory]]),"")</f>
        <v/>
      </c>
      <c r="D935" s="174" t="str">
        <f>IFERROR(SEARCH($G$3,Table912[[#This Row],[Supracategory Name]])+ROW()/100000,"")</f>
        <v/>
      </c>
      <c r="E935" s="174" t="str">
        <f>IFERROR(SEARCH($G$3,Table912[[#This Row],[Category Name]])+ROW()/100000,"")</f>
        <v/>
      </c>
      <c r="F935" s="174" t="str">
        <f>IFERROR(SEARCH($G$3,Table912[[#This Row],[Subcategory Name]])+ROW()/100000,"")</f>
        <v/>
      </c>
      <c r="G935" s="171">
        <v>2661</v>
      </c>
      <c r="H935" s="172" t="s">
        <v>2127</v>
      </c>
      <c r="I935" s="172" t="s">
        <v>978</v>
      </c>
      <c r="J935" s="172" t="s">
        <v>2238</v>
      </c>
      <c r="K935" s="172" t="s">
        <v>2239</v>
      </c>
      <c r="L935" s="172" t="s">
        <v>2267</v>
      </c>
      <c r="M935" s="172" t="s">
        <v>179</v>
      </c>
    </row>
    <row r="936" spans="2:13" ht="20.100000000000001" customHeight="1" x14ac:dyDescent="0.25">
      <c r="B936" s="169" t="str">
        <f>IFERROR(RANK(Table912[[#This Row],[search id]],Table912[search id],1),"")</f>
        <v/>
      </c>
      <c r="C936" s="170" t="str">
        <f>IF(MIN(Table912[[#This Row],[search supracategory]:[search subcategory]])&lt;&gt;0,MIN(Table912[[#This Row],[search supracategory]:[search subcategory]]),"")</f>
        <v/>
      </c>
      <c r="D936" s="170" t="str">
        <f>IFERROR(SEARCH($G$3,Table912[[#This Row],[Supracategory Name]])+ROW()/100000,"")</f>
        <v/>
      </c>
      <c r="E936" s="170" t="str">
        <f>IFERROR(SEARCH($G$3,Table912[[#This Row],[Category Name]])+ROW()/100000,"")</f>
        <v/>
      </c>
      <c r="F936" s="170" t="str">
        <f>IFERROR(SEARCH($G$3,Table912[[#This Row],[Subcategory Name]])+ROW()/100000,"")</f>
        <v/>
      </c>
      <c r="G936" s="171">
        <v>2659</v>
      </c>
      <c r="H936" s="172" t="s">
        <v>2127</v>
      </c>
      <c r="I936" s="172" t="s">
        <v>978</v>
      </c>
      <c r="J936" s="172" t="s">
        <v>2238</v>
      </c>
      <c r="K936" s="172" t="s">
        <v>2239</v>
      </c>
      <c r="L936" s="172" t="s">
        <v>2269</v>
      </c>
      <c r="M936" s="172" t="s">
        <v>179</v>
      </c>
    </row>
    <row r="937" spans="2:13" ht="20.100000000000001" customHeight="1" x14ac:dyDescent="0.25">
      <c r="B937" s="173" t="str">
        <f>IFERROR(RANK(Table912[[#This Row],[search id]],Table912[search id],1),"")</f>
        <v/>
      </c>
      <c r="C937" s="174" t="str">
        <f>IF(MIN(Table912[[#This Row],[search supracategory]:[search subcategory]])&lt;&gt;0,MIN(Table912[[#This Row],[search supracategory]:[search subcategory]]),"")</f>
        <v/>
      </c>
      <c r="D937" s="174" t="str">
        <f>IFERROR(SEARCH($G$3,Table912[[#This Row],[Supracategory Name]])+ROW()/100000,"")</f>
        <v/>
      </c>
      <c r="E937" s="174" t="str">
        <f>IFERROR(SEARCH($G$3,Table912[[#This Row],[Category Name]])+ROW()/100000,"")</f>
        <v/>
      </c>
      <c r="F937" s="174" t="str">
        <f>IFERROR(SEARCH($G$3,Table912[[#This Row],[Subcategory Name]])+ROW()/100000,"")</f>
        <v/>
      </c>
      <c r="G937" s="171">
        <v>2098</v>
      </c>
      <c r="H937" s="172" t="s">
        <v>2127</v>
      </c>
      <c r="I937" s="172" t="s">
        <v>978</v>
      </c>
      <c r="J937" s="172" t="s">
        <v>2238</v>
      </c>
      <c r="K937" s="172" t="s">
        <v>2239</v>
      </c>
      <c r="L937" s="172" t="s">
        <v>2271</v>
      </c>
      <c r="M937" s="172" t="s">
        <v>179</v>
      </c>
    </row>
    <row r="938" spans="2:13" ht="20.100000000000001" customHeight="1" x14ac:dyDescent="0.25">
      <c r="B938" s="169" t="str">
        <f>IFERROR(RANK(Table912[[#This Row],[search id]],Table912[search id],1),"")</f>
        <v/>
      </c>
      <c r="C938" s="170" t="str">
        <f>IF(MIN(Table912[[#This Row],[search supracategory]:[search subcategory]])&lt;&gt;0,MIN(Table912[[#This Row],[search supracategory]:[search subcategory]]),"")</f>
        <v/>
      </c>
      <c r="D938" s="170" t="str">
        <f>IFERROR(SEARCH($G$3,Table912[[#This Row],[Supracategory Name]])+ROW()/100000,"")</f>
        <v/>
      </c>
      <c r="E938" s="170" t="str">
        <f>IFERROR(SEARCH($G$3,Table912[[#This Row],[Category Name]])+ROW()/100000,"")</f>
        <v/>
      </c>
      <c r="F938" s="170" t="str">
        <f>IFERROR(SEARCH($G$3,Table912[[#This Row],[Subcategory Name]])+ROW()/100000,"")</f>
        <v/>
      </c>
      <c r="G938" s="171">
        <v>2702</v>
      </c>
      <c r="H938" s="172" t="s">
        <v>2127</v>
      </c>
      <c r="I938" s="172" t="s">
        <v>978</v>
      </c>
      <c r="J938" s="172" t="s">
        <v>2238</v>
      </c>
      <c r="K938" s="172" t="s">
        <v>2239</v>
      </c>
      <c r="L938" s="172" t="s">
        <v>2273</v>
      </c>
      <c r="M938" s="172" t="s">
        <v>179</v>
      </c>
    </row>
    <row r="939" spans="2:13" ht="20.100000000000001" customHeight="1" x14ac:dyDescent="0.25">
      <c r="B939" s="173" t="str">
        <f>IFERROR(RANK(Table912[[#This Row],[search id]],Table912[search id],1),"")</f>
        <v/>
      </c>
      <c r="C939" s="174" t="str">
        <f>IF(MIN(Table912[[#This Row],[search supracategory]:[search subcategory]])&lt;&gt;0,MIN(Table912[[#This Row],[search supracategory]:[search subcategory]]),"")</f>
        <v/>
      </c>
      <c r="D939" s="174" t="str">
        <f>IFERROR(SEARCH($G$3,Table912[[#This Row],[Supracategory Name]])+ROW()/100000,"")</f>
        <v/>
      </c>
      <c r="E939" s="174" t="str">
        <f>IFERROR(SEARCH($G$3,Table912[[#This Row],[Category Name]])+ROW()/100000,"")</f>
        <v/>
      </c>
      <c r="F939" s="174" t="str">
        <f>IFERROR(SEARCH($G$3,Table912[[#This Row],[Subcategory Name]])+ROW()/100000,"")</f>
        <v/>
      </c>
      <c r="G939" s="171">
        <v>2545</v>
      </c>
      <c r="H939" s="172" t="s">
        <v>2127</v>
      </c>
      <c r="I939" s="172" t="s">
        <v>978</v>
      </c>
      <c r="J939" s="172" t="s">
        <v>2238</v>
      </c>
      <c r="K939" s="172" t="s">
        <v>2275</v>
      </c>
      <c r="L939" s="172" t="s">
        <v>179</v>
      </c>
      <c r="M939" s="172" t="s">
        <v>179</v>
      </c>
    </row>
    <row r="940" spans="2:13" ht="20.100000000000001" customHeight="1" x14ac:dyDescent="0.25">
      <c r="B940" s="169" t="str">
        <f>IFERROR(RANK(Table912[[#This Row],[search id]],Table912[search id],1),"")</f>
        <v/>
      </c>
      <c r="C940" s="170" t="str">
        <f>IF(MIN(Table912[[#This Row],[search supracategory]:[search subcategory]])&lt;&gt;0,MIN(Table912[[#This Row],[search supracategory]:[search subcategory]]),"")</f>
        <v/>
      </c>
      <c r="D940" s="170" t="str">
        <f>IFERROR(SEARCH($G$3,Table912[[#This Row],[Supracategory Name]])+ROW()/100000,"")</f>
        <v/>
      </c>
      <c r="E940" s="170" t="str">
        <f>IFERROR(SEARCH($G$3,Table912[[#This Row],[Category Name]])+ROW()/100000,"")</f>
        <v/>
      </c>
      <c r="F940" s="170" t="str">
        <f>IFERROR(SEARCH($G$3,Table912[[#This Row],[Subcategory Name]])+ROW()/100000,"")</f>
        <v/>
      </c>
      <c r="G940" s="171">
        <v>2560</v>
      </c>
      <c r="H940" s="172" t="s">
        <v>2127</v>
      </c>
      <c r="I940" s="172" t="s">
        <v>978</v>
      </c>
      <c r="J940" s="172" t="s">
        <v>2238</v>
      </c>
      <c r="K940" s="172" t="s">
        <v>2277</v>
      </c>
      <c r="L940" s="172" t="s">
        <v>2278</v>
      </c>
      <c r="M940" s="172" t="s">
        <v>179</v>
      </c>
    </row>
    <row r="941" spans="2:13" ht="20.100000000000001" customHeight="1" x14ac:dyDescent="0.25">
      <c r="B941" s="173" t="str">
        <f>IFERROR(RANK(Table912[[#This Row],[search id]],Table912[search id],1),"")</f>
        <v/>
      </c>
      <c r="C941" s="174" t="str">
        <f>IF(MIN(Table912[[#This Row],[search supracategory]:[search subcategory]])&lt;&gt;0,MIN(Table912[[#This Row],[search supracategory]:[search subcategory]]),"")</f>
        <v/>
      </c>
      <c r="D941" s="174" t="str">
        <f>IFERROR(SEARCH($G$3,Table912[[#This Row],[Supracategory Name]])+ROW()/100000,"")</f>
        <v/>
      </c>
      <c r="E941" s="174" t="str">
        <f>IFERROR(SEARCH($G$3,Table912[[#This Row],[Category Name]])+ROW()/100000,"")</f>
        <v/>
      </c>
      <c r="F941" s="174" t="str">
        <f>IFERROR(SEARCH($G$3,Table912[[#This Row],[Subcategory Name]])+ROW()/100000,"")</f>
        <v/>
      </c>
      <c r="G941" s="171">
        <v>2561</v>
      </c>
      <c r="H941" s="172" t="s">
        <v>2127</v>
      </c>
      <c r="I941" s="172" t="s">
        <v>978</v>
      </c>
      <c r="J941" s="172" t="s">
        <v>2238</v>
      </c>
      <c r="K941" s="172" t="s">
        <v>2277</v>
      </c>
      <c r="L941" s="172" t="s">
        <v>2281</v>
      </c>
      <c r="M941" s="172" t="s">
        <v>179</v>
      </c>
    </row>
    <row r="942" spans="2:13" ht="20.100000000000001" customHeight="1" x14ac:dyDescent="0.25">
      <c r="B942" s="169" t="str">
        <f>IFERROR(RANK(Table912[[#This Row],[search id]],Table912[search id],1),"")</f>
        <v/>
      </c>
      <c r="C942" s="170" t="str">
        <f>IF(MIN(Table912[[#This Row],[search supracategory]:[search subcategory]])&lt;&gt;0,MIN(Table912[[#This Row],[search supracategory]:[search subcategory]]),"")</f>
        <v/>
      </c>
      <c r="D942" s="170" t="str">
        <f>IFERROR(SEARCH($G$3,Table912[[#This Row],[Supracategory Name]])+ROW()/100000,"")</f>
        <v/>
      </c>
      <c r="E942" s="170" t="str">
        <f>IFERROR(SEARCH($G$3,Table912[[#This Row],[Category Name]])+ROW()/100000,"")</f>
        <v/>
      </c>
      <c r="F942" s="170" t="str">
        <f>IFERROR(SEARCH($G$3,Table912[[#This Row],[Subcategory Name]])+ROW()/100000,"")</f>
        <v/>
      </c>
      <c r="G942" s="171">
        <v>1407</v>
      </c>
      <c r="H942" s="172" t="s">
        <v>2127</v>
      </c>
      <c r="I942" s="172" t="s">
        <v>978</v>
      </c>
      <c r="J942" s="172" t="s">
        <v>2238</v>
      </c>
      <c r="K942" s="172" t="s">
        <v>2277</v>
      </c>
      <c r="L942" s="172" t="s">
        <v>2283</v>
      </c>
      <c r="M942" s="172" t="s">
        <v>179</v>
      </c>
    </row>
    <row r="943" spans="2:13" ht="20.100000000000001" customHeight="1" x14ac:dyDescent="0.25">
      <c r="B943" s="173" t="str">
        <f>IFERROR(RANK(Table912[[#This Row],[search id]],Table912[search id],1),"")</f>
        <v/>
      </c>
      <c r="C943" s="174" t="str">
        <f>IF(MIN(Table912[[#This Row],[search supracategory]:[search subcategory]])&lt;&gt;0,MIN(Table912[[#This Row],[search supracategory]:[search subcategory]]),"")</f>
        <v/>
      </c>
      <c r="D943" s="174" t="str">
        <f>IFERROR(SEARCH($G$3,Table912[[#This Row],[Supracategory Name]])+ROW()/100000,"")</f>
        <v/>
      </c>
      <c r="E943" s="174" t="str">
        <f>IFERROR(SEARCH($G$3,Table912[[#This Row],[Category Name]])+ROW()/100000,"")</f>
        <v/>
      </c>
      <c r="F943" s="174" t="str">
        <f>IFERROR(SEARCH($G$3,Table912[[#This Row],[Subcategory Name]])+ROW()/100000,"")</f>
        <v/>
      </c>
      <c r="G943" s="171">
        <v>3248</v>
      </c>
      <c r="H943" s="172" t="s">
        <v>2127</v>
      </c>
      <c r="I943" s="172" t="s">
        <v>978</v>
      </c>
      <c r="J943" s="172" t="s">
        <v>2238</v>
      </c>
      <c r="K943" s="172" t="s">
        <v>2277</v>
      </c>
      <c r="L943" s="172" t="s">
        <v>2285</v>
      </c>
      <c r="M943" s="172" t="s">
        <v>179</v>
      </c>
    </row>
    <row r="944" spans="2:13" ht="20.100000000000001" customHeight="1" x14ac:dyDescent="0.25">
      <c r="B944" s="169" t="str">
        <f>IFERROR(RANK(Table912[[#This Row],[search id]],Table912[search id],1),"")</f>
        <v/>
      </c>
      <c r="C944" s="170" t="str">
        <f>IF(MIN(Table912[[#This Row],[search supracategory]:[search subcategory]])&lt;&gt;0,MIN(Table912[[#This Row],[search supracategory]:[search subcategory]]),"")</f>
        <v/>
      </c>
      <c r="D944" s="170" t="str">
        <f>IFERROR(SEARCH($G$3,Table912[[#This Row],[Supracategory Name]])+ROW()/100000,"")</f>
        <v/>
      </c>
      <c r="E944" s="170" t="str">
        <f>IFERROR(SEARCH($G$3,Table912[[#This Row],[Category Name]])+ROW()/100000,"")</f>
        <v/>
      </c>
      <c r="F944" s="170" t="str">
        <f>IFERROR(SEARCH($G$3,Table912[[#This Row],[Subcategory Name]])+ROW()/100000,"")</f>
        <v/>
      </c>
      <c r="G944" s="171">
        <v>2392</v>
      </c>
      <c r="H944" s="172" t="s">
        <v>2127</v>
      </c>
      <c r="I944" s="172" t="s">
        <v>978</v>
      </c>
      <c r="J944" s="172" t="s">
        <v>2238</v>
      </c>
      <c r="K944" s="172" t="s">
        <v>2277</v>
      </c>
      <c r="L944" s="172" t="s">
        <v>2287</v>
      </c>
      <c r="M944" s="172" t="s">
        <v>179</v>
      </c>
    </row>
    <row r="945" spans="2:13" ht="20.100000000000001" customHeight="1" x14ac:dyDescent="0.25">
      <c r="B945" s="173" t="str">
        <f>IFERROR(RANK(Table912[[#This Row],[search id]],Table912[search id],1),"")</f>
        <v/>
      </c>
      <c r="C945" s="174" t="str">
        <f>IF(MIN(Table912[[#This Row],[search supracategory]:[search subcategory]])&lt;&gt;0,MIN(Table912[[#This Row],[search supracategory]:[search subcategory]]),"")</f>
        <v/>
      </c>
      <c r="D945" s="174" t="str">
        <f>IFERROR(SEARCH($G$3,Table912[[#This Row],[Supracategory Name]])+ROW()/100000,"")</f>
        <v/>
      </c>
      <c r="E945" s="174" t="str">
        <f>IFERROR(SEARCH($G$3,Table912[[#This Row],[Category Name]])+ROW()/100000,"")</f>
        <v/>
      </c>
      <c r="F945" s="174" t="str">
        <f>IFERROR(SEARCH($G$3,Table912[[#This Row],[Subcategory Name]])+ROW()/100000,"")</f>
        <v/>
      </c>
      <c r="G945" s="171">
        <v>2393</v>
      </c>
      <c r="H945" s="172" t="s">
        <v>2127</v>
      </c>
      <c r="I945" s="172" t="s">
        <v>978</v>
      </c>
      <c r="J945" s="172" t="s">
        <v>2238</v>
      </c>
      <c r="K945" s="172" t="s">
        <v>2277</v>
      </c>
      <c r="L945" s="172" t="s">
        <v>2289</v>
      </c>
      <c r="M945" s="172" t="s">
        <v>179</v>
      </c>
    </row>
    <row r="946" spans="2:13" ht="20.100000000000001" customHeight="1" x14ac:dyDescent="0.25">
      <c r="B946" s="169" t="str">
        <f>IFERROR(RANK(Table912[[#This Row],[search id]],Table912[search id],1),"")</f>
        <v/>
      </c>
      <c r="C946" s="170" t="str">
        <f>IF(MIN(Table912[[#This Row],[search supracategory]:[search subcategory]])&lt;&gt;0,MIN(Table912[[#This Row],[search supracategory]:[search subcategory]]),"")</f>
        <v/>
      </c>
      <c r="D946" s="170" t="str">
        <f>IFERROR(SEARCH($G$3,Table912[[#This Row],[Supracategory Name]])+ROW()/100000,"")</f>
        <v/>
      </c>
      <c r="E946" s="170" t="str">
        <f>IFERROR(SEARCH($G$3,Table912[[#This Row],[Category Name]])+ROW()/100000,"")</f>
        <v/>
      </c>
      <c r="F946" s="170" t="str">
        <f>IFERROR(SEARCH($G$3,Table912[[#This Row],[Subcategory Name]])+ROW()/100000,"")</f>
        <v/>
      </c>
      <c r="G946" s="171">
        <v>2394</v>
      </c>
      <c r="H946" s="172" t="s">
        <v>2127</v>
      </c>
      <c r="I946" s="172" t="s">
        <v>978</v>
      </c>
      <c r="J946" s="172" t="s">
        <v>2238</v>
      </c>
      <c r="K946" s="172" t="s">
        <v>2277</v>
      </c>
      <c r="L946" s="172" t="s">
        <v>2291</v>
      </c>
      <c r="M946" s="172" t="s">
        <v>179</v>
      </c>
    </row>
    <row r="947" spans="2:13" ht="20.100000000000001" customHeight="1" x14ac:dyDescent="0.25">
      <c r="B947" s="173" t="str">
        <f>IFERROR(RANK(Table912[[#This Row],[search id]],Table912[search id],1),"")</f>
        <v/>
      </c>
      <c r="C947" s="174" t="str">
        <f>IF(MIN(Table912[[#This Row],[search supracategory]:[search subcategory]])&lt;&gt;0,MIN(Table912[[#This Row],[search supracategory]:[search subcategory]]),"")</f>
        <v/>
      </c>
      <c r="D947" s="174" t="str">
        <f>IFERROR(SEARCH($G$3,Table912[[#This Row],[Supracategory Name]])+ROW()/100000,"")</f>
        <v/>
      </c>
      <c r="E947" s="174" t="str">
        <f>IFERROR(SEARCH($G$3,Table912[[#This Row],[Category Name]])+ROW()/100000,"")</f>
        <v/>
      </c>
      <c r="F947" s="174" t="str">
        <f>IFERROR(SEARCH($G$3,Table912[[#This Row],[Subcategory Name]])+ROW()/100000,"")</f>
        <v/>
      </c>
      <c r="G947" s="171">
        <v>2395</v>
      </c>
      <c r="H947" s="172" t="s">
        <v>2127</v>
      </c>
      <c r="I947" s="172" t="s">
        <v>978</v>
      </c>
      <c r="J947" s="172" t="s">
        <v>2238</v>
      </c>
      <c r="K947" s="172" t="s">
        <v>2277</v>
      </c>
      <c r="L947" s="172" t="s">
        <v>2293</v>
      </c>
      <c r="M947" s="172" t="s">
        <v>179</v>
      </c>
    </row>
    <row r="948" spans="2:13" ht="20.100000000000001" customHeight="1" x14ac:dyDescent="0.25">
      <c r="B948" s="169" t="str">
        <f>IFERROR(RANK(Table912[[#This Row],[search id]],Table912[search id],1),"")</f>
        <v/>
      </c>
      <c r="C948" s="170" t="str">
        <f>IF(MIN(Table912[[#This Row],[search supracategory]:[search subcategory]])&lt;&gt;0,MIN(Table912[[#This Row],[search supracategory]:[search subcategory]]),"")</f>
        <v/>
      </c>
      <c r="D948" s="170" t="str">
        <f>IFERROR(SEARCH($G$3,Table912[[#This Row],[Supracategory Name]])+ROW()/100000,"")</f>
        <v/>
      </c>
      <c r="E948" s="170" t="str">
        <f>IFERROR(SEARCH($G$3,Table912[[#This Row],[Category Name]])+ROW()/100000,"")</f>
        <v/>
      </c>
      <c r="F948" s="170" t="str">
        <f>IFERROR(SEARCH($G$3,Table912[[#This Row],[Subcategory Name]])+ROW()/100000,"")</f>
        <v/>
      </c>
      <c r="G948" s="171">
        <v>2396</v>
      </c>
      <c r="H948" s="172" t="s">
        <v>2127</v>
      </c>
      <c r="I948" s="172" t="s">
        <v>978</v>
      </c>
      <c r="J948" s="172" t="s">
        <v>2238</v>
      </c>
      <c r="K948" s="172" t="s">
        <v>2277</v>
      </c>
      <c r="L948" s="172" t="s">
        <v>2295</v>
      </c>
      <c r="M948" s="172" t="s">
        <v>179</v>
      </c>
    </row>
    <row r="949" spans="2:13" ht="20.100000000000001" customHeight="1" x14ac:dyDescent="0.25">
      <c r="B949" s="173" t="str">
        <f>IFERROR(RANK(Table912[[#This Row],[search id]],Table912[search id],1),"")</f>
        <v/>
      </c>
      <c r="C949" s="174" t="str">
        <f>IF(MIN(Table912[[#This Row],[search supracategory]:[search subcategory]])&lt;&gt;0,MIN(Table912[[#This Row],[search supracategory]:[search subcategory]]),"")</f>
        <v/>
      </c>
      <c r="D949" s="174" t="str">
        <f>IFERROR(SEARCH($G$3,Table912[[#This Row],[Supracategory Name]])+ROW()/100000,"")</f>
        <v/>
      </c>
      <c r="E949" s="174" t="str">
        <f>IFERROR(SEARCH($G$3,Table912[[#This Row],[Category Name]])+ROW()/100000,"")</f>
        <v/>
      </c>
      <c r="F949" s="174" t="str">
        <f>IFERROR(SEARCH($G$3,Table912[[#This Row],[Subcategory Name]])+ROW()/100000,"")</f>
        <v/>
      </c>
      <c r="G949" s="171">
        <v>2397</v>
      </c>
      <c r="H949" s="172" t="s">
        <v>2127</v>
      </c>
      <c r="I949" s="172" t="s">
        <v>978</v>
      </c>
      <c r="J949" s="172" t="s">
        <v>2238</v>
      </c>
      <c r="K949" s="172" t="s">
        <v>2277</v>
      </c>
      <c r="L949" s="172" t="s">
        <v>2297</v>
      </c>
      <c r="M949" s="172" t="s">
        <v>179</v>
      </c>
    </row>
    <row r="950" spans="2:13" ht="20.100000000000001" customHeight="1" x14ac:dyDescent="0.25">
      <c r="B950" s="169" t="str">
        <f>IFERROR(RANK(Table912[[#This Row],[search id]],Table912[search id],1),"")</f>
        <v/>
      </c>
      <c r="C950" s="170" t="str">
        <f>IF(MIN(Table912[[#This Row],[search supracategory]:[search subcategory]])&lt;&gt;0,MIN(Table912[[#This Row],[search supracategory]:[search subcategory]]),"")</f>
        <v/>
      </c>
      <c r="D950" s="170" t="str">
        <f>IFERROR(SEARCH($G$3,Table912[[#This Row],[Supracategory Name]])+ROW()/100000,"")</f>
        <v/>
      </c>
      <c r="E950" s="170" t="str">
        <f>IFERROR(SEARCH($G$3,Table912[[#This Row],[Category Name]])+ROW()/100000,"")</f>
        <v/>
      </c>
      <c r="F950" s="170" t="str">
        <f>IFERROR(SEARCH($G$3,Table912[[#This Row],[Subcategory Name]])+ROW()/100000,"")</f>
        <v/>
      </c>
      <c r="G950" s="171">
        <v>2398</v>
      </c>
      <c r="H950" s="172" t="s">
        <v>2127</v>
      </c>
      <c r="I950" s="172" t="s">
        <v>978</v>
      </c>
      <c r="J950" s="172" t="s">
        <v>2238</v>
      </c>
      <c r="K950" s="172" t="s">
        <v>2277</v>
      </c>
      <c r="L950" s="172" t="s">
        <v>2299</v>
      </c>
      <c r="M950" s="172" t="s">
        <v>179</v>
      </c>
    </row>
    <row r="951" spans="2:13" ht="20.100000000000001" customHeight="1" x14ac:dyDescent="0.25">
      <c r="B951" s="173" t="str">
        <f>IFERROR(RANK(Table912[[#This Row],[search id]],Table912[search id],1),"")</f>
        <v/>
      </c>
      <c r="C951" s="174" t="str">
        <f>IF(MIN(Table912[[#This Row],[search supracategory]:[search subcategory]])&lt;&gt;0,MIN(Table912[[#This Row],[search supracategory]:[search subcategory]]),"")</f>
        <v/>
      </c>
      <c r="D951" s="174" t="str">
        <f>IFERROR(SEARCH($G$3,Table912[[#This Row],[Supracategory Name]])+ROW()/100000,"")</f>
        <v/>
      </c>
      <c r="E951" s="174" t="str">
        <f>IFERROR(SEARCH($G$3,Table912[[#This Row],[Category Name]])+ROW()/100000,"")</f>
        <v/>
      </c>
      <c r="F951" s="174" t="str">
        <f>IFERROR(SEARCH($G$3,Table912[[#This Row],[Subcategory Name]])+ROW()/100000,"")</f>
        <v/>
      </c>
      <c r="G951" s="171">
        <v>2399</v>
      </c>
      <c r="H951" s="172" t="s">
        <v>2127</v>
      </c>
      <c r="I951" s="172" t="s">
        <v>978</v>
      </c>
      <c r="J951" s="172" t="s">
        <v>2238</v>
      </c>
      <c r="K951" s="172" t="s">
        <v>2277</v>
      </c>
      <c r="L951" s="172" t="s">
        <v>2301</v>
      </c>
      <c r="M951" s="172" t="s">
        <v>179</v>
      </c>
    </row>
    <row r="952" spans="2:13" ht="20.100000000000001" customHeight="1" x14ac:dyDescent="0.25">
      <c r="B952" s="169" t="str">
        <f>IFERROR(RANK(Table912[[#This Row],[search id]],Table912[search id],1),"")</f>
        <v/>
      </c>
      <c r="C952" s="170" t="str">
        <f>IF(MIN(Table912[[#This Row],[search supracategory]:[search subcategory]])&lt;&gt;0,MIN(Table912[[#This Row],[search supracategory]:[search subcategory]]),"")</f>
        <v/>
      </c>
      <c r="D952" s="170" t="str">
        <f>IFERROR(SEARCH($G$3,Table912[[#This Row],[Supracategory Name]])+ROW()/100000,"")</f>
        <v/>
      </c>
      <c r="E952" s="170" t="str">
        <f>IFERROR(SEARCH($G$3,Table912[[#This Row],[Category Name]])+ROW()/100000,"")</f>
        <v/>
      </c>
      <c r="F952" s="170" t="str">
        <f>IFERROR(SEARCH($G$3,Table912[[#This Row],[Subcategory Name]])+ROW()/100000,"")</f>
        <v/>
      </c>
      <c r="G952" s="171">
        <v>2400</v>
      </c>
      <c r="H952" s="172" t="s">
        <v>2127</v>
      </c>
      <c r="I952" s="172" t="s">
        <v>978</v>
      </c>
      <c r="J952" s="172" t="s">
        <v>2238</v>
      </c>
      <c r="K952" s="172" t="s">
        <v>2277</v>
      </c>
      <c r="L952" s="172" t="s">
        <v>2303</v>
      </c>
      <c r="M952" s="172" t="s">
        <v>179</v>
      </c>
    </row>
    <row r="953" spans="2:13" ht="20.100000000000001" customHeight="1" x14ac:dyDescent="0.25">
      <c r="B953" s="173" t="str">
        <f>IFERROR(RANK(Table912[[#This Row],[search id]],Table912[search id],1),"")</f>
        <v/>
      </c>
      <c r="C953" s="174" t="str">
        <f>IF(MIN(Table912[[#This Row],[search supracategory]:[search subcategory]])&lt;&gt;0,MIN(Table912[[#This Row],[search supracategory]:[search subcategory]]),"")</f>
        <v/>
      </c>
      <c r="D953" s="174" t="str">
        <f>IFERROR(SEARCH($G$3,Table912[[#This Row],[Supracategory Name]])+ROW()/100000,"")</f>
        <v/>
      </c>
      <c r="E953" s="174" t="str">
        <f>IFERROR(SEARCH($G$3,Table912[[#This Row],[Category Name]])+ROW()/100000,"")</f>
        <v/>
      </c>
      <c r="F953" s="174" t="str">
        <f>IFERROR(SEARCH($G$3,Table912[[#This Row],[Subcategory Name]])+ROW()/100000,"")</f>
        <v/>
      </c>
      <c r="G953" s="171">
        <v>2401</v>
      </c>
      <c r="H953" s="172" t="s">
        <v>2127</v>
      </c>
      <c r="I953" s="172" t="s">
        <v>978</v>
      </c>
      <c r="J953" s="172" t="s">
        <v>2238</v>
      </c>
      <c r="K953" s="172" t="s">
        <v>2277</v>
      </c>
      <c r="L953" s="172" t="s">
        <v>2305</v>
      </c>
      <c r="M953" s="172" t="s">
        <v>179</v>
      </c>
    </row>
    <row r="954" spans="2:13" ht="20.100000000000001" customHeight="1" x14ac:dyDescent="0.25">
      <c r="B954" s="169" t="str">
        <f>IFERROR(RANK(Table912[[#This Row],[search id]],Table912[search id],1),"")</f>
        <v/>
      </c>
      <c r="C954" s="170" t="str">
        <f>IF(MIN(Table912[[#This Row],[search supracategory]:[search subcategory]])&lt;&gt;0,MIN(Table912[[#This Row],[search supracategory]:[search subcategory]]),"")</f>
        <v/>
      </c>
      <c r="D954" s="170" t="str">
        <f>IFERROR(SEARCH($G$3,Table912[[#This Row],[Supracategory Name]])+ROW()/100000,"")</f>
        <v/>
      </c>
      <c r="E954" s="170" t="str">
        <f>IFERROR(SEARCH($G$3,Table912[[#This Row],[Category Name]])+ROW()/100000,"")</f>
        <v/>
      </c>
      <c r="F954" s="170" t="str">
        <f>IFERROR(SEARCH($G$3,Table912[[#This Row],[Subcategory Name]])+ROW()/100000,"")</f>
        <v/>
      </c>
      <c r="G954" s="171">
        <v>2402</v>
      </c>
      <c r="H954" s="172" t="s">
        <v>2127</v>
      </c>
      <c r="I954" s="172" t="s">
        <v>978</v>
      </c>
      <c r="J954" s="172" t="s">
        <v>2238</v>
      </c>
      <c r="K954" s="172" t="s">
        <v>2277</v>
      </c>
      <c r="L954" s="172" t="s">
        <v>2307</v>
      </c>
      <c r="M954" s="172" t="s">
        <v>179</v>
      </c>
    </row>
    <row r="955" spans="2:13" ht="20.100000000000001" customHeight="1" x14ac:dyDescent="0.25">
      <c r="B955" s="173" t="str">
        <f>IFERROR(RANK(Table912[[#This Row],[search id]],Table912[search id],1),"")</f>
        <v/>
      </c>
      <c r="C955" s="174" t="str">
        <f>IF(MIN(Table912[[#This Row],[search supracategory]:[search subcategory]])&lt;&gt;0,MIN(Table912[[#This Row],[search supracategory]:[search subcategory]]),"")</f>
        <v/>
      </c>
      <c r="D955" s="174" t="str">
        <f>IFERROR(SEARCH($G$3,Table912[[#This Row],[Supracategory Name]])+ROW()/100000,"")</f>
        <v/>
      </c>
      <c r="E955" s="174" t="str">
        <f>IFERROR(SEARCH($G$3,Table912[[#This Row],[Category Name]])+ROW()/100000,"")</f>
        <v/>
      </c>
      <c r="F955" s="174" t="str">
        <f>IFERROR(SEARCH($G$3,Table912[[#This Row],[Subcategory Name]])+ROW()/100000,"")</f>
        <v/>
      </c>
      <c r="G955" s="171">
        <v>2403</v>
      </c>
      <c r="H955" s="172" t="s">
        <v>2127</v>
      </c>
      <c r="I955" s="172" t="s">
        <v>978</v>
      </c>
      <c r="J955" s="172" t="s">
        <v>2238</v>
      </c>
      <c r="K955" s="172" t="s">
        <v>2277</v>
      </c>
      <c r="L955" s="172" t="s">
        <v>2309</v>
      </c>
      <c r="M955" s="172" t="s">
        <v>179</v>
      </c>
    </row>
    <row r="956" spans="2:13" ht="20.100000000000001" customHeight="1" x14ac:dyDescent="0.25">
      <c r="B956" s="169" t="str">
        <f>IFERROR(RANK(Table912[[#This Row],[search id]],Table912[search id],1),"")</f>
        <v/>
      </c>
      <c r="C956" s="170" t="str">
        <f>IF(MIN(Table912[[#This Row],[search supracategory]:[search subcategory]])&lt;&gt;0,MIN(Table912[[#This Row],[search supracategory]:[search subcategory]]),"")</f>
        <v/>
      </c>
      <c r="D956" s="170" t="str">
        <f>IFERROR(SEARCH($G$3,Table912[[#This Row],[Supracategory Name]])+ROW()/100000,"")</f>
        <v/>
      </c>
      <c r="E956" s="170" t="str">
        <f>IFERROR(SEARCH($G$3,Table912[[#This Row],[Category Name]])+ROW()/100000,"")</f>
        <v/>
      </c>
      <c r="F956" s="170" t="str">
        <f>IFERROR(SEARCH($G$3,Table912[[#This Row],[Subcategory Name]])+ROW()/100000,"")</f>
        <v/>
      </c>
      <c r="G956" s="171">
        <v>2662</v>
      </c>
      <c r="H956" s="172" t="s">
        <v>2127</v>
      </c>
      <c r="I956" s="172" t="s">
        <v>978</v>
      </c>
      <c r="J956" s="172" t="s">
        <v>2238</v>
      </c>
      <c r="K956" s="172" t="s">
        <v>2277</v>
      </c>
      <c r="L956" s="172" t="s">
        <v>2311</v>
      </c>
      <c r="M956" s="172" t="s">
        <v>179</v>
      </c>
    </row>
    <row r="957" spans="2:13" ht="20.100000000000001" customHeight="1" x14ac:dyDescent="0.25">
      <c r="B957" s="173" t="str">
        <f>IFERROR(RANK(Table912[[#This Row],[search id]],Table912[search id],1),"")</f>
        <v/>
      </c>
      <c r="C957" s="174" t="str">
        <f>IF(MIN(Table912[[#This Row],[search supracategory]:[search subcategory]])&lt;&gt;0,MIN(Table912[[#This Row],[search supracategory]:[search subcategory]]),"")</f>
        <v/>
      </c>
      <c r="D957" s="174" t="str">
        <f>IFERROR(SEARCH($G$3,Table912[[#This Row],[Supracategory Name]])+ROW()/100000,"")</f>
        <v/>
      </c>
      <c r="E957" s="174" t="str">
        <f>IFERROR(SEARCH($G$3,Table912[[#This Row],[Category Name]])+ROW()/100000,"")</f>
        <v/>
      </c>
      <c r="F957" s="174" t="str">
        <f>IFERROR(SEARCH($G$3,Table912[[#This Row],[Subcategory Name]])+ROW()/100000,"")</f>
        <v/>
      </c>
      <c r="G957" s="171">
        <v>2663</v>
      </c>
      <c r="H957" s="172" t="s">
        <v>2127</v>
      </c>
      <c r="I957" s="172" t="s">
        <v>978</v>
      </c>
      <c r="J957" s="172" t="s">
        <v>2238</v>
      </c>
      <c r="K957" s="172" t="s">
        <v>2277</v>
      </c>
      <c r="L957" s="172" t="s">
        <v>2313</v>
      </c>
      <c r="M957" s="172" t="s">
        <v>179</v>
      </c>
    </row>
    <row r="958" spans="2:13" ht="20.100000000000001" customHeight="1" x14ac:dyDescent="0.25">
      <c r="B958" s="169" t="str">
        <f>IFERROR(RANK(Table912[[#This Row],[search id]],Table912[search id],1),"")</f>
        <v/>
      </c>
      <c r="C958" s="170" t="str">
        <f>IF(MIN(Table912[[#This Row],[search supracategory]:[search subcategory]])&lt;&gt;0,MIN(Table912[[#This Row],[search supracategory]:[search subcategory]]),"")</f>
        <v/>
      </c>
      <c r="D958" s="170" t="str">
        <f>IFERROR(SEARCH($G$3,Table912[[#This Row],[Supracategory Name]])+ROW()/100000,"")</f>
        <v/>
      </c>
      <c r="E958" s="170" t="str">
        <f>IFERROR(SEARCH($G$3,Table912[[#This Row],[Category Name]])+ROW()/100000,"")</f>
        <v/>
      </c>
      <c r="F958" s="170" t="str">
        <f>IFERROR(SEARCH($G$3,Table912[[#This Row],[Subcategory Name]])+ROW()/100000,"")</f>
        <v/>
      </c>
      <c r="G958" s="171">
        <v>2092</v>
      </c>
      <c r="H958" s="172" t="s">
        <v>2127</v>
      </c>
      <c r="I958" s="172" t="s">
        <v>978</v>
      </c>
      <c r="J958" s="172" t="s">
        <v>2238</v>
      </c>
      <c r="K958" s="172" t="s">
        <v>2277</v>
      </c>
      <c r="L958" s="172" t="s">
        <v>2315</v>
      </c>
      <c r="M958" s="172" t="s">
        <v>179</v>
      </c>
    </row>
    <row r="959" spans="2:13" ht="20.100000000000001" customHeight="1" x14ac:dyDescent="0.25">
      <c r="B959" s="173" t="str">
        <f>IFERROR(RANK(Table912[[#This Row],[search id]],Table912[search id],1),"")</f>
        <v/>
      </c>
      <c r="C959" s="174" t="str">
        <f>IF(MIN(Table912[[#This Row],[search supracategory]:[search subcategory]])&lt;&gt;0,MIN(Table912[[#This Row],[search supracategory]:[search subcategory]]),"")</f>
        <v/>
      </c>
      <c r="D959" s="174" t="str">
        <f>IFERROR(SEARCH($G$3,Table912[[#This Row],[Supracategory Name]])+ROW()/100000,"")</f>
        <v/>
      </c>
      <c r="E959" s="174" t="str">
        <f>IFERROR(SEARCH($G$3,Table912[[#This Row],[Category Name]])+ROW()/100000,"")</f>
        <v/>
      </c>
      <c r="F959" s="174" t="str">
        <f>IFERROR(SEARCH($G$3,Table912[[#This Row],[Subcategory Name]])+ROW()/100000,"")</f>
        <v/>
      </c>
      <c r="G959" s="171">
        <v>2385</v>
      </c>
      <c r="H959" s="172" t="s">
        <v>2127</v>
      </c>
      <c r="I959" s="172" t="s">
        <v>978</v>
      </c>
      <c r="J959" s="172" t="s">
        <v>2317</v>
      </c>
      <c r="K959" s="172" t="s">
        <v>2318</v>
      </c>
      <c r="L959" s="172" t="s">
        <v>2319</v>
      </c>
      <c r="M959" s="172" t="s">
        <v>179</v>
      </c>
    </row>
    <row r="960" spans="2:13" ht="20.100000000000001" customHeight="1" x14ac:dyDescent="0.25">
      <c r="B960" s="169" t="str">
        <f>IFERROR(RANK(Table912[[#This Row],[search id]],Table912[search id],1),"")</f>
        <v/>
      </c>
      <c r="C960" s="170" t="str">
        <f>IF(MIN(Table912[[#This Row],[search supracategory]:[search subcategory]])&lt;&gt;0,MIN(Table912[[#This Row],[search supracategory]:[search subcategory]]),"")</f>
        <v/>
      </c>
      <c r="D960" s="170" t="str">
        <f>IFERROR(SEARCH($G$3,Table912[[#This Row],[Supracategory Name]])+ROW()/100000,"")</f>
        <v/>
      </c>
      <c r="E960" s="170" t="str">
        <f>IFERROR(SEARCH($G$3,Table912[[#This Row],[Category Name]])+ROW()/100000,"")</f>
        <v/>
      </c>
      <c r="F960" s="170" t="str">
        <f>IFERROR(SEARCH($G$3,Table912[[#This Row],[Subcategory Name]])+ROW()/100000,"")</f>
        <v/>
      </c>
      <c r="G960" s="171">
        <v>2386</v>
      </c>
      <c r="H960" s="172" t="s">
        <v>2127</v>
      </c>
      <c r="I960" s="172" t="s">
        <v>978</v>
      </c>
      <c r="J960" s="172" t="s">
        <v>2317</v>
      </c>
      <c r="K960" s="172" t="s">
        <v>2318</v>
      </c>
      <c r="L960" s="172" t="s">
        <v>2322</v>
      </c>
      <c r="M960" s="172" t="s">
        <v>179</v>
      </c>
    </row>
    <row r="961" spans="2:13" ht="20.100000000000001" customHeight="1" x14ac:dyDescent="0.25">
      <c r="B961" s="173" t="str">
        <f>IFERROR(RANK(Table912[[#This Row],[search id]],Table912[search id],1),"")</f>
        <v/>
      </c>
      <c r="C961" s="174" t="str">
        <f>IF(MIN(Table912[[#This Row],[search supracategory]:[search subcategory]])&lt;&gt;0,MIN(Table912[[#This Row],[search supracategory]:[search subcategory]]),"")</f>
        <v/>
      </c>
      <c r="D961" s="174" t="str">
        <f>IFERROR(SEARCH($G$3,Table912[[#This Row],[Supracategory Name]])+ROW()/100000,"")</f>
        <v/>
      </c>
      <c r="E961" s="174" t="str">
        <f>IFERROR(SEARCH($G$3,Table912[[#This Row],[Category Name]])+ROW()/100000,"")</f>
        <v/>
      </c>
      <c r="F961" s="174" t="str">
        <f>IFERROR(SEARCH($G$3,Table912[[#This Row],[Subcategory Name]])+ROW()/100000,"")</f>
        <v/>
      </c>
      <c r="G961" s="171">
        <v>2387</v>
      </c>
      <c r="H961" s="172" t="s">
        <v>2127</v>
      </c>
      <c r="I961" s="172" t="s">
        <v>978</v>
      </c>
      <c r="J961" s="172" t="s">
        <v>2317</v>
      </c>
      <c r="K961" s="172" t="s">
        <v>2318</v>
      </c>
      <c r="L961" s="172" t="s">
        <v>2323</v>
      </c>
      <c r="M961" s="172" t="s">
        <v>179</v>
      </c>
    </row>
    <row r="962" spans="2:13" ht="20.100000000000001" customHeight="1" x14ac:dyDescent="0.25">
      <c r="B962" s="169" t="str">
        <f>IFERROR(RANK(Table912[[#This Row],[search id]],Table912[search id],1),"")</f>
        <v/>
      </c>
      <c r="C962" s="170" t="str">
        <f>IF(MIN(Table912[[#This Row],[search supracategory]:[search subcategory]])&lt;&gt;0,MIN(Table912[[#This Row],[search supracategory]:[search subcategory]]),"")</f>
        <v/>
      </c>
      <c r="D962" s="170" t="str">
        <f>IFERROR(SEARCH($G$3,Table912[[#This Row],[Supracategory Name]])+ROW()/100000,"")</f>
        <v/>
      </c>
      <c r="E962" s="170" t="str">
        <f>IFERROR(SEARCH($G$3,Table912[[#This Row],[Category Name]])+ROW()/100000,"")</f>
        <v/>
      </c>
      <c r="F962" s="170" t="str">
        <f>IFERROR(SEARCH($G$3,Table912[[#This Row],[Subcategory Name]])+ROW()/100000,"")</f>
        <v/>
      </c>
      <c r="G962" s="171">
        <v>2388</v>
      </c>
      <c r="H962" s="172" t="s">
        <v>2127</v>
      </c>
      <c r="I962" s="172" t="s">
        <v>978</v>
      </c>
      <c r="J962" s="172" t="s">
        <v>2317</v>
      </c>
      <c r="K962" s="172" t="s">
        <v>2318</v>
      </c>
      <c r="L962" s="172" t="s">
        <v>2325</v>
      </c>
      <c r="M962" s="172" t="s">
        <v>179</v>
      </c>
    </row>
    <row r="963" spans="2:13" ht="20.100000000000001" customHeight="1" x14ac:dyDescent="0.25">
      <c r="B963" s="173" t="str">
        <f>IFERROR(RANK(Table912[[#This Row],[search id]],Table912[search id],1),"")</f>
        <v/>
      </c>
      <c r="C963" s="174" t="str">
        <f>IF(MIN(Table912[[#This Row],[search supracategory]:[search subcategory]])&lt;&gt;0,MIN(Table912[[#This Row],[search supracategory]:[search subcategory]]),"")</f>
        <v/>
      </c>
      <c r="D963" s="174" t="str">
        <f>IFERROR(SEARCH($G$3,Table912[[#This Row],[Supracategory Name]])+ROW()/100000,"")</f>
        <v/>
      </c>
      <c r="E963" s="174" t="str">
        <f>IFERROR(SEARCH($G$3,Table912[[#This Row],[Category Name]])+ROW()/100000,"")</f>
        <v/>
      </c>
      <c r="F963" s="174" t="str">
        <f>IFERROR(SEARCH($G$3,Table912[[#This Row],[Subcategory Name]])+ROW()/100000,"")</f>
        <v/>
      </c>
      <c r="G963" s="171">
        <v>2389</v>
      </c>
      <c r="H963" s="172" t="s">
        <v>2127</v>
      </c>
      <c r="I963" s="172" t="s">
        <v>978</v>
      </c>
      <c r="J963" s="172" t="s">
        <v>2317</v>
      </c>
      <c r="K963" s="172" t="s">
        <v>2318</v>
      </c>
      <c r="L963" s="172" t="s">
        <v>2327</v>
      </c>
      <c r="M963" s="172" t="s">
        <v>179</v>
      </c>
    </row>
    <row r="964" spans="2:13" ht="20.100000000000001" customHeight="1" x14ac:dyDescent="0.25">
      <c r="B964" s="169" t="str">
        <f>IFERROR(RANK(Table912[[#This Row],[search id]],Table912[search id],1),"")</f>
        <v/>
      </c>
      <c r="C964" s="170" t="str">
        <f>IF(MIN(Table912[[#This Row],[search supracategory]:[search subcategory]])&lt;&gt;0,MIN(Table912[[#This Row],[search supracategory]:[search subcategory]]),"")</f>
        <v/>
      </c>
      <c r="D964" s="170" t="str">
        <f>IFERROR(SEARCH($G$3,Table912[[#This Row],[Supracategory Name]])+ROW()/100000,"")</f>
        <v/>
      </c>
      <c r="E964" s="170" t="str">
        <f>IFERROR(SEARCH($G$3,Table912[[#This Row],[Category Name]])+ROW()/100000,"")</f>
        <v/>
      </c>
      <c r="F964" s="170" t="str">
        <f>IFERROR(SEARCH($G$3,Table912[[#This Row],[Subcategory Name]])+ROW()/100000,"")</f>
        <v/>
      </c>
      <c r="G964" s="171">
        <v>2589</v>
      </c>
      <c r="H964" s="172" t="s">
        <v>2127</v>
      </c>
      <c r="I964" s="172" t="s">
        <v>978</v>
      </c>
      <c r="J964" s="172" t="s">
        <v>2317</v>
      </c>
      <c r="K964" s="172" t="s">
        <v>2318</v>
      </c>
      <c r="L964" s="172" t="s">
        <v>2329</v>
      </c>
      <c r="M964" s="172" t="s">
        <v>179</v>
      </c>
    </row>
    <row r="965" spans="2:13" ht="20.100000000000001" customHeight="1" x14ac:dyDescent="0.25">
      <c r="B965" s="173" t="str">
        <f>IFERROR(RANK(Table912[[#This Row],[search id]],Table912[search id],1),"")</f>
        <v/>
      </c>
      <c r="C965" s="174" t="str">
        <f>IF(MIN(Table912[[#This Row],[search supracategory]:[search subcategory]])&lt;&gt;0,MIN(Table912[[#This Row],[search supracategory]:[search subcategory]]),"")</f>
        <v/>
      </c>
      <c r="D965" s="174" t="str">
        <f>IFERROR(SEARCH($G$3,Table912[[#This Row],[Supracategory Name]])+ROW()/100000,"")</f>
        <v/>
      </c>
      <c r="E965" s="174" t="str">
        <f>IFERROR(SEARCH($G$3,Table912[[#This Row],[Category Name]])+ROW()/100000,"")</f>
        <v/>
      </c>
      <c r="F965" s="174" t="str">
        <f>IFERROR(SEARCH($G$3,Table912[[#This Row],[Subcategory Name]])+ROW()/100000,"")</f>
        <v/>
      </c>
      <c r="G965" s="171">
        <v>2590</v>
      </c>
      <c r="H965" s="172" t="s">
        <v>2127</v>
      </c>
      <c r="I965" s="172" t="s">
        <v>978</v>
      </c>
      <c r="J965" s="172" t="s">
        <v>2317</v>
      </c>
      <c r="K965" s="172" t="s">
        <v>2318</v>
      </c>
      <c r="L965" s="172" t="s">
        <v>2331</v>
      </c>
      <c r="M965" s="172" t="s">
        <v>179</v>
      </c>
    </row>
    <row r="966" spans="2:13" ht="20.100000000000001" customHeight="1" x14ac:dyDescent="0.25">
      <c r="B966" s="169" t="str">
        <f>IFERROR(RANK(Table912[[#This Row],[search id]],Table912[search id],1),"")</f>
        <v/>
      </c>
      <c r="C966" s="170" t="str">
        <f>IF(MIN(Table912[[#This Row],[search supracategory]:[search subcategory]])&lt;&gt;0,MIN(Table912[[#This Row],[search supracategory]:[search subcategory]]),"")</f>
        <v/>
      </c>
      <c r="D966" s="170" t="str">
        <f>IFERROR(SEARCH($G$3,Table912[[#This Row],[Supracategory Name]])+ROW()/100000,"")</f>
        <v/>
      </c>
      <c r="E966" s="170" t="str">
        <f>IFERROR(SEARCH($G$3,Table912[[#This Row],[Category Name]])+ROW()/100000,"")</f>
        <v/>
      </c>
      <c r="F966" s="170" t="str">
        <f>IFERROR(SEARCH($G$3,Table912[[#This Row],[Subcategory Name]])+ROW()/100000,"")</f>
        <v/>
      </c>
      <c r="G966" s="171">
        <v>2591</v>
      </c>
      <c r="H966" s="172" t="s">
        <v>2127</v>
      </c>
      <c r="I966" s="172" t="s">
        <v>978</v>
      </c>
      <c r="J966" s="172" t="s">
        <v>2317</v>
      </c>
      <c r="K966" s="172" t="s">
        <v>2333</v>
      </c>
      <c r="L966" s="172" t="s">
        <v>2334</v>
      </c>
      <c r="M966" s="172" t="s">
        <v>179</v>
      </c>
    </row>
    <row r="967" spans="2:13" ht="20.100000000000001" customHeight="1" x14ac:dyDescent="0.25">
      <c r="B967" s="173" t="str">
        <f>IFERROR(RANK(Table912[[#This Row],[search id]],Table912[search id],1),"")</f>
        <v/>
      </c>
      <c r="C967" s="174" t="str">
        <f>IF(MIN(Table912[[#This Row],[search supracategory]:[search subcategory]])&lt;&gt;0,MIN(Table912[[#This Row],[search supracategory]:[search subcategory]]),"")</f>
        <v/>
      </c>
      <c r="D967" s="174" t="str">
        <f>IFERROR(SEARCH($G$3,Table912[[#This Row],[Supracategory Name]])+ROW()/100000,"")</f>
        <v/>
      </c>
      <c r="E967" s="174" t="str">
        <f>IFERROR(SEARCH($G$3,Table912[[#This Row],[Category Name]])+ROW()/100000,"")</f>
        <v/>
      </c>
      <c r="F967" s="174" t="str">
        <f>IFERROR(SEARCH($G$3,Table912[[#This Row],[Subcategory Name]])+ROW()/100000,"")</f>
        <v/>
      </c>
      <c r="G967" s="171">
        <v>2354</v>
      </c>
      <c r="H967" s="172" t="s">
        <v>2127</v>
      </c>
      <c r="I967" s="172" t="s">
        <v>978</v>
      </c>
      <c r="J967" s="172" t="s">
        <v>2317</v>
      </c>
      <c r="K967" s="172" t="s">
        <v>2333</v>
      </c>
      <c r="L967" s="172" t="s">
        <v>2337</v>
      </c>
      <c r="M967" s="172" t="s">
        <v>179</v>
      </c>
    </row>
    <row r="968" spans="2:13" ht="20.100000000000001" customHeight="1" x14ac:dyDescent="0.25">
      <c r="B968" s="169" t="str">
        <f>IFERROR(RANK(Table912[[#This Row],[search id]],Table912[search id],1),"")</f>
        <v/>
      </c>
      <c r="C968" s="170" t="str">
        <f>IF(MIN(Table912[[#This Row],[search supracategory]:[search subcategory]])&lt;&gt;0,MIN(Table912[[#This Row],[search supracategory]:[search subcategory]]),"")</f>
        <v/>
      </c>
      <c r="D968" s="170" t="str">
        <f>IFERROR(SEARCH($G$3,Table912[[#This Row],[Supracategory Name]])+ROW()/100000,"")</f>
        <v/>
      </c>
      <c r="E968" s="170" t="str">
        <f>IFERROR(SEARCH($G$3,Table912[[#This Row],[Category Name]])+ROW()/100000,"")</f>
        <v/>
      </c>
      <c r="F968" s="170" t="str">
        <f>IFERROR(SEARCH($G$3,Table912[[#This Row],[Subcategory Name]])+ROW()/100000,"")</f>
        <v/>
      </c>
      <c r="G968" s="171">
        <v>2355</v>
      </c>
      <c r="H968" s="172" t="s">
        <v>2127</v>
      </c>
      <c r="I968" s="172" t="s">
        <v>978</v>
      </c>
      <c r="J968" s="172" t="s">
        <v>2317</v>
      </c>
      <c r="K968" s="172" t="s">
        <v>2333</v>
      </c>
      <c r="L968" s="172" t="s">
        <v>2339</v>
      </c>
      <c r="M968" s="172" t="s">
        <v>179</v>
      </c>
    </row>
    <row r="969" spans="2:13" ht="20.100000000000001" customHeight="1" x14ac:dyDescent="0.25">
      <c r="B969" s="173" t="str">
        <f>IFERROR(RANK(Table912[[#This Row],[search id]],Table912[search id],1),"")</f>
        <v/>
      </c>
      <c r="C969" s="174" t="str">
        <f>IF(MIN(Table912[[#This Row],[search supracategory]:[search subcategory]])&lt;&gt;0,MIN(Table912[[#This Row],[search supracategory]:[search subcategory]]),"")</f>
        <v/>
      </c>
      <c r="D969" s="174" t="str">
        <f>IFERROR(SEARCH($G$3,Table912[[#This Row],[Supracategory Name]])+ROW()/100000,"")</f>
        <v/>
      </c>
      <c r="E969" s="174" t="str">
        <f>IFERROR(SEARCH($G$3,Table912[[#This Row],[Category Name]])+ROW()/100000,"")</f>
        <v/>
      </c>
      <c r="F969" s="174" t="str">
        <f>IFERROR(SEARCH($G$3,Table912[[#This Row],[Subcategory Name]])+ROW()/100000,"")</f>
        <v/>
      </c>
      <c r="G969" s="171">
        <v>2356</v>
      </c>
      <c r="H969" s="172" t="s">
        <v>2127</v>
      </c>
      <c r="I969" s="172" t="s">
        <v>978</v>
      </c>
      <c r="J969" s="172" t="s">
        <v>2317</v>
      </c>
      <c r="K969" s="172" t="s">
        <v>2333</v>
      </c>
      <c r="L969" s="172" t="s">
        <v>2341</v>
      </c>
      <c r="M969" s="172" t="s">
        <v>179</v>
      </c>
    </row>
    <row r="970" spans="2:13" ht="20.100000000000001" customHeight="1" x14ac:dyDescent="0.25">
      <c r="B970" s="169" t="str">
        <f>IFERROR(RANK(Table912[[#This Row],[search id]],Table912[search id],1),"")</f>
        <v/>
      </c>
      <c r="C970" s="170" t="str">
        <f>IF(MIN(Table912[[#This Row],[search supracategory]:[search subcategory]])&lt;&gt;0,MIN(Table912[[#This Row],[search supracategory]:[search subcategory]]),"")</f>
        <v/>
      </c>
      <c r="D970" s="170" t="str">
        <f>IFERROR(SEARCH($G$3,Table912[[#This Row],[Supracategory Name]])+ROW()/100000,"")</f>
        <v/>
      </c>
      <c r="E970" s="170" t="str">
        <f>IFERROR(SEARCH($G$3,Table912[[#This Row],[Category Name]])+ROW()/100000,"")</f>
        <v/>
      </c>
      <c r="F970" s="170" t="str">
        <f>IFERROR(SEARCH($G$3,Table912[[#This Row],[Subcategory Name]])+ROW()/100000,"")</f>
        <v/>
      </c>
      <c r="G970" s="171">
        <v>2357</v>
      </c>
      <c r="H970" s="172" t="s">
        <v>2127</v>
      </c>
      <c r="I970" s="172" t="s">
        <v>978</v>
      </c>
      <c r="J970" s="172" t="s">
        <v>2317</v>
      </c>
      <c r="K970" s="172" t="s">
        <v>2333</v>
      </c>
      <c r="L970" s="172" t="s">
        <v>2343</v>
      </c>
      <c r="M970" s="172" t="s">
        <v>179</v>
      </c>
    </row>
    <row r="971" spans="2:13" ht="20.100000000000001" customHeight="1" x14ac:dyDescent="0.25">
      <c r="B971" s="173" t="str">
        <f>IFERROR(RANK(Table912[[#This Row],[search id]],Table912[search id],1),"")</f>
        <v/>
      </c>
      <c r="C971" s="174" t="str">
        <f>IF(MIN(Table912[[#This Row],[search supracategory]:[search subcategory]])&lt;&gt;0,MIN(Table912[[#This Row],[search supracategory]:[search subcategory]]),"")</f>
        <v/>
      </c>
      <c r="D971" s="174" t="str">
        <f>IFERROR(SEARCH($G$3,Table912[[#This Row],[Supracategory Name]])+ROW()/100000,"")</f>
        <v/>
      </c>
      <c r="E971" s="174" t="str">
        <f>IFERROR(SEARCH($G$3,Table912[[#This Row],[Category Name]])+ROW()/100000,"")</f>
        <v/>
      </c>
      <c r="F971" s="174" t="str">
        <f>IFERROR(SEARCH($G$3,Table912[[#This Row],[Subcategory Name]])+ROW()/100000,"")</f>
        <v/>
      </c>
      <c r="G971" s="171">
        <v>2358</v>
      </c>
      <c r="H971" s="172" t="s">
        <v>2127</v>
      </c>
      <c r="I971" s="172" t="s">
        <v>978</v>
      </c>
      <c r="J971" s="172" t="s">
        <v>2317</v>
      </c>
      <c r="K971" s="172" t="s">
        <v>2333</v>
      </c>
      <c r="L971" s="172" t="s">
        <v>2345</v>
      </c>
      <c r="M971" s="172" t="s">
        <v>179</v>
      </c>
    </row>
    <row r="972" spans="2:13" ht="20.100000000000001" customHeight="1" x14ac:dyDescent="0.25">
      <c r="B972" s="169" t="str">
        <f>IFERROR(RANK(Table912[[#This Row],[search id]],Table912[search id],1),"")</f>
        <v/>
      </c>
      <c r="C972" s="170" t="str">
        <f>IF(MIN(Table912[[#This Row],[search supracategory]:[search subcategory]])&lt;&gt;0,MIN(Table912[[#This Row],[search supracategory]:[search subcategory]]),"")</f>
        <v/>
      </c>
      <c r="D972" s="170" t="str">
        <f>IFERROR(SEARCH($G$3,Table912[[#This Row],[Supracategory Name]])+ROW()/100000,"")</f>
        <v/>
      </c>
      <c r="E972" s="170" t="str">
        <f>IFERROR(SEARCH($G$3,Table912[[#This Row],[Category Name]])+ROW()/100000,"")</f>
        <v/>
      </c>
      <c r="F972" s="170" t="str">
        <f>IFERROR(SEARCH($G$3,Table912[[#This Row],[Subcategory Name]])+ROW()/100000,"")</f>
        <v/>
      </c>
      <c r="G972" s="171">
        <v>2359</v>
      </c>
      <c r="H972" s="172" t="s">
        <v>2127</v>
      </c>
      <c r="I972" s="172" t="s">
        <v>978</v>
      </c>
      <c r="J972" s="172" t="s">
        <v>2317</v>
      </c>
      <c r="K972" s="172" t="s">
        <v>2333</v>
      </c>
      <c r="L972" s="172" t="s">
        <v>2347</v>
      </c>
      <c r="M972" s="172" t="s">
        <v>179</v>
      </c>
    </row>
    <row r="973" spans="2:13" ht="20.100000000000001" customHeight="1" x14ac:dyDescent="0.25">
      <c r="B973" s="173" t="str">
        <f>IFERROR(RANK(Table912[[#This Row],[search id]],Table912[search id],1),"")</f>
        <v/>
      </c>
      <c r="C973" s="174" t="str">
        <f>IF(MIN(Table912[[#This Row],[search supracategory]:[search subcategory]])&lt;&gt;0,MIN(Table912[[#This Row],[search supracategory]:[search subcategory]]),"")</f>
        <v/>
      </c>
      <c r="D973" s="174" t="str">
        <f>IFERROR(SEARCH($G$3,Table912[[#This Row],[Supracategory Name]])+ROW()/100000,"")</f>
        <v/>
      </c>
      <c r="E973" s="174" t="str">
        <f>IFERROR(SEARCH($G$3,Table912[[#This Row],[Category Name]])+ROW()/100000,"")</f>
        <v/>
      </c>
      <c r="F973" s="174" t="str">
        <f>IFERROR(SEARCH($G$3,Table912[[#This Row],[Subcategory Name]])+ROW()/100000,"")</f>
        <v/>
      </c>
      <c r="G973" s="171">
        <v>2360</v>
      </c>
      <c r="H973" s="172" t="s">
        <v>2127</v>
      </c>
      <c r="I973" s="172" t="s">
        <v>978</v>
      </c>
      <c r="J973" s="172" t="s">
        <v>2317</v>
      </c>
      <c r="K973" s="172" t="s">
        <v>2333</v>
      </c>
      <c r="L973" s="172" t="s">
        <v>2349</v>
      </c>
      <c r="M973" s="172" t="s">
        <v>179</v>
      </c>
    </row>
    <row r="974" spans="2:13" ht="20.100000000000001" customHeight="1" x14ac:dyDescent="0.25">
      <c r="B974" s="169" t="str">
        <f>IFERROR(RANK(Table912[[#This Row],[search id]],Table912[search id],1),"")</f>
        <v/>
      </c>
      <c r="C974" s="170" t="str">
        <f>IF(MIN(Table912[[#This Row],[search supracategory]:[search subcategory]])&lt;&gt;0,MIN(Table912[[#This Row],[search supracategory]:[search subcategory]]),"")</f>
        <v/>
      </c>
      <c r="D974" s="170" t="str">
        <f>IFERROR(SEARCH($G$3,Table912[[#This Row],[Supracategory Name]])+ROW()/100000,"")</f>
        <v/>
      </c>
      <c r="E974" s="170" t="str">
        <f>IFERROR(SEARCH($G$3,Table912[[#This Row],[Category Name]])+ROW()/100000,"")</f>
        <v/>
      </c>
      <c r="F974" s="170" t="str">
        <f>IFERROR(SEARCH($G$3,Table912[[#This Row],[Subcategory Name]])+ROW()/100000,"")</f>
        <v/>
      </c>
      <c r="G974" s="171">
        <v>2353</v>
      </c>
      <c r="H974" s="172" t="s">
        <v>2127</v>
      </c>
      <c r="I974" s="172" t="s">
        <v>978</v>
      </c>
      <c r="J974" s="172" t="s">
        <v>2317</v>
      </c>
      <c r="K974" s="172" t="s">
        <v>2333</v>
      </c>
      <c r="L974" s="172" t="s">
        <v>2351</v>
      </c>
      <c r="M974" s="172" t="s">
        <v>179</v>
      </c>
    </row>
    <row r="975" spans="2:13" ht="20.100000000000001" customHeight="1" x14ac:dyDescent="0.25">
      <c r="B975" s="173" t="str">
        <f>IFERROR(RANK(Table912[[#This Row],[search id]],Table912[search id],1),"")</f>
        <v/>
      </c>
      <c r="C975" s="174" t="str">
        <f>IF(MIN(Table912[[#This Row],[search supracategory]:[search subcategory]])&lt;&gt;0,MIN(Table912[[#This Row],[search supracategory]:[search subcategory]]),"")</f>
        <v/>
      </c>
      <c r="D975" s="174" t="str">
        <f>IFERROR(SEARCH($G$3,Table912[[#This Row],[Supracategory Name]])+ROW()/100000,"")</f>
        <v/>
      </c>
      <c r="E975" s="174" t="str">
        <f>IFERROR(SEARCH($G$3,Table912[[#This Row],[Category Name]])+ROW()/100000,"")</f>
        <v/>
      </c>
      <c r="F975" s="174" t="str">
        <f>IFERROR(SEARCH($G$3,Table912[[#This Row],[Subcategory Name]])+ROW()/100000,"")</f>
        <v/>
      </c>
      <c r="G975" s="171">
        <v>2961</v>
      </c>
      <c r="H975" s="172" t="s">
        <v>2127</v>
      </c>
      <c r="I975" s="172" t="s">
        <v>978</v>
      </c>
      <c r="J975" s="172" t="s">
        <v>2353</v>
      </c>
      <c r="K975" s="172" t="s">
        <v>2354</v>
      </c>
      <c r="L975" s="172" t="s">
        <v>2355</v>
      </c>
      <c r="M975" s="172" t="s">
        <v>179</v>
      </c>
    </row>
    <row r="976" spans="2:13" ht="20.100000000000001" customHeight="1" x14ac:dyDescent="0.25">
      <c r="B976" s="169" t="str">
        <f>IFERROR(RANK(Table912[[#This Row],[search id]],Table912[search id],1),"")</f>
        <v/>
      </c>
      <c r="C976" s="170" t="str">
        <f>IF(MIN(Table912[[#This Row],[search supracategory]:[search subcategory]])&lt;&gt;0,MIN(Table912[[#This Row],[search supracategory]:[search subcategory]]),"")</f>
        <v/>
      </c>
      <c r="D976" s="170" t="str">
        <f>IFERROR(SEARCH($G$3,Table912[[#This Row],[Supracategory Name]])+ROW()/100000,"")</f>
        <v/>
      </c>
      <c r="E976" s="170" t="str">
        <f>IFERROR(SEARCH($G$3,Table912[[#This Row],[Category Name]])+ROW()/100000,"")</f>
        <v/>
      </c>
      <c r="F976" s="170" t="str">
        <f>IFERROR(SEARCH($G$3,Table912[[#This Row],[Subcategory Name]])+ROW()/100000,"")</f>
        <v/>
      </c>
      <c r="G976" s="171">
        <v>2962</v>
      </c>
      <c r="H976" s="172" t="s">
        <v>2127</v>
      </c>
      <c r="I976" s="172" t="s">
        <v>978</v>
      </c>
      <c r="J976" s="172" t="s">
        <v>2353</v>
      </c>
      <c r="K976" s="172" t="s">
        <v>2354</v>
      </c>
      <c r="L976" s="172" t="s">
        <v>2357</v>
      </c>
      <c r="M976" s="172" t="s">
        <v>179</v>
      </c>
    </row>
    <row r="977" spans="2:13" ht="20.100000000000001" customHeight="1" x14ac:dyDescent="0.25">
      <c r="B977" s="173" t="str">
        <f>IFERROR(RANK(Table912[[#This Row],[search id]],Table912[search id],1),"")</f>
        <v/>
      </c>
      <c r="C977" s="174" t="str">
        <f>IF(MIN(Table912[[#This Row],[search supracategory]:[search subcategory]])&lt;&gt;0,MIN(Table912[[#This Row],[search supracategory]:[search subcategory]]),"")</f>
        <v/>
      </c>
      <c r="D977" s="174" t="str">
        <f>IFERROR(SEARCH($G$3,Table912[[#This Row],[Supracategory Name]])+ROW()/100000,"")</f>
        <v/>
      </c>
      <c r="E977" s="174" t="str">
        <f>IFERROR(SEARCH($G$3,Table912[[#This Row],[Category Name]])+ROW()/100000,"")</f>
        <v/>
      </c>
      <c r="F977" s="174" t="str">
        <f>IFERROR(SEARCH($G$3,Table912[[#This Row],[Subcategory Name]])+ROW()/100000,"")</f>
        <v/>
      </c>
      <c r="G977" s="171">
        <v>2963</v>
      </c>
      <c r="H977" s="172" t="s">
        <v>2127</v>
      </c>
      <c r="I977" s="172" t="s">
        <v>978</v>
      </c>
      <c r="J977" s="172" t="s">
        <v>2353</v>
      </c>
      <c r="K977" s="172" t="s">
        <v>2354</v>
      </c>
      <c r="L977" s="172" t="s">
        <v>2359</v>
      </c>
      <c r="M977" s="172" t="s">
        <v>179</v>
      </c>
    </row>
    <row r="978" spans="2:13" ht="20.100000000000001" customHeight="1" x14ac:dyDescent="0.25">
      <c r="B978" s="169" t="str">
        <f>IFERROR(RANK(Table912[[#This Row],[search id]],Table912[search id],1),"")</f>
        <v/>
      </c>
      <c r="C978" s="170" t="str">
        <f>IF(MIN(Table912[[#This Row],[search supracategory]:[search subcategory]])&lt;&gt;0,MIN(Table912[[#This Row],[search supracategory]:[search subcategory]]),"")</f>
        <v/>
      </c>
      <c r="D978" s="170" t="str">
        <f>IFERROR(SEARCH($G$3,Table912[[#This Row],[Supracategory Name]])+ROW()/100000,"")</f>
        <v/>
      </c>
      <c r="E978" s="170" t="str">
        <f>IFERROR(SEARCH($G$3,Table912[[#This Row],[Category Name]])+ROW()/100000,"")</f>
        <v/>
      </c>
      <c r="F978" s="170" t="str">
        <f>IFERROR(SEARCH($G$3,Table912[[#This Row],[Subcategory Name]])+ROW()/100000,"")</f>
        <v/>
      </c>
      <c r="G978" s="171">
        <v>2533</v>
      </c>
      <c r="H978" s="172" t="s">
        <v>2127</v>
      </c>
      <c r="I978" s="172" t="s">
        <v>978</v>
      </c>
      <c r="J978" s="172" t="s">
        <v>2353</v>
      </c>
      <c r="K978" s="172" t="s">
        <v>2354</v>
      </c>
      <c r="L978" s="172" t="s">
        <v>2360</v>
      </c>
      <c r="M978" s="172" t="s">
        <v>179</v>
      </c>
    </row>
    <row r="979" spans="2:13" ht="20.100000000000001" customHeight="1" x14ac:dyDescent="0.25">
      <c r="B979" s="173" t="str">
        <f>IFERROR(RANK(Table912[[#This Row],[search id]],Table912[search id],1),"")</f>
        <v/>
      </c>
      <c r="C979" s="174" t="str">
        <f>IF(MIN(Table912[[#This Row],[search supracategory]:[search subcategory]])&lt;&gt;0,MIN(Table912[[#This Row],[search supracategory]:[search subcategory]]),"")</f>
        <v/>
      </c>
      <c r="D979" s="174" t="str">
        <f>IFERROR(SEARCH($G$3,Table912[[#This Row],[Supracategory Name]])+ROW()/100000,"")</f>
        <v/>
      </c>
      <c r="E979" s="174" t="str">
        <f>IFERROR(SEARCH($G$3,Table912[[#This Row],[Category Name]])+ROW()/100000,"")</f>
        <v/>
      </c>
      <c r="F979" s="174" t="str">
        <f>IFERROR(SEARCH($G$3,Table912[[#This Row],[Subcategory Name]])+ROW()/100000,"")</f>
        <v/>
      </c>
      <c r="G979" s="171">
        <v>1435</v>
      </c>
      <c r="H979" s="172" t="s">
        <v>2127</v>
      </c>
      <c r="I979" s="172" t="s">
        <v>978</v>
      </c>
      <c r="J979" s="172" t="s">
        <v>2353</v>
      </c>
      <c r="K979" s="172" t="s">
        <v>2354</v>
      </c>
      <c r="L979" s="172" t="s">
        <v>2362</v>
      </c>
      <c r="M979" s="172" t="s">
        <v>179</v>
      </c>
    </row>
    <row r="980" spans="2:13" ht="20.100000000000001" customHeight="1" x14ac:dyDescent="0.25">
      <c r="B980" s="169" t="str">
        <f>IFERROR(RANK(Table912[[#This Row],[search id]],Table912[search id],1),"")</f>
        <v/>
      </c>
      <c r="C980" s="170" t="str">
        <f>IF(MIN(Table912[[#This Row],[search supracategory]:[search subcategory]])&lt;&gt;0,MIN(Table912[[#This Row],[search supracategory]:[search subcategory]]),"")</f>
        <v/>
      </c>
      <c r="D980" s="170" t="str">
        <f>IFERROR(SEARCH($G$3,Table912[[#This Row],[Supracategory Name]])+ROW()/100000,"")</f>
        <v/>
      </c>
      <c r="E980" s="170" t="str">
        <f>IFERROR(SEARCH($G$3,Table912[[#This Row],[Category Name]])+ROW()/100000,"")</f>
        <v/>
      </c>
      <c r="F980" s="170" t="str">
        <f>IFERROR(SEARCH($G$3,Table912[[#This Row],[Subcategory Name]])+ROW()/100000,"")</f>
        <v/>
      </c>
      <c r="G980" s="171">
        <v>3478</v>
      </c>
      <c r="H980" s="172" t="s">
        <v>2127</v>
      </c>
      <c r="I980" s="172" t="s">
        <v>978</v>
      </c>
      <c r="J980" s="172" t="s">
        <v>2353</v>
      </c>
      <c r="K980" s="172" t="s">
        <v>2354</v>
      </c>
      <c r="L980" s="172" t="s">
        <v>2363</v>
      </c>
      <c r="M980" s="172" t="s">
        <v>179</v>
      </c>
    </row>
    <row r="981" spans="2:13" ht="20.100000000000001" customHeight="1" x14ac:dyDescent="0.25">
      <c r="B981" s="173" t="str">
        <f>IFERROR(RANK(Table912[[#This Row],[search id]],Table912[search id],1),"")</f>
        <v/>
      </c>
      <c r="C981" s="174" t="str">
        <f>IF(MIN(Table912[[#This Row],[search supracategory]:[search subcategory]])&lt;&gt;0,MIN(Table912[[#This Row],[search supracategory]:[search subcategory]]),"")</f>
        <v/>
      </c>
      <c r="D981" s="174" t="str">
        <f>IFERROR(SEARCH($G$3,Table912[[#This Row],[Supracategory Name]])+ROW()/100000,"")</f>
        <v/>
      </c>
      <c r="E981" s="174" t="str">
        <f>IFERROR(SEARCH($G$3,Table912[[#This Row],[Category Name]])+ROW()/100000,"")</f>
        <v/>
      </c>
      <c r="F981" s="174" t="str">
        <f>IFERROR(SEARCH($G$3,Table912[[#This Row],[Subcategory Name]])+ROW()/100000,"")</f>
        <v/>
      </c>
      <c r="G981" s="171">
        <v>2795</v>
      </c>
      <c r="H981" s="172" t="s">
        <v>2127</v>
      </c>
      <c r="I981" s="172" t="s">
        <v>978</v>
      </c>
      <c r="J981" s="172" t="s">
        <v>2353</v>
      </c>
      <c r="K981" s="172" t="s">
        <v>2354</v>
      </c>
      <c r="L981" s="172" t="s">
        <v>2365</v>
      </c>
      <c r="M981" s="172" t="s">
        <v>179</v>
      </c>
    </row>
    <row r="982" spans="2:13" ht="20.100000000000001" customHeight="1" x14ac:dyDescent="0.25">
      <c r="B982" s="169" t="str">
        <f>IFERROR(RANK(Table912[[#This Row],[search id]],Table912[search id],1),"")</f>
        <v/>
      </c>
      <c r="C982" s="170" t="str">
        <f>IF(MIN(Table912[[#This Row],[search supracategory]:[search subcategory]])&lt;&gt;0,MIN(Table912[[#This Row],[search supracategory]:[search subcategory]]),"")</f>
        <v/>
      </c>
      <c r="D982" s="170" t="str">
        <f>IFERROR(SEARCH($G$3,Table912[[#This Row],[Supracategory Name]])+ROW()/100000,"")</f>
        <v/>
      </c>
      <c r="E982" s="170" t="str">
        <f>IFERROR(SEARCH($G$3,Table912[[#This Row],[Category Name]])+ROW()/100000,"")</f>
        <v/>
      </c>
      <c r="F982" s="170" t="str">
        <f>IFERROR(SEARCH($G$3,Table912[[#This Row],[Subcategory Name]])+ROW()/100000,"")</f>
        <v/>
      </c>
      <c r="G982" s="171">
        <v>2797</v>
      </c>
      <c r="H982" s="172" t="s">
        <v>2127</v>
      </c>
      <c r="I982" s="172" t="s">
        <v>978</v>
      </c>
      <c r="J982" s="172" t="s">
        <v>2353</v>
      </c>
      <c r="K982" s="172" t="s">
        <v>2354</v>
      </c>
      <c r="L982" s="172" t="s">
        <v>2367</v>
      </c>
      <c r="M982" s="172" t="s">
        <v>179</v>
      </c>
    </row>
    <row r="983" spans="2:13" ht="20.100000000000001" customHeight="1" x14ac:dyDescent="0.25">
      <c r="B983" s="173" t="str">
        <f>IFERROR(RANK(Table912[[#This Row],[search id]],Table912[search id],1),"")</f>
        <v/>
      </c>
      <c r="C983" s="174" t="str">
        <f>IF(MIN(Table912[[#This Row],[search supracategory]:[search subcategory]])&lt;&gt;0,MIN(Table912[[#This Row],[search supracategory]:[search subcategory]]),"")</f>
        <v/>
      </c>
      <c r="D983" s="174" t="str">
        <f>IFERROR(SEARCH($G$3,Table912[[#This Row],[Supracategory Name]])+ROW()/100000,"")</f>
        <v/>
      </c>
      <c r="E983" s="174" t="str">
        <f>IFERROR(SEARCH($G$3,Table912[[#This Row],[Category Name]])+ROW()/100000,"")</f>
        <v/>
      </c>
      <c r="F983" s="174" t="str">
        <f>IFERROR(SEARCH($G$3,Table912[[#This Row],[Subcategory Name]])+ROW()/100000,"")</f>
        <v/>
      </c>
      <c r="G983" s="171">
        <v>2798</v>
      </c>
      <c r="H983" s="172" t="s">
        <v>2127</v>
      </c>
      <c r="I983" s="172" t="s">
        <v>978</v>
      </c>
      <c r="J983" s="172" t="s">
        <v>2353</v>
      </c>
      <c r="K983" s="172" t="s">
        <v>2354</v>
      </c>
      <c r="L983" s="172" t="s">
        <v>2369</v>
      </c>
      <c r="M983" s="172" t="s">
        <v>179</v>
      </c>
    </row>
    <row r="984" spans="2:13" ht="20.100000000000001" customHeight="1" x14ac:dyDescent="0.25">
      <c r="B984" s="169" t="str">
        <f>IFERROR(RANK(Table912[[#This Row],[search id]],Table912[search id],1),"")</f>
        <v/>
      </c>
      <c r="C984" s="170" t="str">
        <f>IF(MIN(Table912[[#This Row],[search supracategory]:[search subcategory]])&lt;&gt;0,MIN(Table912[[#This Row],[search supracategory]:[search subcategory]]),"")</f>
        <v/>
      </c>
      <c r="D984" s="170" t="str">
        <f>IFERROR(SEARCH($G$3,Table912[[#This Row],[Supracategory Name]])+ROW()/100000,"")</f>
        <v/>
      </c>
      <c r="E984" s="170" t="str">
        <f>IFERROR(SEARCH($G$3,Table912[[#This Row],[Category Name]])+ROW()/100000,"")</f>
        <v/>
      </c>
      <c r="F984" s="170" t="str">
        <f>IFERROR(SEARCH($G$3,Table912[[#This Row],[Subcategory Name]])+ROW()/100000,"")</f>
        <v/>
      </c>
      <c r="G984" s="171">
        <v>2799</v>
      </c>
      <c r="H984" s="172" t="s">
        <v>2127</v>
      </c>
      <c r="I984" s="172" t="s">
        <v>978</v>
      </c>
      <c r="J984" s="172" t="s">
        <v>2353</v>
      </c>
      <c r="K984" s="172" t="s">
        <v>2354</v>
      </c>
      <c r="L984" s="172" t="s">
        <v>2371</v>
      </c>
      <c r="M984" s="172" t="s">
        <v>179</v>
      </c>
    </row>
    <row r="985" spans="2:13" ht="20.100000000000001" customHeight="1" x14ac:dyDescent="0.25">
      <c r="B985" s="173" t="str">
        <f>IFERROR(RANK(Table912[[#This Row],[search id]],Table912[search id],1),"")</f>
        <v/>
      </c>
      <c r="C985" s="174" t="str">
        <f>IF(MIN(Table912[[#This Row],[search supracategory]:[search subcategory]])&lt;&gt;0,MIN(Table912[[#This Row],[search supracategory]:[search subcategory]]),"")</f>
        <v/>
      </c>
      <c r="D985" s="174" t="str">
        <f>IFERROR(SEARCH($G$3,Table912[[#This Row],[Supracategory Name]])+ROW()/100000,"")</f>
        <v/>
      </c>
      <c r="E985" s="174" t="str">
        <f>IFERROR(SEARCH($G$3,Table912[[#This Row],[Category Name]])+ROW()/100000,"")</f>
        <v/>
      </c>
      <c r="F985" s="174" t="str">
        <f>IFERROR(SEARCH($G$3,Table912[[#This Row],[Subcategory Name]])+ROW()/100000,"")</f>
        <v/>
      </c>
      <c r="G985" s="171">
        <v>2800</v>
      </c>
      <c r="H985" s="172" t="s">
        <v>2127</v>
      </c>
      <c r="I985" s="172" t="s">
        <v>978</v>
      </c>
      <c r="J985" s="172" t="s">
        <v>2353</v>
      </c>
      <c r="K985" s="172" t="s">
        <v>2354</v>
      </c>
      <c r="L985" s="172" t="s">
        <v>2373</v>
      </c>
      <c r="M985" s="172" t="s">
        <v>179</v>
      </c>
    </row>
    <row r="986" spans="2:13" ht="20.100000000000001" customHeight="1" x14ac:dyDescent="0.25">
      <c r="B986" s="169" t="str">
        <f>IFERROR(RANK(Table912[[#This Row],[search id]],Table912[search id],1),"")</f>
        <v/>
      </c>
      <c r="C986" s="170" t="str">
        <f>IF(MIN(Table912[[#This Row],[search supracategory]:[search subcategory]])&lt;&gt;0,MIN(Table912[[#This Row],[search supracategory]:[search subcategory]]),"")</f>
        <v/>
      </c>
      <c r="D986" s="170" t="str">
        <f>IFERROR(SEARCH($G$3,Table912[[#This Row],[Supracategory Name]])+ROW()/100000,"")</f>
        <v/>
      </c>
      <c r="E986" s="170" t="str">
        <f>IFERROR(SEARCH($G$3,Table912[[#This Row],[Category Name]])+ROW()/100000,"")</f>
        <v/>
      </c>
      <c r="F986" s="170" t="str">
        <f>IFERROR(SEARCH($G$3,Table912[[#This Row],[Subcategory Name]])+ROW()/100000,"")</f>
        <v/>
      </c>
      <c r="G986" s="171">
        <v>2801</v>
      </c>
      <c r="H986" s="172" t="s">
        <v>2127</v>
      </c>
      <c r="I986" s="172" t="s">
        <v>978</v>
      </c>
      <c r="J986" s="172" t="s">
        <v>2353</v>
      </c>
      <c r="K986" s="172" t="s">
        <v>2354</v>
      </c>
      <c r="L986" s="172" t="s">
        <v>2375</v>
      </c>
      <c r="M986" s="172" t="s">
        <v>179</v>
      </c>
    </row>
    <row r="987" spans="2:13" ht="20.100000000000001" customHeight="1" x14ac:dyDescent="0.25">
      <c r="B987" s="173" t="str">
        <f>IFERROR(RANK(Table912[[#This Row],[search id]],Table912[search id],1),"")</f>
        <v/>
      </c>
      <c r="C987" s="174" t="str">
        <f>IF(MIN(Table912[[#This Row],[search supracategory]:[search subcategory]])&lt;&gt;0,MIN(Table912[[#This Row],[search supracategory]:[search subcategory]]),"")</f>
        <v/>
      </c>
      <c r="D987" s="174" t="str">
        <f>IFERROR(SEARCH($G$3,Table912[[#This Row],[Supracategory Name]])+ROW()/100000,"")</f>
        <v/>
      </c>
      <c r="E987" s="174" t="str">
        <f>IFERROR(SEARCH($G$3,Table912[[#This Row],[Category Name]])+ROW()/100000,"")</f>
        <v/>
      </c>
      <c r="F987" s="174" t="str">
        <f>IFERROR(SEARCH($G$3,Table912[[#This Row],[Subcategory Name]])+ROW()/100000,"")</f>
        <v/>
      </c>
      <c r="G987" s="171">
        <v>2802</v>
      </c>
      <c r="H987" s="172" t="s">
        <v>2127</v>
      </c>
      <c r="I987" s="172" t="s">
        <v>978</v>
      </c>
      <c r="J987" s="172" t="s">
        <v>2353</v>
      </c>
      <c r="K987" s="172" t="s">
        <v>2354</v>
      </c>
      <c r="L987" s="172" t="s">
        <v>2377</v>
      </c>
      <c r="M987" s="172" t="s">
        <v>179</v>
      </c>
    </row>
    <row r="988" spans="2:13" ht="20.100000000000001" customHeight="1" x14ac:dyDescent="0.25">
      <c r="B988" s="169" t="str">
        <f>IFERROR(RANK(Table912[[#This Row],[search id]],Table912[search id],1),"")</f>
        <v/>
      </c>
      <c r="C988" s="170" t="str">
        <f>IF(MIN(Table912[[#This Row],[search supracategory]:[search subcategory]])&lt;&gt;0,MIN(Table912[[#This Row],[search supracategory]:[search subcategory]]),"")</f>
        <v/>
      </c>
      <c r="D988" s="170" t="str">
        <f>IFERROR(SEARCH($G$3,Table912[[#This Row],[Supracategory Name]])+ROW()/100000,"")</f>
        <v/>
      </c>
      <c r="E988" s="170" t="str">
        <f>IFERROR(SEARCH($G$3,Table912[[#This Row],[Category Name]])+ROW()/100000,"")</f>
        <v/>
      </c>
      <c r="F988" s="170" t="str">
        <f>IFERROR(SEARCH($G$3,Table912[[#This Row],[Subcategory Name]])+ROW()/100000,"")</f>
        <v/>
      </c>
      <c r="G988" s="171">
        <v>2803</v>
      </c>
      <c r="H988" s="172" t="s">
        <v>2127</v>
      </c>
      <c r="I988" s="172" t="s">
        <v>978</v>
      </c>
      <c r="J988" s="172" t="s">
        <v>2353</v>
      </c>
      <c r="K988" s="172" t="s">
        <v>2354</v>
      </c>
      <c r="L988" s="172" t="s">
        <v>2379</v>
      </c>
      <c r="M988" s="172" t="s">
        <v>179</v>
      </c>
    </row>
    <row r="989" spans="2:13" ht="20.100000000000001" customHeight="1" x14ac:dyDescent="0.25">
      <c r="B989" s="173" t="str">
        <f>IFERROR(RANK(Table912[[#This Row],[search id]],Table912[search id],1),"")</f>
        <v/>
      </c>
      <c r="C989" s="174" t="str">
        <f>IF(MIN(Table912[[#This Row],[search supracategory]:[search subcategory]])&lt;&gt;0,MIN(Table912[[#This Row],[search supracategory]:[search subcategory]]),"")</f>
        <v/>
      </c>
      <c r="D989" s="174" t="str">
        <f>IFERROR(SEARCH($G$3,Table912[[#This Row],[Supracategory Name]])+ROW()/100000,"")</f>
        <v/>
      </c>
      <c r="E989" s="174" t="str">
        <f>IFERROR(SEARCH($G$3,Table912[[#This Row],[Category Name]])+ROW()/100000,"")</f>
        <v/>
      </c>
      <c r="F989" s="174" t="str">
        <f>IFERROR(SEARCH($G$3,Table912[[#This Row],[Subcategory Name]])+ROW()/100000,"")</f>
        <v/>
      </c>
      <c r="G989" s="171">
        <v>2804</v>
      </c>
      <c r="H989" s="172" t="s">
        <v>2127</v>
      </c>
      <c r="I989" s="172" t="s">
        <v>978</v>
      </c>
      <c r="J989" s="172" t="s">
        <v>2353</v>
      </c>
      <c r="K989" s="172" t="s">
        <v>2354</v>
      </c>
      <c r="L989" s="172" t="s">
        <v>2381</v>
      </c>
      <c r="M989" s="172" t="s">
        <v>179</v>
      </c>
    </row>
    <row r="990" spans="2:13" ht="20.100000000000001" customHeight="1" x14ac:dyDescent="0.25">
      <c r="B990" s="169" t="str">
        <f>IFERROR(RANK(Table912[[#This Row],[search id]],Table912[search id],1),"")</f>
        <v/>
      </c>
      <c r="C990" s="170" t="str">
        <f>IF(MIN(Table912[[#This Row],[search supracategory]:[search subcategory]])&lt;&gt;0,MIN(Table912[[#This Row],[search supracategory]:[search subcategory]]),"")</f>
        <v/>
      </c>
      <c r="D990" s="170" t="str">
        <f>IFERROR(SEARCH($G$3,Table912[[#This Row],[Supracategory Name]])+ROW()/100000,"")</f>
        <v/>
      </c>
      <c r="E990" s="170" t="str">
        <f>IFERROR(SEARCH($G$3,Table912[[#This Row],[Category Name]])+ROW()/100000,"")</f>
        <v/>
      </c>
      <c r="F990" s="170" t="str">
        <f>IFERROR(SEARCH($G$3,Table912[[#This Row],[Subcategory Name]])+ROW()/100000,"")</f>
        <v/>
      </c>
      <c r="G990" s="171">
        <v>2805</v>
      </c>
      <c r="H990" s="172" t="s">
        <v>2127</v>
      </c>
      <c r="I990" s="172" t="s">
        <v>978</v>
      </c>
      <c r="J990" s="172" t="s">
        <v>2353</v>
      </c>
      <c r="K990" s="172" t="s">
        <v>2354</v>
      </c>
      <c r="L990" s="172" t="s">
        <v>2383</v>
      </c>
      <c r="M990" s="172" t="s">
        <v>179</v>
      </c>
    </row>
    <row r="991" spans="2:13" ht="20.100000000000001" customHeight="1" x14ac:dyDescent="0.25">
      <c r="B991" s="173" t="str">
        <f>IFERROR(RANK(Table912[[#This Row],[search id]],Table912[search id],1),"")</f>
        <v/>
      </c>
      <c r="C991" s="174" t="str">
        <f>IF(MIN(Table912[[#This Row],[search supracategory]:[search subcategory]])&lt;&gt;0,MIN(Table912[[#This Row],[search supracategory]:[search subcategory]]),"")</f>
        <v/>
      </c>
      <c r="D991" s="174" t="str">
        <f>IFERROR(SEARCH($G$3,Table912[[#This Row],[Supracategory Name]])+ROW()/100000,"")</f>
        <v/>
      </c>
      <c r="E991" s="174" t="str">
        <f>IFERROR(SEARCH($G$3,Table912[[#This Row],[Category Name]])+ROW()/100000,"")</f>
        <v/>
      </c>
      <c r="F991" s="174" t="str">
        <f>IFERROR(SEARCH($G$3,Table912[[#This Row],[Subcategory Name]])+ROW()/100000,"")</f>
        <v/>
      </c>
      <c r="G991" s="171">
        <v>2806</v>
      </c>
      <c r="H991" s="172" t="s">
        <v>2127</v>
      </c>
      <c r="I991" s="172" t="s">
        <v>978</v>
      </c>
      <c r="J991" s="172" t="s">
        <v>2353</v>
      </c>
      <c r="K991" s="172" t="s">
        <v>2354</v>
      </c>
      <c r="L991" s="172" t="s">
        <v>2385</v>
      </c>
      <c r="M991" s="172" t="s">
        <v>179</v>
      </c>
    </row>
    <row r="992" spans="2:13" ht="20.100000000000001" customHeight="1" x14ac:dyDescent="0.25">
      <c r="B992" s="169" t="str">
        <f>IFERROR(RANK(Table912[[#This Row],[search id]],Table912[search id],1),"")</f>
        <v/>
      </c>
      <c r="C992" s="170" t="str">
        <f>IF(MIN(Table912[[#This Row],[search supracategory]:[search subcategory]])&lt;&gt;0,MIN(Table912[[#This Row],[search supracategory]:[search subcategory]]),"")</f>
        <v/>
      </c>
      <c r="D992" s="170" t="str">
        <f>IFERROR(SEARCH($G$3,Table912[[#This Row],[Supracategory Name]])+ROW()/100000,"")</f>
        <v/>
      </c>
      <c r="E992" s="170" t="str">
        <f>IFERROR(SEARCH($G$3,Table912[[#This Row],[Category Name]])+ROW()/100000,"")</f>
        <v/>
      </c>
      <c r="F992" s="170" t="str">
        <f>IFERROR(SEARCH($G$3,Table912[[#This Row],[Subcategory Name]])+ROW()/100000,"")</f>
        <v/>
      </c>
      <c r="G992" s="171">
        <v>2807</v>
      </c>
      <c r="H992" s="172" t="s">
        <v>2127</v>
      </c>
      <c r="I992" s="172" t="s">
        <v>978</v>
      </c>
      <c r="J992" s="172" t="s">
        <v>2353</v>
      </c>
      <c r="K992" s="172" t="s">
        <v>2354</v>
      </c>
      <c r="L992" s="172" t="s">
        <v>2387</v>
      </c>
      <c r="M992" s="172" t="s">
        <v>179</v>
      </c>
    </row>
    <row r="993" spans="2:13" ht="20.100000000000001" customHeight="1" x14ac:dyDescent="0.25">
      <c r="B993" s="173" t="str">
        <f>IFERROR(RANK(Table912[[#This Row],[search id]],Table912[search id],1),"")</f>
        <v/>
      </c>
      <c r="C993" s="174" t="str">
        <f>IF(MIN(Table912[[#This Row],[search supracategory]:[search subcategory]])&lt;&gt;0,MIN(Table912[[#This Row],[search supracategory]:[search subcategory]]),"")</f>
        <v/>
      </c>
      <c r="D993" s="174" t="str">
        <f>IFERROR(SEARCH($G$3,Table912[[#This Row],[Supracategory Name]])+ROW()/100000,"")</f>
        <v/>
      </c>
      <c r="E993" s="174" t="str">
        <f>IFERROR(SEARCH($G$3,Table912[[#This Row],[Category Name]])+ROW()/100000,"")</f>
        <v/>
      </c>
      <c r="F993" s="174" t="str">
        <f>IFERROR(SEARCH($G$3,Table912[[#This Row],[Subcategory Name]])+ROW()/100000,"")</f>
        <v/>
      </c>
      <c r="G993" s="171">
        <v>2808</v>
      </c>
      <c r="H993" s="172" t="s">
        <v>2127</v>
      </c>
      <c r="I993" s="172" t="s">
        <v>978</v>
      </c>
      <c r="J993" s="172" t="s">
        <v>2353</v>
      </c>
      <c r="K993" s="172" t="s">
        <v>2354</v>
      </c>
      <c r="L993" s="172" t="s">
        <v>2389</v>
      </c>
      <c r="M993" s="172" t="s">
        <v>179</v>
      </c>
    </row>
    <row r="994" spans="2:13" ht="20.100000000000001" customHeight="1" x14ac:dyDescent="0.25">
      <c r="B994" s="169" t="str">
        <f>IFERROR(RANK(Table912[[#This Row],[search id]],Table912[search id],1),"")</f>
        <v/>
      </c>
      <c r="C994" s="170" t="str">
        <f>IF(MIN(Table912[[#This Row],[search supracategory]:[search subcategory]])&lt;&gt;0,MIN(Table912[[#This Row],[search supracategory]:[search subcategory]]),"")</f>
        <v/>
      </c>
      <c r="D994" s="170" t="str">
        <f>IFERROR(SEARCH($G$3,Table912[[#This Row],[Supracategory Name]])+ROW()/100000,"")</f>
        <v/>
      </c>
      <c r="E994" s="170" t="str">
        <f>IFERROR(SEARCH($G$3,Table912[[#This Row],[Category Name]])+ROW()/100000,"")</f>
        <v/>
      </c>
      <c r="F994" s="170" t="str">
        <f>IFERROR(SEARCH($G$3,Table912[[#This Row],[Subcategory Name]])+ROW()/100000,"")</f>
        <v/>
      </c>
      <c r="G994" s="171">
        <v>2810</v>
      </c>
      <c r="H994" s="172" t="s">
        <v>2127</v>
      </c>
      <c r="I994" s="172" t="s">
        <v>978</v>
      </c>
      <c r="J994" s="172" t="s">
        <v>2353</v>
      </c>
      <c r="K994" s="172" t="s">
        <v>2391</v>
      </c>
      <c r="L994" s="172" t="s">
        <v>2392</v>
      </c>
      <c r="M994" s="172" t="s">
        <v>179</v>
      </c>
    </row>
    <row r="995" spans="2:13" ht="20.100000000000001" customHeight="1" x14ac:dyDescent="0.25">
      <c r="B995" s="173" t="str">
        <f>IFERROR(RANK(Table912[[#This Row],[search id]],Table912[search id],1),"")</f>
        <v/>
      </c>
      <c r="C995" s="174" t="str">
        <f>IF(MIN(Table912[[#This Row],[search supracategory]:[search subcategory]])&lt;&gt;0,MIN(Table912[[#This Row],[search supracategory]:[search subcategory]]),"")</f>
        <v/>
      </c>
      <c r="D995" s="174" t="str">
        <f>IFERROR(SEARCH($G$3,Table912[[#This Row],[Supracategory Name]])+ROW()/100000,"")</f>
        <v/>
      </c>
      <c r="E995" s="174" t="str">
        <f>IFERROR(SEARCH($G$3,Table912[[#This Row],[Category Name]])+ROW()/100000,"")</f>
        <v/>
      </c>
      <c r="F995" s="174" t="str">
        <f>IFERROR(SEARCH($G$3,Table912[[#This Row],[Subcategory Name]])+ROW()/100000,"")</f>
        <v/>
      </c>
      <c r="G995" s="171">
        <v>2811</v>
      </c>
      <c r="H995" s="172" t="s">
        <v>2127</v>
      </c>
      <c r="I995" s="172" t="s">
        <v>978</v>
      </c>
      <c r="J995" s="172" t="s">
        <v>2353</v>
      </c>
      <c r="K995" s="172" t="s">
        <v>2391</v>
      </c>
      <c r="L995" s="172" t="s">
        <v>2394</v>
      </c>
      <c r="M995" s="172" t="s">
        <v>179</v>
      </c>
    </row>
    <row r="996" spans="2:13" ht="20.100000000000001" customHeight="1" x14ac:dyDescent="0.25">
      <c r="B996" s="169" t="str">
        <f>IFERROR(RANK(Table912[[#This Row],[search id]],Table912[search id],1),"")</f>
        <v/>
      </c>
      <c r="C996" s="170" t="str">
        <f>IF(MIN(Table912[[#This Row],[search supracategory]:[search subcategory]])&lt;&gt;0,MIN(Table912[[#This Row],[search supracategory]:[search subcategory]]),"")</f>
        <v/>
      </c>
      <c r="D996" s="170" t="str">
        <f>IFERROR(SEARCH($G$3,Table912[[#This Row],[Supracategory Name]])+ROW()/100000,"")</f>
        <v/>
      </c>
      <c r="E996" s="170" t="str">
        <f>IFERROR(SEARCH($G$3,Table912[[#This Row],[Category Name]])+ROW()/100000,"")</f>
        <v/>
      </c>
      <c r="F996" s="170" t="str">
        <f>IFERROR(SEARCH($G$3,Table912[[#This Row],[Subcategory Name]])+ROW()/100000,"")</f>
        <v/>
      </c>
      <c r="G996" s="171">
        <v>2812</v>
      </c>
      <c r="H996" s="172" t="s">
        <v>2127</v>
      </c>
      <c r="I996" s="172" t="s">
        <v>978</v>
      </c>
      <c r="J996" s="172" t="s">
        <v>2353</v>
      </c>
      <c r="K996" s="172" t="s">
        <v>2391</v>
      </c>
      <c r="L996" s="172" t="s">
        <v>2396</v>
      </c>
      <c r="M996" s="172" t="s">
        <v>179</v>
      </c>
    </row>
    <row r="997" spans="2:13" ht="20.100000000000001" customHeight="1" x14ac:dyDescent="0.25">
      <c r="B997" s="173" t="str">
        <f>IFERROR(RANK(Table912[[#This Row],[search id]],Table912[search id],1),"")</f>
        <v/>
      </c>
      <c r="C997" s="174" t="str">
        <f>IF(MIN(Table912[[#This Row],[search supracategory]:[search subcategory]])&lt;&gt;0,MIN(Table912[[#This Row],[search supracategory]:[search subcategory]]),"")</f>
        <v/>
      </c>
      <c r="D997" s="174" t="str">
        <f>IFERROR(SEARCH($G$3,Table912[[#This Row],[Supracategory Name]])+ROW()/100000,"")</f>
        <v/>
      </c>
      <c r="E997" s="174" t="str">
        <f>IFERROR(SEARCH($G$3,Table912[[#This Row],[Category Name]])+ROW()/100000,"")</f>
        <v/>
      </c>
      <c r="F997" s="174" t="str">
        <f>IFERROR(SEARCH($G$3,Table912[[#This Row],[Subcategory Name]])+ROW()/100000,"")</f>
        <v/>
      </c>
      <c r="G997" s="171">
        <v>2813</v>
      </c>
      <c r="H997" s="172" t="s">
        <v>2127</v>
      </c>
      <c r="I997" s="172" t="s">
        <v>978</v>
      </c>
      <c r="J997" s="172" t="s">
        <v>2353</v>
      </c>
      <c r="K997" s="172" t="s">
        <v>2391</v>
      </c>
      <c r="L997" s="172" t="s">
        <v>2397</v>
      </c>
      <c r="M997" s="172" t="s">
        <v>179</v>
      </c>
    </row>
    <row r="998" spans="2:13" ht="20.100000000000001" customHeight="1" x14ac:dyDescent="0.25">
      <c r="B998" s="169" t="str">
        <f>IFERROR(RANK(Table912[[#This Row],[search id]],Table912[search id],1),"")</f>
        <v/>
      </c>
      <c r="C998" s="170" t="str">
        <f>IF(MIN(Table912[[#This Row],[search supracategory]:[search subcategory]])&lt;&gt;0,MIN(Table912[[#This Row],[search supracategory]:[search subcategory]]),"")</f>
        <v/>
      </c>
      <c r="D998" s="170" t="str">
        <f>IFERROR(SEARCH($G$3,Table912[[#This Row],[Supracategory Name]])+ROW()/100000,"")</f>
        <v/>
      </c>
      <c r="E998" s="170" t="str">
        <f>IFERROR(SEARCH($G$3,Table912[[#This Row],[Category Name]])+ROW()/100000,"")</f>
        <v/>
      </c>
      <c r="F998" s="170" t="str">
        <f>IFERROR(SEARCH($G$3,Table912[[#This Row],[Subcategory Name]])+ROW()/100000,"")</f>
        <v/>
      </c>
      <c r="G998" s="171">
        <v>2814</v>
      </c>
      <c r="H998" s="172" t="s">
        <v>2127</v>
      </c>
      <c r="I998" s="172" t="s">
        <v>978</v>
      </c>
      <c r="J998" s="172" t="s">
        <v>2353</v>
      </c>
      <c r="K998" s="172" t="s">
        <v>2391</v>
      </c>
      <c r="L998" s="172" t="s">
        <v>2398</v>
      </c>
      <c r="M998" s="172" t="s">
        <v>179</v>
      </c>
    </row>
    <row r="999" spans="2:13" ht="20.100000000000001" customHeight="1" x14ac:dyDescent="0.25">
      <c r="B999" s="173" t="str">
        <f>IFERROR(RANK(Table912[[#This Row],[search id]],Table912[search id],1),"")</f>
        <v/>
      </c>
      <c r="C999" s="174" t="str">
        <f>IF(MIN(Table912[[#This Row],[search supracategory]:[search subcategory]])&lt;&gt;0,MIN(Table912[[#This Row],[search supracategory]:[search subcategory]]),"")</f>
        <v/>
      </c>
      <c r="D999" s="174" t="str">
        <f>IFERROR(SEARCH($G$3,Table912[[#This Row],[Supracategory Name]])+ROW()/100000,"")</f>
        <v/>
      </c>
      <c r="E999" s="174" t="str">
        <f>IFERROR(SEARCH($G$3,Table912[[#This Row],[Category Name]])+ROW()/100000,"")</f>
        <v/>
      </c>
      <c r="F999" s="174" t="str">
        <f>IFERROR(SEARCH($G$3,Table912[[#This Row],[Subcategory Name]])+ROW()/100000,"")</f>
        <v/>
      </c>
      <c r="G999" s="171">
        <v>2815</v>
      </c>
      <c r="H999" s="172" t="s">
        <v>2127</v>
      </c>
      <c r="I999" s="172" t="s">
        <v>978</v>
      </c>
      <c r="J999" s="172" t="s">
        <v>2353</v>
      </c>
      <c r="K999" s="172" t="s">
        <v>2391</v>
      </c>
      <c r="L999" s="172" t="s">
        <v>2400</v>
      </c>
      <c r="M999" s="172" t="s">
        <v>179</v>
      </c>
    </row>
    <row r="1000" spans="2:13" ht="20.100000000000001" customHeight="1" x14ac:dyDescent="0.25">
      <c r="B1000" s="169" t="str">
        <f>IFERROR(RANK(Table912[[#This Row],[search id]],Table912[search id],1),"")</f>
        <v/>
      </c>
      <c r="C1000" s="170" t="str">
        <f>IF(MIN(Table912[[#This Row],[search supracategory]:[search subcategory]])&lt;&gt;0,MIN(Table912[[#This Row],[search supracategory]:[search subcategory]]),"")</f>
        <v/>
      </c>
      <c r="D1000" s="170" t="str">
        <f>IFERROR(SEARCH($G$3,Table912[[#This Row],[Supracategory Name]])+ROW()/100000,"")</f>
        <v/>
      </c>
      <c r="E1000" s="170" t="str">
        <f>IFERROR(SEARCH($G$3,Table912[[#This Row],[Category Name]])+ROW()/100000,"")</f>
        <v/>
      </c>
      <c r="F1000" s="170" t="str">
        <f>IFERROR(SEARCH($G$3,Table912[[#This Row],[Subcategory Name]])+ROW()/100000,"")</f>
        <v/>
      </c>
      <c r="G1000" s="171">
        <v>2816</v>
      </c>
      <c r="H1000" s="172" t="s">
        <v>2127</v>
      </c>
      <c r="I1000" s="172" t="s">
        <v>978</v>
      </c>
      <c r="J1000" s="172" t="s">
        <v>2353</v>
      </c>
      <c r="K1000" s="172" t="s">
        <v>2391</v>
      </c>
      <c r="L1000" s="172" t="s">
        <v>2402</v>
      </c>
      <c r="M1000" s="172" t="s">
        <v>179</v>
      </c>
    </row>
    <row r="1001" spans="2:13" ht="20.100000000000001" customHeight="1" x14ac:dyDescent="0.25">
      <c r="B1001" s="173" t="str">
        <f>IFERROR(RANK(Table912[[#This Row],[search id]],Table912[search id],1),"")</f>
        <v/>
      </c>
      <c r="C1001" s="174" t="str">
        <f>IF(MIN(Table912[[#This Row],[search supracategory]:[search subcategory]])&lt;&gt;0,MIN(Table912[[#This Row],[search supracategory]:[search subcategory]]),"")</f>
        <v/>
      </c>
      <c r="D1001" s="174" t="str">
        <f>IFERROR(SEARCH($G$3,Table912[[#This Row],[Supracategory Name]])+ROW()/100000,"")</f>
        <v/>
      </c>
      <c r="E1001" s="174" t="str">
        <f>IFERROR(SEARCH($G$3,Table912[[#This Row],[Category Name]])+ROW()/100000,"")</f>
        <v/>
      </c>
      <c r="F1001" s="174" t="str">
        <f>IFERROR(SEARCH($G$3,Table912[[#This Row],[Subcategory Name]])+ROW()/100000,"")</f>
        <v/>
      </c>
      <c r="G1001" s="171">
        <v>1437</v>
      </c>
      <c r="H1001" s="172" t="s">
        <v>2127</v>
      </c>
      <c r="I1001" s="172" t="s">
        <v>978</v>
      </c>
      <c r="J1001" s="172" t="s">
        <v>2353</v>
      </c>
      <c r="K1001" s="172" t="s">
        <v>2391</v>
      </c>
      <c r="L1001" s="172" t="s">
        <v>2391</v>
      </c>
      <c r="M1001" s="172" t="s">
        <v>179</v>
      </c>
    </row>
    <row r="1002" spans="2:13" ht="20.100000000000001" customHeight="1" x14ac:dyDescent="0.25">
      <c r="B1002" s="169" t="str">
        <f>IFERROR(RANK(Table912[[#This Row],[search id]],Table912[search id],1),"")</f>
        <v/>
      </c>
      <c r="C1002" s="170" t="str">
        <f>IF(MIN(Table912[[#This Row],[search supracategory]:[search subcategory]])&lt;&gt;0,MIN(Table912[[#This Row],[search supracategory]:[search subcategory]]),"")</f>
        <v/>
      </c>
      <c r="D1002" s="170" t="str">
        <f>IFERROR(SEARCH($G$3,Table912[[#This Row],[Supracategory Name]])+ROW()/100000,"")</f>
        <v/>
      </c>
      <c r="E1002" s="170" t="str">
        <f>IFERROR(SEARCH($G$3,Table912[[#This Row],[Category Name]])+ROW()/100000,"")</f>
        <v/>
      </c>
      <c r="F1002" s="170" t="str">
        <f>IFERROR(SEARCH($G$3,Table912[[#This Row],[Subcategory Name]])+ROW()/100000,"")</f>
        <v/>
      </c>
      <c r="G1002" s="171">
        <v>2790</v>
      </c>
      <c r="H1002" s="172" t="s">
        <v>2127</v>
      </c>
      <c r="I1002" s="172" t="s">
        <v>978</v>
      </c>
      <c r="J1002" s="172" t="s">
        <v>2353</v>
      </c>
      <c r="K1002" s="172" t="s">
        <v>2405</v>
      </c>
      <c r="L1002" s="172" t="s">
        <v>2406</v>
      </c>
      <c r="M1002" s="172" t="s">
        <v>179</v>
      </c>
    </row>
    <row r="1003" spans="2:13" ht="20.100000000000001" customHeight="1" x14ac:dyDescent="0.25">
      <c r="B1003" s="173" t="str">
        <f>IFERROR(RANK(Table912[[#This Row],[search id]],Table912[search id],1),"")</f>
        <v/>
      </c>
      <c r="C1003" s="174" t="str">
        <f>IF(MIN(Table912[[#This Row],[search supracategory]:[search subcategory]])&lt;&gt;0,MIN(Table912[[#This Row],[search supracategory]:[search subcategory]]),"")</f>
        <v/>
      </c>
      <c r="D1003" s="174" t="str">
        <f>IFERROR(SEARCH($G$3,Table912[[#This Row],[Supracategory Name]])+ROW()/100000,"")</f>
        <v/>
      </c>
      <c r="E1003" s="174" t="str">
        <f>IFERROR(SEARCH($G$3,Table912[[#This Row],[Category Name]])+ROW()/100000,"")</f>
        <v/>
      </c>
      <c r="F1003" s="174" t="str">
        <f>IFERROR(SEARCH($G$3,Table912[[#This Row],[Subcategory Name]])+ROW()/100000,"")</f>
        <v/>
      </c>
      <c r="G1003" s="171">
        <v>2791</v>
      </c>
      <c r="H1003" s="172" t="s">
        <v>2127</v>
      </c>
      <c r="I1003" s="172" t="s">
        <v>978</v>
      </c>
      <c r="J1003" s="172" t="s">
        <v>2353</v>
      </c>
      <c r="K1003" s="172" t="s">
        <v>2405</v>
      </c>
      <c r="L1003" s="172" t="s">
        <v>2408</v>
      </c>
      <c r="M1003" s="172" t="s">
        <v>179</v>
      </c>
    </row>
    <row r="1004" spans="2:13" ht="20.100000000000001" customHeight="1" x14ac:dyDescent="0.25">
      <c r="B1004" s="169" t="str">
        <f>IFERROR(RANK(Table912[[#This Row],[search id]],Table912[search id],1),"")</f>
        <v/>
      </c>
      <c r="C1004" s="170" t="str">
        <f>IF(MIN(Table912[[#This Row],[search supracategory]:[search subcategory]])&lt;&gt;0,MIN(Table912[[#This Row],[search supracategory]:[search subcategory]]),"")</f>
        <v/>
      </c>
      <c r="D1004" s="170" t="str">
        <f>IFERROR(SEARCH($G$3,Table912[[#This Row],[Supracategory Name]])+ROW()/100000,"")</f>
        <v/>
      </c>
      <c r="E1004" s="170" t="str">
        <f>IFERROR(SEARCH($G$3,Table912[[#This Row],[Category Name]])+ROW()/100000,"")</f>
        <v/>
      </c>
      <c r="F1004" s="170" t="str">
        <f>IFERROR(SEARCH($G$3,Table912[[#This Row],[Subcategory Name]])+ROW()/100000,"")</f>
        <v/>
      </c>
      <c r="G1004" s="171">
        <v>2792</v>
      </c>
      <c r="H1004" s="172" t="s">
        <v>2127</v>
      </c>
      <c r="I1004" s="172" t="s">
        <v>978</v>
      </c>
      <c r="J1004" s="172" t="s">
        <v>2353</v>
      </c>
      <c r="K1004" s="172" t="s">
        <v>2405</v>
      </c>
      <c r="L1004" s="172" t="s">
        <v>2409</v>
      </c>
      <c r="M1004" s="172" t="s">
        <v>179</v>
      </c>
    </row>
    <row r="1005" spans="2:13" ht="20.100000000000001" customHeight="1" x14ac:dyDescent="0.25">
      <c r="B1005" s="173" t="str">
        <f>IFERROR(RANK(Table912[[#This Row],[search id]],Table912[search id],1),"")</f>
        <v/>
      </c>
      <c r="C1005" s="174" t="str">
        <f>IF(MIN(Table912[[#This Row],[search supracategory]:[search subcategory]])&lt;&gt;0,MIN(Table912[[#This Row],[search supracategory]:[search subcategory]]),"")</f>
        <v/>
      </c>
      <c r="D1005" s="174" t="str">
        <f>IFERROR(SEARCH($G$3,Table912[[#This Row],[Supracategory Name]])+ROW()/100000,"")</f>
        <v/>
      </c>
      <c r="E1005" s="174" t="str">
        <f>IFERROR(SEARCH($G$3,Table912[[#This Row],[Category Name]])+ROW()/100000,"")</f>
        <v/>
      </c>
      <c r="F1005" s="174" t="str">
        <f>IFERROR(SEARCH($G$3,Table912[[#This Row],[Subcategory Name]])+ROW()/100000,"")</f>
        <v/>
      </c>
      <c r="G1005" s="171">
        <v>2793</v>
      </c>
      <c r="H1005" s="172" t="s">
        <v>2127</v>
      </c>
      <c r="I1005" s="172" t="s">
        <v>978</v>
      </c>
      <c r="J1005" s="172" t="s">
        <v>2353</v>
      </c>
      <c r="K1005" s="172" t="s">
        <v>2405</v>
      </c>
      <c r="L1005" s="172" t="s">
        <v>2410</v>
      </c>
      <c r="M1005" s="172" t="s">
        <v>179</v>
      </c>
    </row>
    <row r="1006" spans="2:13" ht="20.100000000000001" customHeight="1" x14ac:dyDescent="0.25">
      <c r="B1006" s="169" t="str">
        <f>IFERROR(RANK(Table912[[#This Row],[search id]],Table912[search id],1),"")</f>
        <v/>
      </c>
      <c r="C1006" s="170" t="str">
        <f>IF(MIN(Table912[[#This Row],[search supracategory]:[search subcategory]])&lt;&gt;0,MIN(Table912[[#This Row],[search supracategory]:[search subcategory]]),"")</f>
        <v/>
      </c>
      <c r="D1006" s="170" t="str">
        <f>IFERROR(SEARCH($G$3,Table912[[#This Row],[Supracategory Name]])+ROW()/100000,"")</f>
        <v/>
      </c>
      <c r="E1006" s="170" t="str">
        <f>IFERROR(SEARCH($G$3,Table912[[#This Row],[Category Name]])+ROW()/100000,"")</f>
        <v/>
      </c>
      <c r="F1006" s="170" t="str">
        <f>IFERROR(SEARCH($G$3,Table912[[#This Row],[Subcategory Name]])+ROW()/100000,"")</f>
        <v/>
      </c>
      <c r="G1006" s="171">
        <v>2794</v>
      </c>
      <c r="H1006" s="172" t="s">
        <v>2127</v>
      </c>
      <c r="I1006" s="172" t="s">
        <v>978</v>
      </c>
      <c r="J1006" s="172" t="s">
        <v>2353</v>
      </c>
      <c r="K1006" s="172" t="s">
        <v>2405</v>
      </c>
      <c r="L1006" s="172" t="s">
        <v>2411</v>
      </c>
      <c r="M1006" s="172" t="s">
        <v>179</v>
      </c>
    </row>
    <row r="1007" spans="2:13" ht="20.100000000000001" customHeight="1" x14ac:dyDescent="0.25">
      <c r="B1007" s="173" t="str">
        <f>IFERROR(RANK(Table912[[#This Row],[search id]],Table912[search id],1),"")</f>
        <v/>
      </c>
      <c r="C1007" s="174" t="str">
        <f>IF(MIN(Table912[[#This Row],[search supracategory]:[search subcategory]])&lt;&gt;0,MIN(Table912[[#This Row],[search supracategory]:[search subcategory]]),"")</f>
        <v/>
      </c>
      <c r="D1007" s="174" t="str">
        <f>IFERROR(SEARCH($G$3,Table912[[#This Row],[Supracategory Name]])+ROW()/100000,"")</f>
        <v/>
      </c>
      <c r="E1007" s="174" t="str">
        <f>IFERROR(SEARCH($G$3,Table912[[#This Row],[Category Name]])+ROW()/100000,"")</f>
        <v/>
      </c>
      <c r="F1007" s="174" t="str">
        <f>IFERROR(SEARCH($G$3,Table912[[#This Row],[Subcategory Name]])+ROW()/100000,"")</f>
        <v/>
      </c>
      <c r="G1007" s="171">
        <v>2849</v>
      </c>
      <c r="H1007" s="172" t="s">
        <v>2127</v>
      </c>
      <c r="I1007" s="172" t="s">
        <v>978</v>
      </c>
      <c r="J1007" s="172" t="s">
        <v>2353</v>
      </c>
      <c r="K1007" s="172" t="s">
        <v>2405</v>
      </c>
      <c r="L1007" s="172" t="s">
        <v>2412</v>
      </c>
      <c r="M1007" s="172" t="s">
        <v>179</v>
      </c>
    </row>
    <row r="1008" spans="2:13" ht="20.100000000000001" customHeight="1" x14ac:dyDescent="0.25">
      <c r="B1008" s="169" t="str">
        <f>IFERROR(RANK(Table912[[#This Row],[search id]],Table912[search id],1),"")</f>
        <v/>
      </c>
      <c r="C1008" s="170" t="str">
        <f>IF(MIN(Table912[[#This Row],[search supracategory]:[search subcategory]])&lt;&gt;0,MIN(Table912[[#This Row],[search supracategory]:[search subcategory]]),"")</f>
        <v/>
      </c>
      <c r="D1008" s="170" t="str">
        <f>IFERROR(SEARCH($G$3,Table912[[#This Row],[Supracategory Name]])+ROW()/100000,"")</f>
        <v/>
      </c>
      <c r="E1008" s="170" t="str">
        <f>IFERROR(SEARCH($G$3,Table912[[#This Row],[Category Name]])+ROW()/100000,"")</f>
        <v/>
      </c>
      <c r="F1008" s="170" t="str">
        <f>IFERROR(SEARCH($G$3,Table912[[#This Row],[Subcategory Name]])+ROW()/100000,"")</f>
        <v/>
      </c>
      <c r="G1008" s="171">
        <v>1724</v>
      </c>
      <c r="H1008" s="172" t="s">
        <v>2127</v>
      </c>
      <c r="I1008" s="172" t="s">
        <v>978</v>
      </c>
      <c r="J1008" s="172" t="s">
        <v>2413</v>
      </c>
      <c r="K1008" s="172" t="s">
        <v>2414</v>
      </c>
      <c r="L1008" s="172" t="s">
        <v>2415</v>
      </c>
      <c r="M1008" s="172" t="s">
        <v>179</v>
      </c>
    </row>
    <row r="1009" spans="2:13" ht="20.100000000000001" customHeight="1" x14ac:dyDescent="0.25">
      <c r="B1009" s="173" t="str">
        <f>IFERROR(RANK(Table912[[#This Row],[search id]],Table912[search id],1),"")</f>
        <v/>
      </c>
      <c r="C1009" s="174" t="str">
        <f>IF(MIN(Table912[[#This Row],[search supracategory]:[search subcategory]])&lt;&gt;0,MIN(Table912[[#This Row],[search supracategory]:[search subcategory]]),"")</f>
        <v/>
      </c>
      <c r="D1009" s="174" t="str">
        <f>IFERROR(SEARCH($G$3,Table912[[#This Row],[Supracategory Name]])+ROW()/100000,"")</f>
        <v/>
      </c>
      <c r="E1009" s="174" t="str">
        <f>IFERROR(SEARCH($G$3,Table912[[#This Row],[Category Name]])+ROW()/100000,"")</f>
        <v/>
      </c>
      <c r="F1009" s="174" t="str">
        <f>IFERROR(SEARCH($G$3,Table912[[#This Row],[Subcategory Name]])+ROW()/100000,"")</f>
        <v/>
      </c>
      <c r="G1009" s="171">
        <v>1722</v>
      </c>
      <c r="H1009" s="172" t="s">
        <v>2127</v>
      </c>
      <c r="I1009" s="172" t="s">
        <v>978</v>
      </c>
      <c r="J1009" s="172" t="s">
        <v>2413</v>
      </c>
      <c r="K1009" s="172" t="s">
        <v>2414</v>
      </c>
      <c r="L1009" s="172" t="s">
        <v>2417</v>
      </c>
      <c r="M1009" s="172" t="s">
        <v>179</v>
      </c>
    </row>
    <row r="1010" spans="2:13" ht="20.100000000000001" customHeight="1" x14ac:dyDescent="0.25">
      <c r="B1010" s="169" t="str">
        <f>IFERROR(RANK(Table912[[#This Row],[search id]],Table912[search id],1),"")</f>
        <v/>
      </c>
      <c r="C1010" s="170" t="str">
        <f>IF(MIN(Table912[[#This Row],[search supracategory]:[search subcategory]])&lt;&gt;0,MIN(Table912[[#This Row],[search supracategory]:[search subcategory]]),"")</f>
        <v/>
      </c>
      <c r="D1010" s="170" t="str">
        <f>IFERROR(SEARCH($G$3,Table912[[#This Row],[Supracategory Name]])+ROW()/100000,"")</f>
        <v/>
      </c>
      <c r="E1010" s="170" t="str">
        <f>IFERROR(SEARCH($G$3,Table912[[#This Row],[Category Name]])+ROW()/100000,"")</f>
        <v/>
      </c>
      <c r="F1010" s="170" t="str">
        <f>IFERROR(SEARCH($G$3,Table912[[#This Row],[Subcategory Name]])+ROW()/100000,"")</f>
        <v/>
      </c>
      <c r="G1010" s="171">
        <v>2102</v>
      </c>
      <c r="H1010" s="172" t="s">
        <v>2127</v>
      </c>
      <c r="I1010" s="172" t="s">
        <v>978</v>
      </c>
      <c r="J1010" s="172" t="s">
        <v>2413</v>
      </c>
      <c r="K1010" s="172" t="s">
        <v>2414</v>
      </c>
      <c r="L1010" s="172" t="s">
        <v>2418</v>
      </c>
      <c r="M1010" s="172" t="s">
        <v>179</v>
      </c>
    </row>
    <row r="1011" spans="2:13" ht="20.100000000000001" customHeight="1" x14ac:dyDescent="0.25">
      <c r="B1011" s="173" t="str">
        <f>IFERROR(RANK(Table912[[#This Row],[search id]],Table912[search id],1),"")</f>
        <v/>
      </c>
      <c r="C1011" s="174" t="str">
        <f>IF(MIN(Table912[[#This Row],[search supracategory]:[search subcategory]])&lt;&gt;0,MIN(Table912[[#This Row],[search supracategory]:[search subcategory]]),"")</f>
        <v/>
      </c>
      <c r="D1011" s="174" t="str">
        <f>IFERROR(SEARCH($G$3,Table912[[#This Row],[Supracategory Name]])+ROW()/100000,"")</f>
        <v/>
      </c>
      <c r="E1011" s="174" t="str">
        <f>IFERROR(SEARCH($G$3,Table912[[#This Row],[Category Name]])+ROW()/100000,"")</f>
        <v/>
      </c>
      <c r="F1011" s="174" t="str">
        <f>IFERROR(SEARCH($G$3,Table912[[#This Row],[Subcategory Name]])+ROW()/100000,"")</f>
        <v/>
      </c>
      <c r="G1011" s="171">
        <v>2103</v>
      </c>
      <c r="H1011" s="172" t="s">
        <v>2127</v>
      </c>
      <c r="I1011" s="172" t="s">
        <v>978</v>
      </c>
      <c r="J1011" s="172" t="s">
        <v>2413</v>
      </c>
      <c r="K1011" s="172" t="s">
        <v>2414</v>
      </c>
      <c r="L1011" s="172" t="s">
        <v>2419</v>
      </c>
      <c r="M1011" s="172" t="s">
        <v>179</v>
      </c>
    </row>
    <row r="1012" spans="2:13" ht="20.100000000000001" customHeight="1" x14ac:dyDescent="0.25">
      <c r="B1012" s="169" t="str">
        <f>IFERROR(RANK(Table912[[#This Row],[search id]],Table912[search id],1),"")</f>
        <v/>
      </c>
      <c r="C1012" s="170" t="str">
        <f>IF(MIN(Table912[[#This Row],[search supracategory]:[search subcategory]])&lt;&gt;0,MIN(Table912[[#This Row],[search supracategory]:[search subcategory]]),"")</f>
        <v/>
      </c>
      <c r="D1012" s="170" t="str">
        <f>IFERROR(SEARCH($G$3,Table912[[#This Row],[Supracategory Name]])+ROW()/100000,"")</f>
        <v/>
      </c>
      <c r="E1012" s="170" t="str">
        <f>IFERROR(SEARCH($G$3,Table912[[#This Row],[Category Name]])+ROW()/100000,"")</f>
        <v/>
      </c>
      <c r="F1012" s="170" t="str">
        <f>IFERROR(SEARCH($G$3,Table912[[#This Row],[Subcategory Name]])+ROW()/100000,"")</f>
        <v/>
      </c>
      <c r="G1012" s="171">
        <v>2079</v>
      </c>
      <c r="H1012" s="172" t="s">
        <v>2127</v>
      </c>
      <c r="I1012" s="172" t="s">
        <v>978</v>
      </c>
      <c r="J1012" s="172" t="s">
        <v>2413</v>
      </c>
      <c r="K1012" s="172" t="s">
        <v>2414</v>
      </c>
      <c r="L1012" s="172" t="s">
        <v>2420</v>
      </c>
      <c r="M1012" s="172" t="s">
        <v>179</v>
      </c>
    </row>
    <row r="1013" spans="2:13" ht="20.100000000000001" customHeight="1" x14ac:dyDescent="0.25">
      <c r="B1013" s="173" t="str">
        <f>IFERROR(RANK(Table912[[#This Row],[search id]],Table912[search id],1),"")</f>
        <v/>
      </c>
      <c r="C1013" s="174" t="str">
        <f>IF(MIN(Table912[[#This Row],[search supracategory]:[search subcategory]])&lt;&gt;0,MIN(Table912[[#This Row],[search supracategory]:[search subcategory]]),"")</f>
        <v/>
      </c>
      <c r="D1013" s="174" t="str">
        <f>IFERROR(SEARCH($G$3,Table912[[#This Row],[Supracategory Name]])+ROW()/100000,"")</f>
        <v/>
      </c>
      <c r="E1013" s="174" t="str">
        <f>IFERROR(SEARCH($G$3,Table912[[#This Row],[Category Name]])+ROW()/100000,"")</f>
        <v/>
      </c>
      <c r="F1013" s="174" t="str">
        <f>IFERROR(SEARCH($G$3,Table912[[#This Row],[Subcategory Name]])+ROW()/100000,"")</f>
        <v/>
      </c>
      <c r="G1013" s="171">
        <v>2706</v>
      </c>
      <c r="H1013" s="172" t="s">
        <v>2127</v>
      </c>
      <c r="I1013" s="172" t="s">
        <v>978</v>
      </c>
      <c r="J1013" s="172" t="s">
        <v>2413</v>
      </c>
      <c r="K1013" s="172" t="s">
        <v>2414</v>
      </c>
      <c r="L1013" s="172" t="s">
        <v>2421</v>
      </c>
      <c r="M1013" s="172" t="s">
        <v>179</v>
      </c>
    </row>
    <row r="1014" spans="2:13" ht="20.100000000000001" customHeight="1" x14ac:dyDescent="0.25">
      <c r="B1014" s="169" t="str">
        <f>IFERROR(RANK(Table912[[#This Row],[search id]],Table912[search id],1),"")</f>
        <v/>
      </c>
      <c r="C1014" s="170" t="str">
        <f>IF(MIN(Table912[[#This Row],[search supracategory]:[search subcategory]])&lt;&gt;0,MIN(Table912[[#This Row],[search supracategory]:[search subcategory]]),"")</f>
        <v/>
      </c>
      <c r="D1014" s="170" t="str">
        <f>IFERROR(SEARCH($G$3,Table912[[#This Row],[Supracategory Name]])+ROW()/100000,"")</f>
        <v/>
      </c>
      <c r="E1014" s="170" t="str">
        <f>IFERROR(SEARCH($G$3,Table912[[#This Row],[Category Name]])+ROW()/100000,"")</f>
        <v/>
      </c>
      <c r="F1014" s="170" t="str">
        <f>IFERROR(SEARCH($G$3,Table912[[#This Row],[Subcategory Name]])+ROW()/100000,"")</f>
        <v/>
      </c>
      <c r="G1014" s="171">
        <v>2194</v>
      </c>
      <c r="H1014" s="172" t="s">
        <v>2127</v>
      </c>
      <c r="I1014" s="172" t="s">
        <v>978</v>
      </c>
      <c r="J1014" s="172" t="s">
        <v>2413</v>
      </c>
      <c r="K1014" s="172" t="s">
        <v>2414</v>
      </c>
      <c r="L1014" s="172" t="s">
        <v>2422</v>
      </c>
      <c r="M1014" s="172" t="s">
        <v>179</v>
      </c>
    </row>
    <row r="1015" spans="2:13" ht="20.100000000000001" customHeight="1" x14ac:dyDescent="0.25">
      <c r="B1015" s="173" t="str">
        <f>IFERROR(RANK(Table912[[#This Row],[search id]],Table912[search id],1),"")</f>
        <v/>
      </c>
      <c r="C1015" s="174" t="str">
        <f>IF(MIN(Table912[[#This Row],[search supracategory]:[search subcategory]])&lt;&gt;0,MIN(Table912[[#This Row],[search supracategory]:[search subcategory]]),"")</f>
        <v/>
      </c>
      <c r="D1015" s="174" t="str">
        <f>IFERROR(SEARCH($G$3,Table912[[#This Row],[Supracategory Name]])+ROW()/100000,"")</f>
        <v/>
      </c>
      <c r="E1015" s="174" t="str">
        <f>IFERROR(SEARCH($G$3,Table912[[#This Row],[Category Name]])+ROW()/100000,"")</f>
        <v/>
      </c>
      <c r="F1015" s="174" t="str">
        <f>IFERROR(SEARCH($G$3,Table912[[#This Row],[Subcategory Name]])+ROW()/100000,"")</f>
        <v/>
      </c>
      <c r="G1015" s="171">
        <v>2195</v>
      </c>
      <c r="H1015" s="172" t="s">
        <v>2127</v>
      </c>
      <c r="I1015" s="172" t="s">
        <v>978</v>
      </c>
      <c r="J1015" s="172" t="s">
        <v>2413</v>
      </c>
      <c r="K1015" s="172" t="s">
        <v>2414</v>
      </c>
      <c r="L1015" s="172" t="s">
        <v>2423</v>
      </c>
      <c r="M1015" s="172" t="s">
        <v>179</v>
      </c>
    </row>
    <row r="1016" spans="2:13" ht="20.100000000000001" customHeight="1" x14ac:dyDescent="0.25">
      <c r="B1016" s="169" t="str">
        <f>IFERROR(RANK(Table912[[#This Row],[search id]],Table912[search id],1),"")</f>
        <v/>
      </c>
      <c r="C1016" s="170" t="str">
        <f>IF(MIN(Table912[[#This Row],[search supracategory]:[search subcategory]])&lt;&gt;0,MIN(Table912[[#This Row],[search supracategory]:[search subcategory]]),"")</f>
        <v/>
      </c>
      <c r="D1016" s="170" t="str">
        <f>IFERROR(SEARCH($G$3,Table912[[#This Row],[Supracategory Name]])+ROW()/100000,"")</f>
        <v/>
      </c>
      <c r="E1016" s="170" t="str">
        <f>IFERROR(SEARCH($G$3,Table912[[#This Row],[Category Name]])+ROW()/100000,"")</f>
        <v/>
      </c>
      <c r="F1016" s="170" t="str">
        <f>IFERROR(SEARCH($G$3,Table912[[#This Row],[Subcategory Name]])+ROW()/100000,"")</f>
        <v/>
      </c>
      <c r="G1016" s="171">
        <v>2196</v>
      </c>
      <c r="H1016" s="172" t="s">
        <v>2127</v>
      </c>
      <c r="I1016" s="172" t="s">
        <v>978</v>
      </c>
      <c r="J1016" s="172" t="s">
        <v>2413</v>
      </c>
      <c r="K1016" s="172" t="s">
        <v>2414</v>
      </c>
      <c r="L1016" s="172" t="s">
        <v>2424</v>
      </c>
      <c r="M1016" s="172" t="s">
        <v>179</v>
      </c>
    </row>
    <row r="1017" spans="2:13" ht="20.100000000000001" customHeight="1" x14ac:dyDescent="0.25">
      <c r="B1017" s="173" t="str">
        <f>IFERROR(RANK(Table912[[#This Row],[search id]],Table912[search id],1),"")</f>
        <v/>
      </c>
      <c r="C1017" s="174" t="str">
        <f>IF(MIN(Table912[[#This Row],[search supracategory]:[search subcategory]])&lt;&gt;0,MIN(Table912[[#This Row],[search supracategory]:[search subcategory]]),"")</f>
        <v/>
      </c>
      <c r="D1017" s="174" t="str">
        <f>IFERROR(SEARCH($G$3,Table912[[#This Row],[Supracategory Name]])+ROW()/100000,"")</f>
        <v/>
      </c>
      <c r="E1017" s="174" t="str">
        <f>IFERROR(SEARCH($G$3,Table912[[#This Row],[Category Name]])+ROW()/100000,"")</f>
        <v/>
      </c>
      <c r="F1017" s="174" t="str">
        <f>IFERROR(SEARCH($G$3,Table912[[#This Row],[Subcategory Name]])+ROW()/100000,"")</f>
        <v/>
      </c>
      <c r="G1017" s="171">
        <v>3413</v>
      </c>
      <c r="H1017" s="172" t="s">
        <v>2127</v>
      </c>
      <c r="I1017" s="172" t="s">
        <v>978</v>
      </c>
      <c r="J1017" s="172" t="s">
        <v>2413</v>
      </c>
      <c r="K1017" s="172" t="s">
        <v>2414</v>
      </c>
      <c r="L1017" s="172" t="s">
        <v>2425</v>
      </c>
      <c r="M1017" s="172" t="s">
        <v>179</v>
      </c>
    </row>
    <row r="1018" spans="2:13" ht="20.100000000000001" customHeight="1" x14ac:dyDescent="0.25">
      <c r="B1018" s="169" t="str">
        <f>IFERROR(RANK(Table912[[#This Row],[search id]],Table912[search id],1),"")</f>
        <v/>
      </c>
      <c r="C1018" s="170" t="str">
        <f>IF(MIN(Table912[[#This Row],[search supracategory]:[search subcategory]])&lt;&gt;0,MIN(Table912[[#This Row],[search supracategory]:[search subcategory]]),"")</f>
        <v/>
      </c>
      <c r="D1018" s="170" t="str">
        <f>IFERROR(SEARCH($G$3,Table912[[#This Row],[Supracategory Name]])+ROW()/100000,"")</f>
        <v/>
      </c>
      <c r="E1018" s="170" t="str">
        <f>IFERROR(SEARCH($G$3,Table912[[#This Row],[Category Name]])+ROW()/100000,"")</f>
        <v/>
      </c>
      <c r="F1018" s="170" t="str">
        <f>IFERROR(SEARCH($G$3,Table912[[#This Row],[Subcategory Name]])+ROW()/100000,"")</f>
        <v/>
      </c>
      <c r="G1018" s="171">
        <v>1805</v>
      </c>
      <c r="H1018" s="172" t="s">
        <v>2127</v>
      </c>
      <c r="I1018" s="172" t="s">
        <v>978</v>
      </c>
      <c r="J1018" s="172" t="s">
        <v>2413</v>
      </c>
      <c r="K1018" s="172" t="s">
        <v>2414</v>
      </c>
      <c r="L1018" s="172" t="s">
        <v>2426</v>
      </c>
      <c r="M1018" s="172" t="s">
        <v>179</v>
      </c>
    </row>
    <row r="1019" spans="2:13" ht="20.100000000000001" customHeight="1" x14ac:dyDescent="0.25">
      <c r="B1019" s="173" t="str">
        <f>IFERROR(RANK(Table912[[#This Row],[search id]],Table912[search id],1),"")</f>
        <v/>
      </c>
      <c r="C1019" s="174" t="str">
        <f>IF(MIN(Table912[[#This Row],[search supracategory]:[search subcategory]])&lt;&gt;0,MIN(Table912[[#This Row],[search supracategory]:[search subcategory]]),"")</f>
        <v/>
      </c>
      <c r="D1019" s="174" t="str">
        <f>IFERROR(SEARCH($G$3,Table912[[#This Row],[Supracategory Name]])+ROW()/100000,"")</f>
        <v/>
      </c>
      <c r="E1019" s="174" t="str">
        <f>IFERROR(SEARCH($G$3,Table912[[#This Row],[Category Name]])+ROW()/100000,"")</f>
        <v/>
      </c>
      <c r="F1019" s="174" t="str">
        <f>IFERROR(SEARCH($G$3,Table912[[#This Row],[Subcategory Name]])+ROW()/100000,"")</f>
        <v/>
      </c>
      <c r="G1019" s="171">
        <v>1794</v>
      </c>
      <c r="H1019" s="172" t="s">
        <v>2127</v>
      </c>
      <c r="I1019" s="172" t="s">
        <v>978</v>
      </c>
      <c r="J1019" s="172" t="s">
        <v>2413</v>
      </c>
      <c r="K1019" s="172" t="s">
        <v>2414</v>
      </c>
      <c r="L1019" s="172" t="s">
        <v>2427</v>
      </c>
      <c r="M1019" s="172" t="s">
        <v>179</v>
      </c>
    </row>
    <row r="1020" spans="2:13" ht="20.100000000000001" customHeight="1" x14ac:dyDescent="0.25">
      <c r="B1020" s="169" t="str">
        <f>IFERROR(RANK(Table912[[#This Row],[search id]],Table912[search id],1),"")</f>
        <v/>
      </c>
      <c r="C1020" s="170" t="str">
        <f>IF(MIN(Table912[[#This Row],[search supracategory]:[search subcategory]])&lt;&gt;0,MIN(Table912[[#This Row],[search supracategory]:[search subcategory]]),"")</f>
        <v/>
      </c>
      <c r="D1020" s="170" t="str">
        <f>IFERROR(SEARCH($G$3,Table912[[#This Row],[Supracategory Name]])+ROW()/100000,"")</f>
        <v/>
      </c>
      <c r="E1020" s="170" t="str">
        <f>IFERROR(SEARCH($G$3,Table912[[#This Row],[Category Name]])+ROW()/100000,"")</f>
        <v/>
      </c>
      <c r="F1020" s="170" t="str">
        <f>IFERROR(SEARCH($G$3,Table912[[#This Row],[Subcategory Name]])+ROW()/100000,"")</f>
        <v/>
      </c>
      <c r="G1020" s="171">
        <v>1773</v>
      </c>
      <c r="H1020" s="172" t="s">
        <v>2127</v>
      </c>
      <c r="I1020" s="172" t="s">
        <v>978</v>
      </c>
      <c r="J1020" s="172" t="s">
        <v>2413</v>
      </c>
      <c r="K1020" s="172" t="s">
        <v>2428</v>
      </c>
      <c r="L1020" s="172" t="s">
        <v>2429</v>
      </c>
      <c r="M1020" s="172" t="s">
        <v>179</v>
      </c>
    </row>
    <row r="1021" spans="2:13" ht="20.100000000000001" customHeight="1" x14ac:dyDescent="0.25">
      <c r="B1021" s="173" t="str">
        <f>IFERROR(RANK(Table912[[#This Row],[search id]],Table912[search id],1),"")</f>
        <v/>
      </c>
      <c r="C1021" s="174" t="str">
        <f>IF(MIN(Table912[[#This Row],[search supracategory]:[search subcategory]])&lt;&gt;0,MIN(Table912[[#This Row],[search supracategory]:[search subcategory]]),"")</f>
        <v/>
      </c>
      <c r="D1021" s="174" t="str">
        <f>IFERROR(SEARCH($G$3,Table912[[#This Row],[Supracategory Name]])+ROW()/100000,"")</f>
        <v/>
      </c>
      <c r="E1021" s="174" t="str">
        <f>IFERROR(SEARCH($G$3,Table912[[#This Row],[Category Name]])+ROW()/100000,"")</f>
        <v/>
      </c>
      <c r="F1021" s="174" t="str">
        <f>IFERROR(SEARCH($G$3,Table912[[#This Row],[Subcategory Name]])+ROW()/100000,"")</f>
        <v/>
      </c>
      <c r="G1021" s="171">
        <v>1734</v>
      </c>
      <c r="H1021" s="172" t="s">
        <v>2127</v>
      </c>
      <c r="I1021" s="172" t="s">
        <v>978</v>
      </c>
      <c r="J1021" s="172" t="s">
        <v>2413</v>
      </c>
      <c r="K1021" s="172" t="s">
        <v>2428</v>
      </c>
      <c r="L1021" s="172" t="s">
        <v>2431</v>
      </c>
      <c r="M1021" s="172" t="s">
        <v>179</v>
      </c>
    </row>
    <row r="1022" spans="2:13" ht="20.100000000000001" customHeight="1" x14ac:dyDescent="0.25">
      <c r="B1022" s="169" t="str">
        <f>IFERROR(RANK(Table912[[#This Row],[search id]],Table912[search id],1),"")</f>
        <v/>
      </c>
      <c r="C1022" s="170" t="str">
        <f>IF(MIN(Table912[[#This Row],[search supracategory]:[search subcategory]])&lt;&gt;0,MIN(Table912[[#This Row],[search supracategory]:[search subcategory]]),"")</f>
        <v/>
      </c>
      <c r="D1022" s="170" t="str">
        <f>IFERROR(SEARCH($G$3,Table912[[#This Row],[Supracategory Name]])+ROW()/100000,"")</f>
        <v/>
      </c>
      <c r="E1022" s="170" t="str">
        <f>IFERROR(SEARCH($G$3,Table912[[#This Row],[Category Name]])+ROW()/100000,"")</f>
        <v/>
      </c>
      <c r="F1022" s="170" t="str">
        <f>IFERROR(SEARCH($G$3,Table912[[#This Row],[Subcategory Name]])+ROW()/100000,"")</f>
        <v/>
      </c>
      <c r="G1022" s="171">
        <v>1738</v>
      </c>
      <c r="H1022" s="172" t="s">
        <v>2127</v>
      </c>
      <c r="I1022" s="172" t="s">
        <v>978</v>
      </c>
      <c r="J1022" s="172" t="s">
        <v>2413</v>
      </c>
      <c r="K1022" s="172" t="s">
        <v>2428</v>
      </c>
      <c r="L1022" s="172" t="s">
        <v>2432</v>
      </c>
      <c r="M1022" s="172" t="s">
        <v>179</v>
      </c>
    </row>
    <row r="1023" spans="2:13" ht="20.100000000000001" customHeight="1" x14ac:dyDescent="0.25">
      <c r="B1023" s="173" t="str">
        <f>IFERROR(RANK(Table912[[#This Row],[search id]],Table912[search id],1),"")</f>
        <v/>
      </c>
      <c r="C1023" s="174" t="str">
        <f>IF(MIN(Table912[[#This Row],[search supracategory]:[search subcategory]])&lt;&gt;0,MIN(Table912[[#This Row],[search supracategory]:[search subcategory]]),"")</f>
        <v/>
      </c>
      <c r="D1023" s="174" t="str">
        <f>IFERROR(SEARCH($G$3,Table912[[#This Row],[Supracategory Name]])+ROW()/100000,"")</f>
        <v/>
      </c>
      <c r="E1023" s="174" t="str">
        <f>IFERROR(SEARCH($G$3,Table912[[#This Row],[Category Name]])+ROW()/100000,"")</f>
        <v/>
      </c>
      <c r="F1023" s="174" t="str">
        <f>IFERROR(SEARCH($G$3,Table912[[#This Row],[Subcategory Name]])+ROW()/100000,"")</f>
        <v/>
      </c>
      <c r="G1023" s="171">
        <v>1739</v>
      </c>
      <c r="H1023" s="172" t="s">
        <v>2127</v>
      </c>
      <c r="I1023" s="172" t="s">
        <v>978</v>
      </c>
      <c r="J1023" s="172" t="s">
        <v>2413</v>
      </c>
      <c r="K1023" s="172" t="s">
        <v>2428</v>
      </c>
      <c r="L1023" s="172" t="s">
        <v>2433</v>
      </c>
      <c r="M1023" s="172" t="s">
        <v>179</v>
      </c>
    </row>
    <row r="1024" spans="2:13" ht="20.100000000000001" customHeight="1" x14ac:dyDescent="0.25">
      <c r="B1024" s="169" t="str">
        <f>IFERROR(RANK(Table912[[#This Row],[search id]],Table912[search id],1),"")</f>
        <v/>
      </c>
      <c r="C1024" s="170" t="str">
        <f>IF(MIN(Table912[[#This Row],[search supracategory]:[search subcategory]])&lt;&gt;0,MIN(Table912[[#This Row],[search supracategory]:[search subcategory]]),"")</f>
        <v/>
      </c>
      <c r="D1024" s="170" t="str">
        <f>IFERROR(SEARCH($G$3,Table912[[#This Row],[Supracategory Name]])+ROW()/100000,"")</f>
        <v/>
      </c>
      <c r="E1024" s="170" t="str">
        <f>IFERROR(SEARCH($G$3,Table912[[#This Row],[Category Name]])+ROW()/100000,"")</f>
        <v/>
      </c>
      <c r="F1024" s="170" t="str">
        <f>IFERROR(SEARCH($G$3,Table912[[#This Row],[Subcategory Name]])+ROW()/100000,"")</f>
        <v/>
      </c>
      <c r="G1024" s="171">
        <v>1721</v>
      </c>
      <c r="H1024" s="172" t="s">
        <v>2127</v>
      </c>
      <c r="I1024" s="172" t="s">
        <v>978</v>
      </c>
      <c r="J1024" s="172" t="s">
        <v>2413</v>
      </c>
      <c r="K1024" s="172" t="s">
        <v>2434</v>
      </c>
      <c r="L1024" s="172" t="s">
        <v>2435</v>
      </c>
      <c r="M1024" s="172" t="s">
        <v>179</v>
      </c>
    </row>
    <row r="1025" spans="2:13" ht="20.100000000000001" customHeight="1" x14ac:dyDescent="0.25">
      <c r="B1025" s="173" t="str">
        <f>IFERROR(RANK(Table912[[#This Row],[search id]],Table912[search id],1),"")</f>
        <v/>
      </c>
      <c r="C1025" s="174" t="str">
        <f>IF(MIN(Table912[[#This Row],[search supracategory]:[search subcategory]])&lt;&gt;0,MIN(Table912[[#This Row],[search supracategory]:[search subcategory]]),"")</f>
        <v/>
      </c>
      <c r="D1025" s="174" t="str">
        <f>IFERROR(SEARCH($G$3,Table912[[#This Row],[Supracategory Name]])+ROW()/100000,"")</f>
        <v/>
      </c>
      <c r="E1025" s="174" t="str">
        <f>IFERROR(SEARCH($G$3,Table912[[#This Row],[Category Name]])+ROW()/100000,"")</f>
        <v/>
      </c>
      <c r="F1025" s="174" t="str">
        <f>IFERROR(SEARCH($G$3,Table912[[#This Row],[Subcategory Name]])+ROW()/100000,"")</f>
        <v/>
      </c>
      <c r="G1025" s="171">
        <v>1713</v>
      </c>
      <c r="H1025" s="172" t="s">
        <v>2127</v>
      </c>
      <c r="I1025" s="172" t="s">
        <v>978</v>
      </c>
      <c r="J1025" s="172" t="s">
        <v>2413</v>
      </c>
      <c r="K1025" s="172" t="s">
        <v>2434</v>
      </c>
      <c r="L1025" s="172" t="s">
        <v>2438</v>
      </c>
      <c r="M1025" s="172" t="s">
        <v>179</v>
      </c>
    </row>
    <row r="1026" spans="2:13" ht="20.100000000000001" customHeight="1" x14ac:dyDescent="0.25">
      <c r="B1026" s="169" t="str">
        <f>IFERROR(RANK(Table912[[#This Row],[search id]],Table912[search id],1),"")</f>
        <v/>
      </c>
      <c r="C1026" s="170" t="str">
        <f>IF(MIN(Table912[[#This Row],[search supracategory]:[search subcategory]])&lt;&gt;0,MIN(Table912[[#This Row],[search supracategory]:[search subcategory]]),"")</f>
        <v/>
      </c>
      <c r="D1026" s="170" t="str">
        <f>IFERROR(SEARCH($G$3,Table912[[#This Row],[Supracategory Name]])+ROW()/100000,"")</f>
        <v/>
      </c>
      <c r="E1026" s="170" t="str">
        <f>IFERROR(SEARCH($G$3,Table912[[#This Row],[Category Name]])+ROW()/100000,"")</f>
        <v/>
      </c>
      <c r="F1026" s="170" t="str">
        <f>IFERROR(SEARCH($G$3,Table912[[#This Row],[Subcategory Name]])+ROW()/100000,"")</f>
        <v/>
      </c>
      <c r="G1026" s="171">
        <v>1714</v>
      </c>
      <c r="H1026" s="172" t="s">
        <v>2127</v>
      </c>
      <c r="I1026" s="172" t="s">
        <v>978</v>
      </c>
      <c r="J1026" s="172" t="s">
        <v>2413</v>
      </c>
      <c r="K1026" s="172" t="s">
        <v>2434</v>
      </c>
      <c r="L1026" s="172" t="s">
        <v>2439</v>
      </c>
      <c r="M1026" s="172" t="s">
        <v>179</v>
      </c>
    </row>
    <row r="1027" spans="2:13" ht="20.100000000000001" customHeight="1" x14ac:dyDescent="0.25">
      <c r="B1027" s="173" t="str">
        <f>IFERROR(RANK(Table912[[#This Row],[search id]],Table912[search id],1),"")</f>
        <v/>
      </c>
      <c r="C1027" s="174" t="str">
        <f>IF(MIN(Table912[[#This Row],[search supracategory]:[search subcategory]])&lt;&gt;0,MIN(Table912[[#This Row],[search supracategory]:[search subcategory]]),"")</f>
        <v/>
      </c>
      <c r="D1027" s="174" t="str">
        <f>IFERROR(SEARCH($G$3,Table912[[#This Row],[Supracategory Name]])+ROW()/100000,"")</f>
        <v/>
      </c>
      <c r="E1027" s="174" t="str">
        <f>IFERROR(SEARCH($G$3,Table912[[#This Row],[Category Name]])+ROW()/100000,"")</f>
        <v/>
      </c>
      <c r="F1027" s="174" t="str">
        <f>IFERROR(SEARCH($G$3,Table912[[#This Row],[Subcategory Name]])+ROW()/100000,"")</f>
        <v/>
      </c>
      <c r="G1027" s="171">
        <v>1717</v>
      </c>
      <c r="H1027" s="172" t="s">
        <v>2127</v>
      </c>
      <c r="I1027" s="172" t="s">
        <v>978</v>
      </c>
      <c r="J1027" s="172" t="s">
        <v>2413</v>
      </c>
      <c r="K1027" s="172" t="s">
        <v>2434</v>
      </c>
      <c r="L1027" s="172" t="s">
        <v>2440</v>
      </c>
      <c r="M1027" s="172" t="s">
        <v>179</v>
      </c>
    </row>
    <row r="1028" spans="2:13" ht="20.100000000000001" customHeight="1" x14ac:dyDescent="0.25">
      <c r="B1028" s="169" t="str">
        <f>IFERROR(RANK(Table912[[#This Row],[search id]],Table912[search id],1),"")</f>
        <v/>
      </c>
      <c r="C1028" s="170" t="str">
        <f>IF(MIN(Table912[[#This Row],[search supracategory]:[search subcategory]])&lt;&gt;0,MIN(Table912[[#This Row],[search supracategory]:[search subcategory]]),"")</f>
        <v/>
      </c>
      <c r="D1028" s="170" t="str">
        <f>IFERROR(SEARCH($G$3,Table912[[#This Row],[Supracategory Name]])+ROW()/100000,"")</f>
        <v/>
      </c>
      <c r="E1028" s="170" t="str">
        <f>IFERROR(SEARCH($G$3,Table912[[#This Row],[Category Name]])+ROW()/100000,"")</f>
        <v/>
      </c>
      <c r="F1028" s="170" t="str">
        <f>IFERROR(SEARCH($G$3,Table912[[#This Row],[Subcategory Name]])+ROW()/100000,"")</f>
        <v/>
      </c>
      <c r="G1028" s="171">
        <v>1718</v>
      </c>
      <c r="H1028" s="172" t="s">
        <v>2127</v>
      </c>
      <c r="I1028" s="172" t="s">
        <v>978</v>
      </c>
      <c r="J1028" s="172" t="s">
        <v>2413</v>
      </c>
      <c r="K1028" s="172" t="s">
        <v>2434</v>
      </c>
      <c r="L1028" s="172" t="s">
        <v>2441</v>
      </c>
      <c r="M1028" s="172" t="s">
        <v>179</v>
      </c>
    </row>
    <row r="1029" spans="2:13" ht="20.100000000000001" customHeight="1" x14ac:dyDescent="0.25">
      <c r="B1029" s="173" t="str">
        <f>IFERROR(RANK(Table912[[#This Row],[search id]],Table912[search id],1),"")</f>
        <v/>
      </c>
      <c r="C1029" s="174" t="str">
        <f>IF(MIN(Table912[[#This Row],[search supracategory]:[search subcategory]])&lt;&gt;0,MIN(Table912[[#This Row],[search supracategory]:[search subcategory]]),"")</f>
        <v/>
      </c>
      <c r="D1029" s="174" t="str">
        <f>IFERROR(SEARCH($G$3,Table912[[#This Row],[Supracategory Name]])+ROW()/100000,"")</f>
        <v/>
      </c>
      <c r="E1029" s="174" t="str">
        <f>IFERROR(SEARCH($G$3,Table912[[#This Row],[Category Name]])+ROW()/100000,"")</f>
        <v/>
      </c>
      <c r="F1029" s="174" t="str">
        <f>IFERROR(SEARCH($G$3,Table912[[#This Row],[Subcategory Name]])+ROW()/100000,"")</f>
        <v/>
      </c>
      <c r="G1029" s="171">
        <v>3434</v>
      </c>
      <c r="H1029" s="172" t="s">
        <v>2127</v>
      </c>
      <c r="I1029" s="172" t="s">
        <v>978</v>
      </c>
      <c r="J1029" s="172" t="s">
        <v>2413</v>
      </c>
      <c r="K1029" s="172" t="s">
        <v>2434</v>
      </c>
      <c r="L1029" s="172" t="s">
        <v>2442</v>
      </c>
      <c r="M1029" s="172" t="s">
        <v>179</v>
      </c>
    </row>
    <row r="1030" spans="2:13" ht="20.100000000000001" customHeight="1" x14ac:dyDescent="0.25">
      <c r="B1030" s="169" t="str">
        <f>IFERROR(RANK(Table912[[#This Row],[search id]],Table912[search id],1),"")</f>
        <v/>
      </c>
      <c r="C1030" s="170" t="str">
        <f>IF(MIN(Table912[[#This Row],[search supracategory]:[search subcategory]])&lt;&gt;0,MIN(Table912[[#This Row],[search supracategory]:[search subcategory]]),"")</f>
        <v/>
      </c>
      <c r="D1030" s="170" t="str">
        <f>IFERROR(SEARCH($G$3,Table912[[#This Row],[Supracategory Name]])+ROW()/100000,"")</f>
        <v/>
      </c>
      <c r="E1030" s="170" t="str">
        <f>IFERROR(SEARCH($G$3,Table912[[#This Row],[Category Name]])+ROW()/100000,"")</f>
        <v/>
      </c>
      <c r="F1030" s="170" t="str">
        <f>IFERROR(SEARCH($G$3,Table912[[#This Row],[Subcategory Name]])+ROW()/100000,"")</f>
        <v/>
      </c>
      <c r="G1030" s="171">
        <v>2121</v>
      </c>
      <c r="H1030" s="172" t="s">
        <v>2127</v>
      </c>
      <c r="I1030" s="172" t="s">
        <v>2444</v>
      </c>
      <c r="J1030" s="172" t="s">
        <v>2445</v>
      </c>
      <c r="K1030" s="172" t="s">
        <v>2446</v>
      </c>
      <c r="L1030" s="172" t="s">
        <v>179</v>
      </c>
      <c r="M1030" s="172" t="s">
        <v>179</v>
      </c>
    </row>
    <row r="1031" spans="2:13" ht="20.100000000000001" customHeight="1" x14ac:dyDescent="0.25">
      <c r="B1031" s="173" t="str">
        <f>IFERROR(RANK(Table912[[#This Row],[search id]],Table912[search id],1),"")</f>
        <v/>
      </c>
      <c r="C1031" s="174" t="str">
        <f>IF(MIN(Table912[[#This Row],[search supracategory]:[search subcategory]])&lt;&gt;0,MIN(Table912[[#This Row],[search supracategory]:[search subcategory]]),"")</f>
        <v/>
      </c>
      <c r="D1031" s="174" t="str">
        <f>IFERROR(SEARCH($G$3,Table912[[#This Row],[Supracategory Name]])+ROW()/100000,"")</f>
        <v/>
      </c>
      <c r="E1031" s="174" t="str">
        <f>IFERROR(SEARCH($G$3,Table912[[#This Row],[Category Name]])+ROW()/100000,"")</f>
        <v/>
      </c>
      <c r="F1031" s="174" t="str">
        <f>IFERROR(SEARCH($G$3,Table912[[#This Row],[Subcategory Name]])+ROW()/100000,"")</f>
        <v/>
      </c>
      <c r="G1031" s="171">
        <v>2126</v>
      </c>
      <c r="H1031" s="172" t="s">
        <v>2127</v>
      </c>
      <c r="I1031" s="172" t="s">
        <v>2444</v>
      </c>
      <c r="J1031" s="172" t="s">
        <v>2445</v>
      </c>
      <c r="K1031" s="172" t="s">
        <v>2449</v>
      </c>
      <c r="L1031" s="172" t="s">
        <v>179</v>
      </c>
      <c r="M1031" s="172" t="s">
        <v>179</v>
      </c>
    </row>
    <row r="1032" spans="2:13" ht="20.100000000000001" customHeight="1" x14ac:dyDescent="0.25">
      <c r="B1032" s="169" t="str">
        <f>IFERROR(RANK(Table912[[#This Row],[search id]],Table912[search id],1),"")</f>
        <v/>
      </c>
      <c r="C1032" s="170" t="str">
        <f>IF(MIN(Table912[[#This Row],[search supracategory]:[search subcategory]])&lt;&gt;0,MIN(Table912[[#This Row],[search supracategory]:[search subcategory]]),"")</f>
        <v/>
      </c>
      <c r="D1032" s="170" t="str">
        <f>IFERROR(SEARCH($G$3,Table912[[#This Row],[Supracategory Name]])+ROW()/100000,"")</f>
        <v/>
      </c>
      <c r="E1032" s="170" t="str">
        <f>IFERROR(SEARCH($G$3,Table912[[#This Row],[Category Name]])+ROW()/100000,"")</f>
        <v/>
      </c>
      <c r="F1032" s="170" t="str">
        <f>IFERROR(SEARCH($G$3,Table912[[#This Row],[Subcategory Name]])+ROW()/100000,"")</f>
        <v/>
      </c>
      <c r="G1032" s="171">
        <v>1760</v>
      </c>
      <c r="H1032" s="172" t="s">
        <v>2127</v>
      </c>
      <c r="I1032" s="172" t="s">
        <v>2444</v>
      </c>
      <c r="J1032" s="172" t="s">
        <v>2445</v>
      </c>
      <c r="K1032" s="172" t="s">
        <v>2451</v>
      </c>
      <c r="L1032" s="172" t="s">
        <v>179</v>
      </c>
      <c r="M1032" s="172" t="s">
        <v>179</v>
      </c>
    </row>
    <row r="1033" spans="2:13" ht="20.100000000000001" customHeight="1" x14ac:dyDescent="0.25">
      <c r="B1033" s="173" t="str">
        <f>IFERROR(RANK(Table912[[#This Row],[search id]],Table912[search id],1),"")</f>
        <v/>
      </c>
      <c r="C1033" s="174" t="str">
        <f>IF(MIN(Table912[[#This Row],[search supracategory]:[search subcategory]])&lt;&gt;0,MIN(Table912[[#This Row],[search supracategory]:[search subcategory]]),"")</f>
        <v/>
      </c>
      <c r="D1033" s="174" t="str">
        <f>IFERROR(SEARCH($G$3,Table912[[#This Row],[Supracategory Name]])+ROW()/100000,"")</f>
        <v/>
      </c>
      <c r="E1033" s="174" t="str">
        <f>IFERROR(SEARCH($G$3,Table912[[#This Row],[Category Name]])+ROW()/100000,"")</f>
        <v/>
      </c>
      <c r="F1033" s="174" t="str">
        <f>IFERROR(SEARCH($G$3,Table912[[#This Row],[Subcategory Name]])+ROW()/100000,"")</f>
        <v/>
      </c>
      <c r="G1033" s="171">
        <v>2134</v>
      </c>
      <c r="H1033" s="172" t="s">
        <v>2127</v>
      </c>
      <c r="I1033" s="172" t="s">
        <v>2444</v>
      </c>
      <c r="J1033" s="172" t="s">
        <v>2445</v>
      </c>
      <c r="K1033" s="172" t="s">
        <v>2453</v>
      </c>
      <c r="L1033" s="172" t="s">
        <v>179</v>
      </c>
      <c r="M1033" s="172" t="s">
        <v>179</v>
      </c>
    </row>
    <row r="1034" spans="2:13" ht="20.100000000000001" customHeight="1" x14ac:dyDescent="0.25">
      <c r="B1034" s="169" t="str">
        <f>IFERROR(RANK(Table912[[#This Row],[search id]],Table912[search id],1),"")</f>
        <v/>
      </c>
      <c r="C1034" s="170" t="str">
        <f>IF(MIN(Table912[[#This Row],[search supracategory]:[search subcategory]])&lt;&gt;0,MIN(Table912[[#This Row],[search supracategory]:[search subcategory]]),"")</f>
        <v/>
      </c>
      <c r="D1034" s="170" t="str">
        <f>IFERROR(SEARCH($G$3,Table912[[#This Row],[Supracategory Name]])+ROW()/100000,"")</f>
        <v/>
      </c>
      <c r="E1034" s="170" t="str">
        <f>IFERROR(SEARCH($G$3,Table912[[#This Row],[Category Name]])+ROW()/100000,"")</f>
        <v/>
      </c>
      <c r="F1034" s="170" t="str">
        <f>IFERROR(SEARCH($G$3,Table912[[#This Row],[Subcategory Name]])+ROW()/100000,"")</f>
        <v/>
      </c>
      <c r="G1034" s="171">
        <v>1787</v>
      </c>
      <c r="H1034" s="172" t="s">
        <v>2127</v>
      </c>
      <c r="I1034" s="172" t="s">
        <v>2444</v>
      </c>
      <c r="J1034" s="172" t="s">
        <v>2445</v>
      </c>
      <c r="K1034" s="172" t="s">
        <v>2455</v>
      </c>
      <c r="L1034" s="172" t="s">
        <v>179</v>
      </c>
      <c r="M1034" s="172" t="s">
        <v>179</v>
      </c>
    </row>
    <row r="1035" spans="2:13" ht="20.100000000000001" customHeight="1" x14ac:dyDescent="0.25">
      <c r="B1035" s="173" t="str">
        <f>IFERROR(RANK(Table912[[#This Row],[search id]],Table912[search id],1),"")</f>
        <v/>
      </c>
      <c r="C1035" s="174" t="str">
        <f>IF(MIN(Table912[[#This Row],[search supracategory]:[search subcategory]])&lt;&gt;0,MIN(Table912[[#This Row],[search supracategory]:[search subcategory]]),"")</f>
        <v/>
      </c>
      <c r="D1035" s="174" t="str">
        <f>IFERROR(SEARCH($G$3,Table912[[#This Row],[Supracategory Name]])+ROW()/100000,"")</f>
        <v/>
      </c>
      <c r="E1035" s="174" t="str">
        <f>IFERROR(SEARCH($G$3,Table912[[#This Row],[Category Name]])+ROW()/100000,"")</f>
        <v/>
      </c>
      <c r="F1035" s="174" t="str">
        <f>IFERROR(SEARCH($G$3,Table912[[#This Row],[Subcategory Name]])+ROW()/100000,"")</f>
        <v/>
      </c>
      <c r="G1035" s="171">
        <v>1755</v>
      </c>
      <c r="H1035" s="172" t="s">
        <v>2127</v>
      </c>
      <c r="I1035" s="172" t="s">
        <v>2444</v>
      </c>
      <c r="J1035" s="172" t="s">
        <v>2445</v>
      </c>
      <c r="K1035" s="172" t="s">
        <v>2457</v>
      </c>
      <c r="L1035" s="172" t="s">
        <v>179</v>
      </c>
      <c r="M1035" s="172" t="s">
        <v>179</v>
      </c>
    </row>
    <row r="1036" spans="2:13" ht="20.100000000000001" customHeight="1" x14ac:dyDescent="0.25">
      <c r="B1036" s="169" t="str">
        <f>IFERROR(RANK(Table912[[#This Row],[search id]],Table912[search id],1),"")</f>
        <v/>
      </c>
      <c r="C1036" s="170" t="str">
        <f>IF(MIN(Table912[[#This Row],[search supracategory]:[search subcategory]])&lt;&gt;0,MIN(Table912[[#This Row],[search supracategory]:[search subcategory]]),"")</f>
        <v/>
      </c>
      <c r="D1036" s="170" t="str">
        <f>IFERROR(SEARCH($G$3,Table912[[#This Row],[Supracategory Name]])+ROW()/100000,"")</f>
        <v/>
      </c>
      <c r="E1036" s="170" t="str">
        <f>IFERROR(SEARCH($G$3,Table912[[#This Row],[Category Name]])+ROW()/100000,"")</f>
        <v/>
      </c>
      <c r="F1036" s="170" t="str">
        <f>IFERROR(SEARCH($G$3,Table912[[#This Row],[Subcategory Name]])+ROW()/100000,"")</f>
        <v/>
      </c>
      <c r="G1036" s="171">
        <v>2142</v>
      </c>
      <c r="H1036" s="172" t="s">
        <v>2127</v>
      </c>
      <c r="I1036" s="172" t="s">
        <v>2444</v>
      </c>
      <c r="J1036" s="172" t="s">
        <v>2445</v>
      </c>
      <c r="K1036" s="172" t="s">
        <v>2459</v>
      </c>
      <c r="L1036" s="172" t="s">
        <v>179</v>
      </c>
      <c r="M1036" s="172" t="s">
        <v>179</v>
      </c>
    </row>
    <row r="1037" spans="2:13" ht="20.100000000000001" customHeight="1" x14ac:dyDescent="0.25">
      <c r="B1037" s="173" t="str">
        <f>IFERROR(RANK(Table912[[#This Row],[search id]],Table912[search id],1),"")</f>
        <v/>
      </c>
      <c r="C1037" s="174" t="str">
        <f>IF(MIN(Table912[[#This Row],[search supracategory]:[search subcategory]])&lt;&gt;0,MIN(Table912[[#This Row],[search supracategory]:[search subcategory]]),"")</f>
        <v/>
      </c>
      <c r="D1037" s="174" t="str">
        <f>IFERROR(SEARCH($G$3,Table912[[#This Row],[Supracategory Name]])+ROW()/100000,"")</f>
        <v/>
      </c>
      <c r="E1037" s="174" t="str">
        <f>IFERROR(SEARCH($G$3,Table912[[#This Row],[Category Name]])+ROW()/100000,"")</f>
        <v/>
      </c>
      <c r="F1037" s="174" t="str">
        <f>IFERROR(SEARCH($G$3,Table912[[#This Row],[Subcategory Name]])+ROW()/100000,"")</f>
        <v/>
      </c>
      <c r="G1037" s="171">
        <v>1669</v>
      </c>
      <c r="H1037" s="172" t="s">
        <v>2127</v>
      </c>
      <c r="I1037" s="172" t="s">
        <v>2444</v>
      </c>
      <c r="J1037" s="172" t="s">
        <v>2445</v>
      </c>
      <c r="K1037" s="172" t="s">
        <v>2461</v>
      </c>
      <c r="L1037" s="172" t="s">
        <v>179</v>
      </c>
      <c r="M1037" s="172" t="s">
        <v>179</v>
      </c>
    </row>
    <row r="1038" spans="2:13" ht="20.100000000000001" customHeight="1" x14ac:dyDescent="0.25">
      <c r="B1038" s="169" t="str">
        <f>IFERROR(RANK(Table912[[#This Row],[search id]],Table912[search id],1),"")</f>
        <v/>
      </c>
      <c r="C1038" s="170" t="str">
        <f>IF(MIN(Table912[[#This Row],[search supracategory]:[search subcategory]])&lt;&gt;0,MIN(Table912[[#This Row],[search supracategory]:[search subcategory]]),"")</f>
        <v/>
      </c>
      <c r="D1038" s="170" t="str">
        <f>IFERROR(SEARCH($G$3,Table912[[#This Row],[Supracategory Name]])+ROW()/100000,"")</f>
        <v/>
      </c>
      <c r="E1038" s="170" t="str">
        <f>IFERROR(SEARCH($G$3,Table912[[#This Row],[Category Name]])+ROW()/100000,"")</f>
        <v/>
      </c>
      <c r="F1038" s="170" t="str">
        <f>IFERROR(SEARCH($G$3,Table912[[#This Row],[Subcategory Name]])+ROW()/100000,"")</f>
        <v/>
      </c>
      <c r="G1038" s="171">
        <v>2129</v>
      </c>
      <c r="H1038" s="172" t="s">
        <v>2127</v>
      </c>
      <c r="I1038" s="172" t="s">
        <v>2444</v>
      </c>
      <c r="J1038" s="172" t="s">
        <v>2445</v>
      </c>
      <c r="K1038" s="172" t="s">
        <v>2463</v>
      </c>
      <c r="L1038" s="172" t="s">
        <v>179</v>
      </c>
      <c r="M1038" s="172" t="s">
        <v>179</v>
      </c>
    </row>
    <row r="1039" spans="2:13" ht="20.100000000000001" customHeight="1" x14ac:dyDescent="0.25">
      <c r="B1039" s="173" t="str">
        <f>IFERROR(RANK(Table912[[#This Row],[search id]],Table912[search id],1),"")</f>
        <v/>
      </c>
      <c r="C1039" s="174" t="str">
        <f>IF(MIN(Table912[[#This Row],[search supracategory]:[search subcategory]])&lt;&gt;0,MIN(Table912[[#This Row],[search supracategory]:[search subcategory]]),"")</f>
        <v/>
      </c>
      <c r="D1039" s="174" t="str">
        <f>IFERROR(SEARCH($G$3,Table912[[#This Row],[Supracategory Name]])+ROW()/100000,"")</f>
        <v/>
      </c>
      <c r="E1039" s="174" t="str">
        <f>IFERROR(SEARCH($G$3,Table912[[#This Row],[Category Name]])+ROW()/100000,"")</f>
        <v/>
      </c>
      <c r="F1039" s="174" t="str">
        <f>IFERROR(SEARCH($G$3,Table912[[#This Row],[Subcategory Name]])+ROW()/100000,"")</f>
        <v/>
      </c>
      <c r="G1039" s="171">
        <v>1705</v>
      </c>
      <c r="H1039" s="172" t="s">
        <v>2127</v>
      </c>
      <c r="I1039" s="172" t="s">
        <v>2444</v>
      </c>
      <c r="J1039" s="172" t="s">
        <v>2445</v>
      </c>
      <c r="K1039" s="172" t="s">
        <v>2465</v>
      </c>
      <c r="L1039" s="172" t="s">
        <v>179</v>
      </c>
      <c r="M1039" s="172" t="s">
        <v>179</v>
      </c>
    </row>
    <row r="1040" spans="2:13" ht="20.100000000000001" customHeight="1" x14ac:dyDescent="0.25">
      <c r="B1040" s="169" t="str">
        <f>IFERROR(RANK(Table912[[#This Row],[search id]],Table912[search id],1),"")</f>
        <v/>
      </c>
      <c r="C1040" s="170" t="str">
        <f>IF(MIN(Table912[[#This Row],[search supracategory]:[search subcategory]])&lt;&gt;0,MIN(Table912[[#This Row],[search supracategory]:[search subcategory]]),"")</f>
        <v/>
      </c>
      <c r="D1040" s="170" t="str">
        <f>IFERROR(SEARCH($G$3,Table912[[#This Row],[Supracategory Name]])+ROW()/100000,"")</f>
        <v/>
      </c>
      <c r="E1040" s="170" t="str">
        <f>IFERROR(SEARCH($G$3,Table912[[#This Row],[Category Name]])+ROW()/100000,"")</f>
        <v/>
      </c>
      <c r="F1040" s="170" t="str">
        <f>IFERROR(SEARCH($G$3,Table912[[#This Row],[Subcategory Name]])+ROW()/100000,"")</f>
        <v/>
      </c>
      <c r="G1040" s="171">
        <v>2136</v>
      </c>
      <c r="H1040" s="172" t="s">
        <v>2127</v>
      </c>
      <c r="I1040" s="172" t="s">
        <v>2444</v>
      </c>
      <c r="J1040" s="172" t="s">
        <v>2445</v>
      </c>
      <c r="K1040" s="172" t="s">
        <v>2467</v>
      </c>
      <c r="L1040" s="172" t="s">
        <v>179</v>
      </c>
      <c r="M1040" s="172" t="s">
        <v>179</v>
      </c>
    </row>
    <row r="1041" spans="2:13" ht="20.100000000000001" customHeight="1" x14ac:dyDescent="0.25">
      <c r="B1041" s="173" t="str">
        <f>IFERROR(RANK(Table912[[#This Row],[search id]],Table912[search id],1),"")</f>
        <v/>
      </c>
      <c r="C1041" s="174" t="str">
        <f>IF(MIN(Table912[[#This Row],[search supracategory]:[search subcategory]])&lt;&gt;0,MIN(Table912[[#This Row],[search supracategory]:[search subcategory]]),"")</f>
        <v/>
      </c>
      <c r="D1041" s="174" t="str">
        <f>IFERROR(SEARCH($G$3,Table912[[#This Row],[Supracategory Name]])+ROW()/100000,"")</f>
        <v/>
      </c>
      <c r="E1041" s="174" t="str">
        <f>IFERROR(SEARCH($G$3,Table912[[#This Row],[Category Name]])+ROW()/100000,"")</f>
        <v/>
      </c>
      <c r="F1041" s="174" t="str">
        <f>IFERROR(SEARCH($G$3,Table912[[#This Row],[Subcategory Name]])+ROW()/100000,"")</f>
        <v/>
      </c>
      <c r="G1041" s="171">
        <v>1757</v>
      </c>
      <c r="H1041" s="172" t="s">
        <v>2127</v>
      </c>
      <c r="I1041" s="172" t="s">
        <v>2444</v>
      </c>
      <c r="J1041" s="172" t="s">
        <v>2445</v>
      </c>
      <c r="K1041" s="172" t="s">
        <v>2469</v>
      </c>
      <c r="L1041" s="172" t="s">
        <v>179</v>
      </c>
      <c r="M1041" s="172" t="s">
        <v>179</v>
      </c>
    </row>
    <row r="1042" spans="2:13" ht="20.100000000000001" customHeight="1" x14ac:dyDescent="0.25">
      <c r="B1042" s="169" t="str">
        <f>IFERROR(RANK(Table912[[#This Row],[search id]],Table912[search id],1),"")</f>
        <v/>
      </c>
      <c r="C1042" s="170" t="str">
        <f>IF(MIN(Table912[[#This Row],[search supracategory]:[search subcategory]])&lt;&gt;0,MIN(Table912[[#This Row],[search supracategory]:[search subcategory]]),"")</f>
        <v/>
      </c>
      <c r="D1042" s="170" t="str">
        <f>IFERROR(SEARCH($G$3,Table912[[#This Row],[Supracategory Name]])+ROW()/100000,"")</f>
        <v/>
      </c>
      <c r="E1042" s="170" t="str">
        <f>IFERROR(SEARCH($G$3,Table912[[#This Row],[Category Name]])+ROW()/100000,"")</f>
        <v/>
      </c>
      <c r="F1042" s="170" t="str">
        <f>IFERROR(SEARCH($G$3,Table912[[#This Row],[Subcategory Name]])+ROW()/100000,"")</f>
        <v/>
      </c>
      <c r="G1042" s="171">
        <v>3389</v>
      </c>
      <c r="H1042" s="172" t="s">
        <v>2127</v>
      </c>
      <c r="I1042" s="172" t="s">
        <v>2444</v>
      </c>
      <c r="J1042" s="172" t="s">
        <v>2445</v>
      </c>
      <c r="K1042" s="172" t="s">
        <v>2471</v>
      </c>
      <c r="L1042" s="172" t="s">
        <v>179</v>
      </c>
      <c r="M1042" s="172" t="s">
        <v>179</v>
      </c>
    </row>
    <row r="1043" spans="2:13" ht="20.100000000000001" customHeight="1" x14ac:dyDescent="0.25">
      <c r="B1043" s="173" t="str">
        <f>IFERROR(RANK(Table912[[#This Row],[search id]],Table912[search id],1),"")</f>
        <v/>
      </c>
      <c r="C1043" s="174" t="str">
        <f>IF(MIN(Table912[[#This Row],[search supracategory]:[search subcategory]])&lt;&gt;0,MIN(Table912[[#This Row],[search supracategory]:[search subcategory]]),"")</f>
        <v/>
      </c>
      <c r="D1043" s="174" t="str">
        <f>IFERROR(SEARCH($G$3,Table912[[#This Row],[Supracategory Name]])+ROW()/100000,"")</f>
        <v/>
      </c>
      <c r="E1043" s="174" t="str">
        <f>IFERROR(SEARCH($G$3,Table912[[#This Row],[Category Name]])+ROW()/100000,"")</f>
        <v/>
      </c>
      <c r="F1043" s="174" t="str">
        <f>IFERROR(SEARCH($G$3,Table912[[#This Row],[Subcategory Name]])+ROW()/100000,"")</f>
        <v/>
      </c>
      <c r="G1043" s="171">
        <v>1948</v>
      </c>
      <c r="H1043" s="172" t="s">
        <v>2127</v>
      </c>
      <c r="I1043" s="172" t="s">
        <v>2444</v>
      </c>
      <c r="J1043" s="172" t="s">
        <v>2445</v>
      </c>
      <c r="K1043" s="172" t="s">
        <v>2473</v>
      </c>
      <c r="L1043" s="172" t="s">
        <v>179</v>
      </c>
      <c r="M1043" s="172" t="s">
        <v>179</v>
      </c>
    </row>
    <row r="1044" spans="2:13" ht="20.100000000000001" customHeight="1" x14ac:dyDescent="0.25">
      <c r="B1044" s="169" t="str">
        <f>IFERROR(RANK(Table912[[#This Row],[search id]],Table912[search id],1),"")</f>
        <v/>
      </c>
      <c r="C1044" s="170" t="str">
        <f>IF(MIN(Table912[[#This Row],[search supracategory]:[search subcategory]])&lt;&gt;0,MIN(Table912[[#This Row],[search supracategory]:[search subcategory]]),"")</f>
        <v/>
      </c>
      <c r="D1044" s="170" t="str">
        <f>IFERROR(SEARCH($G$3,Table912[[#This Row],[Supracategory Name]])+ROW()/100000,"")</f>
        <v/>
      </c>
      <c r="E1044" s="170" t="str">
        <f>IFERROR(SEARCH($G$3,Table912[[#This Row],[Category Name]])+ROW()/100000,"")</f>
        <v/>
      </c>
      <c r="F1044" s="170" t="str">
        <f>IFERROR(SEARCH($G$3,Table912[[#This Row],[Subcategory Name]])+ROW()/100000,"")</f>
        <v/>
      </c>
      <c r="G1044" s="171">
        <v>1759</v>
      </c>
      <c r="H1044" s="172" t="s">
        <v>2127</v>
      </c>
      <c r="I1044" s="172" t="s">
        <v>2444</v>
      </c>
      <c r="J1044" s="172" t="s">
        <v>2445</v>
      </c>
      <c r="K1044" s="172" t="s">
        <v>2475</v>
      </c>
      <c r="L1044" s="172" t="s">
        <v>179</v>
      </c>
      <c r="M1044" s="172" t="s">
        <v>179</v>
      </c>
    </row>
    <row r="1045" spans="2:13" ht="20.100000000000001" customHeight="1" x14ac:dyDescent="0.25">
      <c r="B1045" s="173" t="str">
        <f>IFERROR(RANK(Table912[[#This Row],[search id]],Table912[search id],1),"")</f>
        <v/>
      </c>
      <c r="C1045" s="174" t="str">
        <f>IF(MIN(Table912[[#This Row],[search supracategory]:[search subcategory]])&lt;&gt;0,MIN(Table912[[#This Row],[search supracategory]:[search subcategory]]),"")</f>
        <v/>
      </c>
      <c r="D1045" s="174" t="str">
        <f>IFERROR(SEARCH($G$3,Table912[[#This Row],[Supracategory Name]])+ROW()/100000,"")</f>
        <v/>
      </c>
      <c r="E1045" s="174" t="str">
        <f>IFERROR(SEARCH($G$3,Table912[[#This Row],[Category Name]])+ROW()/100000,"")</f>
        <v/>
      </c>
      <c r="F1045" s="174" t="str">
        <f>IFERROR(SEARCH($G$3,Table912[[#This Row],[Subcategory Name]])+ROW()/100000,"")</f>
        <v/>
      </c>
      <c r="G1045" s="171">
        <v>1683</v>
      </c>
      <c r="H1045" s="172" t="s">
        <v>2127</v>
      </c>
      <c r="I1045" s="172" t="s">
        <v>2444</v>
      </c>
      <c r="J1045" s="172" t="s">
        <v>2445</v>
      </c>
      <c r="K1045" s="172" t="s">
        <v>2477</v>
      </c>
      <c r="L1045" s="172" t="s">
        <v>179</v>
      </c>
      <c r="M1045" s="172" t="s">
        <v>179</v>
      </c>
    </row>
    <row r="1046" spans="2:13" ht="20.100000000000001" customHeight="1" x14ac:dyDescent="0.25">
      <c r="B1046" s="169" t="str">
        <f>IFERROR(RANK(Table912[[#This Row],[search id]],Table912[search id],1),"")</f>
        <v/>
      </c>
      <c r="C1046" s="170" t="str">
        <f>IF(MIN(Table912[[#This Row],[search supracategory]:[search subcategory]])&lt;&gt;0,MIN(Table912[[#This Row],[search supracategory]:[search subcategory]]),"")</f>
        <v/>
      </c>
      <c r="D1046" s="170" t="str">
        <f>IFERROR(SEARCH($G$3,Table912[[#This Row],[Supracategory Name]])+ROW()/100000,"")</f>
        <v/>
      </c>
      <c r="E1046" s="170" t="str">
        <f>IFERROR(SEARCH($G$3,Table912[[#This Row],[Category Name]])+ROW()/100000,"")</f>
        <v/>
      </c>
      <c r="F1046" s="170" t="str">
        <f>IFERROR(SEARCH($G$3,Table912[[#This Row],[Subcategory Name]])+ROW()/100000,"")</f>
        <v/>
      </c>
      <c r="G1046" s="171">
        <v>1686</v>
      </c>
      <c r="H1046" s="172" t="s">
        <v>2127</v>
      </c>
      <c r="I1046" s="172" t="s">
        <v>2444</v>
      </c>
      <c r="J1046" s="172" t="s">
        <v>2445</v>
      </c>
      <c r="K1046" s="172" t="s">
        <v>2479</v>
      </c>
      <c r="L1046" s="172" t="s">
        <v>179</v>
      </c>
      <c r="M1046" s="172" t="s">
        <v>179</v>
      </c>
    </row>
    <row r="1047" spans="2:13" ht="20.100000000000001" customHeight="1" x14ac:dyDescent="0.25">
      <c r="B1047" s="173" t="str">
        <f>IFERROR(RANK(Table912[[#This Row],[search id]],Table912[search id],1),"")</f>
        <v/>
      </c>
      <c r="C1047" s="174" t="str">
        <f>IF(MIN(Table912[[#This Row],[search supracategory]:[search subcategory]])&lt;&gt;0,MIN(Table912[[#This Row],[search supracategory]:[search subcategory]]),"")</f>
        <v/>
      </c>
      <c r="D1047" s="174" t="str">
        <f>IFERROR(SEARCH($G$3,Table912[[#This Row],[Supracategory Name]])+ROW()/100000,"")</f>
        <v/>
      </c>
      <c r="E1047" s="174" t="str">
        <f>IFERROR(SEARCH($G$3,Table912[[#This Row],[Category Name]])+ROW()/100000,"")</f>
        <v/>
      </c>
      <c r="F1047" s="174" t="str">
        <f>IFERROR(SEARCH($G$3,Table912[[#This Row],[Subcategory Name]])+ROW()/100000,"")</f>
        <v/>
      </c>
      <c r="G1047" s="171">
        <v>2240</v>
      </c>
      <c r="H1047" s="172" t="s">
        <v>2127</v>
      </c>
      <c r="I1047" s="172" t="s">
        <v>2444</v>
      </c>
      <c r="J1047" s="172" t="s">
        <v>2445</v>
      </c>
      <c r="K1047" s="172" t="s">
        <v>2481</v>
      </c>
      <c r="L1047" s="172" t="s">
        <v>179</v>
      </c>
      <c r="M1047" s="172" t="s">
        <v>179</v>
      </c>
    </row>
    <row r="1048" spans="2:13" ht="20.100000000000001" customHeight="1" x14ac:dyDescent="0.25">
      <c r="B1048" s="169" t="str">
        <f>IFERROR(RANK(Table912[[#This Row],[search id]],Table912[search id],1),"")</f>
        <v/>
      </c>
      <c r="C1048" s="170" t="str">
        <f>IF(MIN(Table912[[#This Row],[search supracategory]:[search subcategory]])&lt;&gt;0,MIN(Table912[[#This Row],[search supracategory]:[search subcategory]]),"")</f>
        <v/>
      </c>
      <c r="D1048" s="170" t="str">
        <f>IFERROR(SEARCH($G$3,Table912[[#This Row],[Supracategory Name]])+ROW()/100000,"")</f>
        <v/>
      </c>
      <c r="E1048" s="170" t="str">
        <f>IFERROR(SEARCH($G$3,Table912[[#This Row],[Category Name]])+ROW()/100000,"")</f>
        <v/>
      </c>
      <c r="F1048" s="170" t="str">
        <f>IFERROR(SEARCH($G$3,Table912[[#This Row],[Subcategory Name]])+ROW()/100000,"")</f>
        <v/>
      </c>
      <c r="G1048" s="171">
        <v>2137</v>
      </c>
      <c r="H1048" s="172" t="s">
        <v>2127</v>
      </c>
      <c r="I1048" s="172" t="s">
        <v>2444</v>
      </c>
      <c r="J1048" s="172" t="s">
        <v>2445</v>
      </c>
      <c r="K1048" s="172" t="s">
        <v>2483</v>
      </c>
      <c r="L1048" s="172" t="s">
        <v>179</v>
      </c>
      <c r="M1048" s="172" t="s">
        <v>179</v>
      </c>
    </row>
    <row r="1049" spans="2:13" ht="20.100000000000001" customHeight="1" x14ac:dyDescent="0.25">
      <c r="B1049" s="173" t="str">
        <f>IFERROR(RANK(Table912[[#This Row],[search id]],Table912[search id],1),"")</f>
        <v/>
      </c>
      <c r="C1049" s="174" t="str">
        <f>IF(MIN(Table912[[#This Row],[search supracategory]:[search subcategory]])&lt;&gt;0,MIN(Table912[[#This Row],[search supracategory]:[search subcategory]]),"")</f>
        <v/>
      </c>
      <c r="D1049" s="174" t="str">
        <f>IFERROR(SEARCH($G$3,Table912[[#This Row],[Supracategory Name]])+ROW()/100000,"")</f>
        <v/>
      </c>
      <c r="E1049" s="174" t="str">
        <f>IFERROR(SEARCH($G$3,Table912[[#This Row],[Category Name]])+ROW()/100000,"")</f>
        <v/>
      </c>
      <c r="F1049" s="174" t="str">
        <f>IFERROR(SEARCH($G$3,Table912[[#This Row],[Subcategory Name]])+ROW()/100000,"")</f>
        <v/>
      </c>
      <c r="G1049" s="171">
        <v>2133</v>
      </c>
      <c r="H1049" s="172" t="s">
        <v>2127</v>
      </c>
      <c r="I1049" s="172" t="s">
        <v>2444</v>
      </c>
      <c r="J1049" s="172" t="s">
        <v>2445</v>
      </c>
      <c r="K1049" s="172" t="s">
        <v>2485</v>
      </c>
      <c r="L1049" s="172" t="s">
        <v>179</v>
      </c>
      <c r="M1049" s="172" t="s">
        <v>179</v>
      </c>
    </row>
    <row r="1050" spans="2:13" ht="20.100000000000001" customHeight="1" x14ac:dyDescent="0.25">
      <c r="B1050" s="169" t="str">
        <f>IFERROR(RANK(Table912[[#This Row],[search id]],Table912[search id],1),"")</f>
        <v/>
      </c>
      <c r="C1050" s="170" t="str">
        <f>IF(MIN(Table912[[#This Row],[search supracategory]:[search subcategory]])&lt;&gt;0,MIN(Table912[[#This Row],[search supracategory]:[search subcategory]]),"")</f>
        <v/>
      </c>
      <c r="D1050" s="170" t="str">
        <f>IFERROR(SEARCH($G$3,Table912[[#This Row],[Supracategory Name]])+ROW()/100000,"")</f>
        <v/>
      </c>
      <c r="E1050" s="170" t="str">
        <f>IFERROR(SEARCH($G$3,Table912[[#This Row],[Category Name]])+ROW()/100000,"")</f>
        <v/>
      </c>
      <c r="F1050" s="170" t="str">
        <f>IFERROR(SEARCH($G$3,Table912[[#This Row],[Subcategory Name]])+ROW()/100000,"")</f>
        <v/>
      </c>
      <c r="G1050" s="171">
        <v>1763</v>
      </c>
      <c r="H1050" s="172" t="s">
        <v>2127</v>
      </c>
      <c r="I1050" s="172" t="s">
        <v>2444</v>
      </c>
      <c r="J1050" s="172" t="s">
        <v>2445</v>
      </c>
      <c r="K1050" s="172" t="s">
        <v>2487</v>
      </c>
      <c r="L1050" s="172" t="s">
        <v>179</v>
      </c>
      <c r="M1050" s="172" t="s">
        <v>179</v>
      </c>
    </row>
    <row r="1051" spans="2:13" ht="20.100000000000001" customHeight="1" x14ac:dyDescent="0.25">
      <c r="B1051" s="173" t="str">
        <f>IFERROR(RANK(Table912[[#This Row],[search id]],Table912[search id],1),"")</f>
        <v/>
      </c>
      <c r="C1051" s="174" t="str">
        <f>IF(MIN(Table912[[#This Row],[search supracategory]:[search subcategory]])&lt;&gt;0,MIN(Table912[[#This Row],[search supracategory]:[search subcategory]]),"")</f>
        <v/>
      </c>
      <c r="D1051" s="174" t="str">
        <f>IFERROR(SEARCH($G$3,Table912[[#This Row],[Supracategory Name]])+ROW()/100000,"")</f>
        <v/>
      </c>
      <c r="E1051" s="174" t="str">
        <f>IFERROR(SEARCH($G$3,Table912[[#This Row],[Category Name]])+ROW()/100000,"")</f>
        <v/>
      </c>
      <c r="F1051" s="174" t="str">
        <f>IFERROR(SEARCH($G$3,Table912[[#This Row],[Subcategory Name]])+ROW()/100000,"")</f>
        <v/>
      </c>
      <c r="G1051" s="171">
        <v>1762</v>
      </c>
      <c r="H1051" s="172" t="s">
        <v>2127</v>
      </c>
      <c r="I1051" s="172" t="s">
        <v>2444</v>
      </c>
      <c r="J1051" s="172" t="s">
        <v>2445</v>
      </c>
      <c r="K1051" s="172" t="s">
        <v>2489</v>
      </c>
      <c r="L1051" s="172" t="s">
        <v>179</v>
      </c>
      <c r="M1051" s="172" t="s">
        <v>179</v>
      </c>
    </row>
    <row r="1052" spans="2:13" ht="20.100000000000001" customHeight="1" x14ac:dyDescent="0.25">
      <c r="B1052" s="169" t="str">
        <f>IFERROR(RANK(Table912[[#This Row],[search id]],Table912[search id],1),"")</f>
        <v/>
      </c>
      <c r="C1052" s="170" t="str">
        <f>IF(MIN(Table912[[#This Row],[search supracategory]:[search subcategory]])&lt;&gt;0,MIN(Table912[[#This Row],[search supracategory]:[search subcategory]]),"")</f>
        <v/>
      </c>
      <c r="D1052" s="170" t="str">
        <f>IFERROR(SEARCH($G$3,Table912[[#This Row],[Supracategory Name]])+ROW()/100000,"")</f>
        <v/>
      </c>
      <c r="E1052" s="170" t="str">
        <f>IFERROR(SEARCH($G$3,Table912[[#This Row],[Category Name]])+ROW()/100000,"")</f>
        <v/>
      </c>
      <c r="F1052" s="170" t="str">
        <f>IFERROR(SEARCH($G$3,Table912[[#This Row],[Subcategory Name]])+ROW()/100000,"")</f>
        <v/>
      </c>
      <c r="G1052" s="171">
        <v>2145</v>
      </c>
      <c r="H1052" s="172" t="s">
        <v>2127</v>
      </c>
      <c r="I1052" s="172" t="s">
        <v>2444</v>
      </c>
      <c r="J1052" s="172" t="s">
        <v>2445</v>
      </c>
      <c r="K1052" s="172" t="s">
        <v>2491</v>
      </c>
      <c r="L1052" s="172" t="s">
        <v>179</v>
      </c>
      <c r="M1052" s="172" t="s">
        <v>179</v>
      </c>
    </row>
    <row r="1053" spans="2:13" ht="20.100000000000001" customHeight="1" x14ac:dyDescent="0.25">
      <c r="B1053" s="173" t="str">
        <f>IFERROR(RANK(Table912[[#This Row],[search id]],Table912[search id],1),"")</f>
        <v/>
      </c>
      <c r="C1053" s="174" t="str">
        <f>IF(MIN(Table912[[#This Row],[search supracategory]:[search subcategory]])&lt;&gt;0,MIN(Table912[[#This Row],[search supracategory]:[search subcategory]]),"")</f>
        <v/>
      </c>
      <c r="D1053" s="174" t="str">
        <f>IFERROR(SEARCH($G$3,Table912[[#This Row],[Supracategory Name]])+ROW()/100000,"")</f>
        <v/>
      </c>
      <c r="E1053" s="174" t="str">
        <f>IFERROR(SEARCH($G$3,Table912[[#This Row],[Category Name]])+ROW()/100000,"")</f>
        <v/>
      </c>
      <c r="F1053" s="174" t="str">
        <f>IFERROR(SEARCH($G$3,Table912[[#This Row],[Subcategory Name]])+ROW()/100000,"")</f>
        <v/>
      </c>
      <c r="G1053" s="171">
        <v>2144</v>
      </c>
      <c r="H1053" s="172" t="s">
        <v>2127</v>
      </c>
      <c r="I1053" s="172" t="s">
        <v>2444</v>
      </c>
      <c r="J1053" s="172" t="s">
        <v>2445</v>
      </c>
      <c r="K1053" s="172" t="s">
        <v>2493</v>
      </c>
      <c r="L1053" s="172" t="s">
        <v>179</v>
      </c>
      <c r="M1053" s="172" t="s">
        <v>179</v>
      </c>
    </row>
    <row r="1054" spans="2:13" ht="20.100000000000001" customHeight="1" x14ac:dyDescent="0.25">
      <c r="B1054" s="169" t="str">
        <f>IFERROR(RANK(Table912[[#This Row],[search id]],Table912[search id],1),"")</f>
        <v/>
      </c>
      <c r="C1054" s="170" t="str">
        <f>IF(MIN(Table912[[#This Row],[search supracategory]:[search subcategory]])&lt;&gt;0,MIN(Table912[[#This Row],[search supracategory]:[search subcategory]]),"")</f>
        <v/>
      </c>
      <c r="D1054" s="170" t="str">
        <f>IFERROR(SEARCH($G$3,Table912[[#This Row],[Supracategory Name]])+ROW()/100000,"")</f>
        <v/>
      </c>
      <c r="E1054" s="170" t="str">
        <f>IFERROR(SEARCH($G$3,Table912[[#This Row],[Category Name]])+ROW()/100000,"")</f>
        <v/>
      </c>
      <c r="F1054" s="170" t="str">
        <f>IFERROR(SEARCH($G$3,Table912[[#This Row],[Subcategory Name]])+ROW()/100000,"")</f>
        <v/>
      </c>
      <c r="G1054" s="171">
        <v>1685</v>
      </c>
      <c r="H1054" s="172" t="s">
        <v>2127</v>
      </c>
      <c r="I1054" s="172" t="s">
        <v>2444</v>
      </c>
      <c r="J1054" s="172" t="s">
        <v>2445</v>
      </c>
      <c r="K1054" s="172" t="s">
        <v>2495</v>
      </c>
      <c r="L1054" s="172" t="s">
        <v>179</v>
      </c>
      <c r="M1054" s="172" t="s">
        <v>179</v>
      </c>
    </row>
    <row r="1055" spans="2:13" ht="20.100000000000001" customHeight="1" x14ac:dyDescent="0.25">
      <c r="B1055" s="173" t="str">
        <f>IFERROR(RANK(Table912[[#This Row],[search id]],Table912[search id],1),"")</f>
        <v/>
      </c>
      <c r="C1055" s="174" t="str">
        <f>IF(MIN(Table912[[#This Row],[search supracategory]:[search subcategory]])&lt;&gt;0,MIN(Table912[[#This Row],[search supracategory]:[search subcategory]]),"")</f>
        <v/>
      </c>
      <c r="D1055" s="174" t="str">
        <f>IFERROR(SEARCH($G$3,Table912[[#This Row],[Supracategory Name]])+ROW()/100000,"")</f>
        <v/>
      </c>
      <c r="E1055" s="174" t="str">
        <f>IFERROR(SEARCH($G$3,Table912[[#This Row],[Category Name]])+ROW()/100000,"")</f>
        <v/>
      </c>
      <c r="F1055" s="174" t="str">
        <f>IFERROR(SEARCH($G$3,Table912[[#This Row],[Subcategory Name]])+ROW()/100000,"")</f>
        <v/>
      </c>
      <c r="G1055" s="171">
        <v>1753</v>
      </c>
      <c r="H1055" s="172" t="s">
        <v>2127</v>
      </c>
      <c r="I1055" s="172" t="s">
        <v>2444</v>
      </c>
      <c r="J1055" s="172" t="s">
        <v>2445</v>
      </c>
      <c r="K1055" s="172" t="s">
        <v>2497</v>
      </c>
      <c r="L1055" s="172" t="s">
        <v>179</v>
      </c>
      <c r="M1055" s="172" t="s">
        <v>179</v>
      </c>
    </row>
    <row r="1056" spans="2:13" ht="20.100000000000001" customHeight="1" x14ac:dyDescent="0.25">
      <c r="B1056" s="169" t="str">
        <f>IFERROR(RANK(Table912[[#This Row],[search id]],Table912[search id],1),"")</f>
        <v/>
      </c>
      <c r="C1056" s="170" t="str">
        <f>IF(MIN(Table912[[#This Row],[search supracategory]:[search subcategory]])&lt;&gt;0,MIN(Table912[[#This Row],[search supracategory]:[search subcategory]]),"")</f>
        <v/>
      </c>
      <c r="D1056" s="170" t="str">
        <f>IFERROR(SEARCH($G$3,Table912[[#This Row],[Supracategory Name]])+ROW()/100000,"")</f>
        <v/>
      </c>
      <c r="E1056" s="170" t="str">
        <f>IFERROR(SEARCH($G$3,Table912[[#This Row],[Category Name]])+ROW()/100000,"")</f>
        <v/>
      </c>
      <c r="F1056" s="170" t="str">
        <f>IFERROR(SEARCH($G$3,Table912[[#This Row],[Subcategory Name]])+ROW()/100000,"")</f>
        <v/>
      </c>
      <c r="G1056" s="171">
        <v>1665</v>
      </c>
      <c r="H1056" s="172" t="s">
        <v>2127</v>
      </c>
      <c r="I1056" s="172" t="s">
        <v>2444</v>
      </c>
      <c r="J1056" s="172" t="s">
        <v>2445</v>
      </c>
      <c r="K1056" s="172" t="s">
        <v>2499</v>
      </c>
      <c r="L1056" s="172" t="s">
        <v>179</v>
      </c>
      <c r="M1056" s="172" t="s">
        <v>179</v>
      </c>
    </row>
    <row r="1057" spans="2:13" ht="20.100000000000001" customHeight="1" x14ac:dyDescent="0.25">
      <c r="B1057" s="173" t="str">
        <f>IFERROR(RANK(Table912[[#This Row],[search id]],Table912[search id],1),"")</f>
        <v/>
      </c>
      <c r="C1057" s="174" t="str">
        <f>IF(MIN(Table912[[#This Row],[search supracategory]:[search subcategory]])&lt;&gt;0,MIN(Table912[[#This Row],[search supracategory]:[search subcategory]]),"")</f>
        <v/>
      </c>
      <c r="D1057" s="174" t="str">
        <f>IFERROR(SEARCH($G$3,Table912[[#This Row],[Supracategory Name]])+ROW()/100000,"")</f>
        <v/>
      </c>
      <c r="E1057" s="174" t="str">
        <f>IFERROR(SEARCH($G$3,Table912[[#This Row],[Category Name]])+ROW()/100000,"")</f>
        <v/>
      </c>
      <c r="F1057" s="174" t="str">
        <f>IFERROR(SEARCH($G$3,Table912[[#This Row],[Subcategory Name]])+ROW()/100000,"")</f>
        <v/>
      </c>
      <c r="G1057" s="171">
        <v>1672</v>
      </c>
      <c r="H1057" s="172" t="s">
        <v>2127</v>
      </c>
      <c r="I1057" s="172" t="s">
        <v>2444</v>
      </c>
      <c r="J1057" s="172" t="s">
        <v>2445</v>
      </c>
      <c r="K1057" s="172" t="s">
        <v>2501</v>
      </c>
      <c r="L1057" s="172" t="s">
        <v>179</v>
      </c>
      <c r="M1057" s="172" t="s">
        <v>179</v>
      </c>
    </row>
    <row r="1058" spans="2:13" ht="20.100000000000001" customHeight="1" x14ac:dyDescent="0.25">
      <c r="B1058" s="169" t="str">
        <f>IFERROR(RANK(Table912[[#This Row],[search id]],Table912[search id],1),"")</f>
        <v/>
      </c>
      <c r="C1058" s="170" t="str">
        <f>IF(MIN(Table912[[#This Row],[search supracategory]:[search subcategory]])&lt;&gt;0,MIN(Table912[[#This Row],[search supracategory]:[search subcategory]]),"")</f>
        <v/>
      </c>
      <c r="D1058" s="170" t="str">
        <f>IFERROR(SEARCH($G$3,Table912[[#This Row],[Supracategory Name]])+ROW()/100000,"")</f>
        <v/>
      </c>
      <c r="E1058" s="170" t="str">
        <f>IFERROR(SEARCH($G$3,Table912[[#This Row],[Category Name]])+ROW()/100000,"")</f>
        <v/>
      </c>
      <c r="F1058" s="170" t="str">
        <f>IFERROR(SEARCH($G$3,Table912[[#This Row],[Subcategory Name]])+ROW()/100000,"")</f>
        <v/>
      </c>
      <c r="G1058" s="171">
        <v>1670</v>
      </c>
      <c r="H1058" s="172" t="s">
        <v>2127</v>
      </c>
      <c r="I1058" s="172" t="s">
        <v>2444</v>
      </c>
      <c r="J1058" s="172" t="s">
        <v>2445</v>
      </c>
      <c r="K1058" s="172" t="s">
        <v>2503</v>
      </c>
      <c r="L1058" s="172" t="s">
        <v>179</v>
      </c>
      <c r="M1058" s="172" t="s">
        <v>179</v>
      </c>
    </row>
    <row r="1059" spans="2:13" ht="20.100000000000001" customHeight="1" x14ac:dyDescent="0.25">
      <c r="B1059" s="173" t="str">
        <f>IFERROR(RANK(Table912[[#This Row],[search id]],Table912[search id],1),"")</f>
        <v/>
      </c>
      <c r="C1059" s="174" t="str">
        <f>IF(MIN(Table912[[#This Row],[search supracategory]:[search subcategory]])&lt;&gt;0,MIN(Table912[[#This Row],[search supracategory]:[search subcategory]]),"")</f>
        <v/>
      </c>
      <c r="D1059" s="174" t="str">
        <f>IFERROR(SEARCH($G$3,Table912[[#This Row],[Supracategory Name]])+ROW()/100000,"")</f>
        <v/>
      </c>
      <c r="E1059" s="174" t="str">
        <f>IFERROR(SEARCH($G$3,Table912[[#This Row],[Category Name]])+ROW()/100000,"")</f>
        <v/>
      </c>
      <c r="F1059" s="174" t="str">
        <f>IFERROR(SEARCH($G$3,Table912[[#This Row],[Subcategory Name]])+ROW()/100000,"")</f>
        <v/>
      </c>
      <c r="G1059" s="171">
        <v>2141</v>
      </c>
      <c r="H1059" s="172" t="s">
        <v>2127</v>
      </c>
      <c r="I1059" s="172" t="s">
        <v>2444</v>
      </c>
      <c r="J1059" s="172" t="s">
        <v>2445</v>
      </c>
      <c r="K1059" s="172" t="s">
        <v>2505</v>
      </c>
      <c r="L1059" s="172" t="s">
        <v>179</v>
      </c>
      <c r="M1059" s="172" t="s">
        <v>179</v>
      </c>
    </row>
    <row r="1060" spans="2:13" ht="20.100000000000001" customHeight="1" x14ac:dyDescent="0.25">
      <c r="B1060" s="169" t="str">
        <f>IFERROR(RANK(Table912[[#This Row],[search id]],Table912[search id],1),"")</f>
        <v/>
      </c>
      <c r="C1060" s="170" t="str">
        <f>IF(MIN(Table912[[#This Row],[search supracategory]:[search subcategory]])&lt;&gt;0,MIN(Table912[[#This Row],[search supracategory]:[search subcategory]]),"")</f>
        <v/>
      </c>
      <c r="D1060" s="170" t="str">
        <f>IFERROR(SEARCH($G$3,Table912[[#This Row],[Supracategory Name]])+ROW()/100000,"")</f>
        <v/>
      </c>
      <c r="E1060" s="170" t="str">
        <f>IFERROR(SEARCH($G$3,Table912[[#This Row],[Category Name]])+ROW()/100000,"")</f>
        <v/>
      </c>
      <c r="F1060" s="170" t="str">
        <f>IFERROR(SEARCH($G$3,Table912[[#This Row],[Subcategory Name]])+ROW()/100000,"")</f>
        <v/>
      </c>
      <c r="G1060" s="171">
        <v>1671</v>
      </c>
      <c r="H1060" s="172" t="s">
        <v>2127</v>
      </c>
      <c r="I1060" s="172" t="s">
        <v>2444</v>
      </c>
      <c r="J1060" s="172" t="s">
        <v>2445</v>
      </c>
      <c r="K1060" s="172" t="s">
        <v>2507</v>
      </c>
      <c r="L1060" s="172" t="s">
        <v>179</v>
      </c>
      <c r="M1060" s="172" t="s">
        <v>179</v>
      </c>
    </row>
    <row r="1061" spans="2:13" ht="20.100000000000001" customHeight="1" x14ac:dyDescent="0.25">
      <c r="B1061" s="173" t="str">
        <f>IFERROR(RANK(Table912[[#This Row],[search id]],Table912[search id],1),"")</f>
        <v/>
      </c>
      <c r="C1061" s="174" t="str">
        <f>IF(MIN(Table912[[#This Row],[search supracategory]:[search subcategory]])&lt;&gt;0,MIN(Table912[[#This Row],[search supracategory]:[search subcategory]]),"")</f>
        <v/>
      </c>
      <c r="D1061" s="174" t="str">
        <f>IFERROR(SEARCH($G$3,Table912[[#This Row],[Supracategory Name]])+ROW()/100000,"")</f>
        <v/>
      </c>
      <c r="E1061" s="174" t="str">
        <f>IFERROR(SEARCH($G$3,Table912[[#This Row],[Category Name]])+ROW()/100000,"")</f>
        <v/>
      </c>
      <c r="F1061" s="174" t="str">
        <f>IFERROR(SEARCH($G$3,Table912[[#This Row],[Subcategory Name]])+ROW()/100000,"")</f>
        <v/>
      </c>
      <c r="G1061" s="171">
        <v>2076</v>
      </c>
      <c r="H1061" s="172" t="s">
        <v>2127</v>
      </c>
      <c r="I1061" s="172" t="s">
        <v>2444</v>
      </c>
      <c r="J1061" s="172" t="s">
        <v>2445</v>
      </c>
      <c r="K1061" s="172" t="s">
        <v>2509</v>
      </c>
      <c r="L1061" s="172" t="s">
        <v>179</v>
      </c>
      <c r="M1061" s="172" t="s">
        <v>179</v>
      </c>
    </row>
    <row r="1062" spans="2:13" ht="20.100000000000001" customHeight="1" x14ac:dyDescent="0.25">
      <c r="B1062" s="169" t="str">
        <f>IFERROR(RANK(Table912[[#This Row],[search id]],Table912[search id],1),"")</f>
        <v/>
      </c>
      <c r="C1062" s="170" t="str">
        <f>IF(MIN(Table912[[#This Row],[search supracategory]:[search subcategory]])&lt;&gt;0,MIN(Table912[[#This Row],[search supracategory]:[search subcategory]]),"")</f>
        <v/>
      </c>
      <c r="D1062" s="170" t="str">
        <f>IFERROR(SEARCH($G$3,Table912[[#This Row],[Supracategory Name]])+ROW()/100000,"")</f>
        <v/>
      </c>
      <c r="E1062" s="170" t="str">
        <f>IFERROR(SEARCH($G$3,Table912[[#This Row],[Category Name]])+ROW()/100000,"")</f>
        <v/>
      </c>
      <c r="F1062" s="170" t="str">
        <f>IFERROR(SEARCH($G$3,Table912[[#This Row],[Subcategory Name]])+ROW()/100000,"")</f>
        <v/>
      </c>
      <c r="G1062" s="171">
        <v>1694</v>
      </c>
      <c r="H1062" s="172" t="s">
        <v>2127</v>
      </c>
      <c r="I1062" s="172" t="s">
        <v>2444</v>
      </c>
      <c r="J1062" s="172" t="s">
        <v>2445</v>
      </c>
      <c r="K1062" s="172" t="s">
        <v>2511</v>
      </c>
      <c r="L1062" s="172" t="s">
        <v>179</v>
      </c>
      <c r="M1062" s="172" t="s">
        <v>179</v>
      </c>
    </row>
    <row r="1063" spans="2:13" ht="20.100000000000001" customHeight="1" x14ac:dyDescent="0.25">
      <c r="B1063" s="173" t="str">
        <f>IFERROR(RANK(Table912[[#This Row],[search id]],Table912[search id],1),"")</f>
        <v/>
      </c>
      <c r="C1063" s="174" t="str">
        <f>IF(MIN(Table912[[#This Row],[search supracategory]:[search subcategory]])&lt;&gt;0,MIN(Table912[[#This Row],[search supracategory]:[search subcategory]]),"")</f>
        <v/>
      </c>
      <c r="D1063" s="174" t="str">
        <f>IFERROR(SEARCH($G$3,Table912[[#This Row],[Supracategory Name]])+ROW()/100000,"")</f>
        <v/>
      </c>
      <c r="E1063" s="174" t="str">
        <f>IFERROR(SEARCH($G$3,Table912[[#This Row],[Category Name]])+ROW()/100000,"")</f>
        <v/>
      </c>
      <c r="F1063" s="174" t="str">
        <f>IFERROR(SEARCH($G$3,Table912[[#This Row],[Subcategory Name]])+ROW()/100000,"")</f>
        <v/>
      </c>
      <c r="G1063" s="171">
        <v>1752</v>
      </c>
      <c r="H1063" s="172" t="s">
        <v>2127</v>
      </c>
      <c r="I1063" s="172" t="s">
        <v>2444</v>
      </c>
      <c r="J1063" s="172" t="s">
        <v>2445</v>
      </c>
      <c r="K1063" s="172" t="s">
        <v>2513</v>
      </c>
      <c r="L1063" s="172" t="s">
        <v>179</v>
      </c>
      <c r="M1063" s="172" t="s">
        <v>179</v>
      </c>
    </row>
    <row r="1064" spans="2:13" ht="20.100000000000001" customHeight="1" x14ac:dyDescent="0.25">
      <c r="B1064" s="169" t="str">
        <f>IFERROR(RANK(Table912[[#This Row],[search id]],Table912[search id],1),"")</f>
        <v/>
      </c>
      <c r="C1064" s="170" t="str">
        <f>IF(MIN(Table912[[#This Row],[search supracategory]:[search subcategory]])&lt;&gt;0,MIN(Table912[[#This Row],[search supracategory]:[search subcategory]]),"")</f>
        <v/>
      </c>
      <c r="D1064" s="170" t="str">
        <f>IFERROR(SEARCH($G$3,Table912[[#This Row],[Supracategory Name]])+ROW()/100000,"")</f>
        <v/>
      </c>
      <c r="E1064" s="170" t="str">
        <f>IFERROR(SEARCH($G$3,Table912[[#This Row],[Category Name]])+ROW()/100000,"")</f>
        <v/>
      </c>
      <c r="F1064" s="170" t="str">
        <f>IFERROR(SEARCH($G$3,Table912[[#This Row],[Subcategory Name]])+ROW()/100000,"")</f>
        <v/>
      </c>
      <c r="G1064" s="171">
        <v>1674</v>
      </c>
      <c r="H1064" s="172" t="s">
        <v>2127</v>
      </c>
      <c r="I1064" s="172" t="s">
        <v>2444</v>
      </c>
      <c r="J1064" s="172" t="s">
        <v>2445</v>
      </c>
      <c r="K1064" s="172" t="s">
        <v>2515</v>
      </c>
      <c r="L1064" s="172" t="s">
        <v>179</v>
      </c>
      <c r="M1064" s="172" t="s">
        <v>179</v>
      </c>
    </row>
    <row r="1065" spans="2:13" ht="20.100000000000001" customHeight="1" x14ac:dyDescent="0.25">
      <c r="B1065" s="173" t="str">
        <f>IFERROR(RANK(Table912[[#This Row],[search id]],Table912[search id],1),"")</f>
        <v/>
      </c>
      <c r="C1065" s="174" t="str">
        <f>IF(MIN(Table912[[#This Row],[search supracategory]:[search subcategory]])&lt;&gt;0,MIN(Table912[[#This Row],[search supracategory]:[search subcategory]]),"")</f>
        <v/>
      </c>
      <c r="D1065" s="174" t="str">
        <f>IFERROR(SEARCH($G$3,Table912[[#This Row],[Supracategory Name]])+ROW()/100000,"")</f>
        <v/>
      </c>
      <c r="E1065" s="174" t="str">
        <f>IFERROR(SEARCH($G$3,Table912[[#This Row],[Category Name]])+ROW()/100000,"")</f>
        <v/>
      </c>
      <c r="F1065" s="174" t="str">
        <f>IFERROR(SEARCH($G$3,Table912[[#This Row],[Subcategory Name]])+ROW()/100000,"")</f>
        <v/>
      </c>
      <c r="G1065" s="171">
        <v>1675</v>
      </c>
      <c r="H1065" s="172" t="s">
        <v>2127</v>
      </c>
      <c r="I1065" s="172" t="s">
        <v>2444</v>
      </c>
      <c r="J1065" s="172" t="s">
        <v>2445</v>
      </c>
      <c r="K1065" s="172" t="s">
        <v>2517</v>
      </c>
      <c r="L1065" s="172" t="s">
        <v>179</v>
      </c>
      <c r="M1065" s="172" t="s">
        <v>179</v>
      </c>
    </row>
    <row r="1066" spans="2:13" ht="20.100000000000001" customHeight="1" x14ac:dyDescent="0.25">
      <c r="B1066" s="169" t="str">
        <f>IFERROR(RANK(Table912[[#This Row],[search id]],Table912[search id],1),"")</f>
        <v/>
      </c>
      <c r="C1066" s="170" t="str">
        <f>IF(MIN(Table912[[#This Row],[search supracategory]:[search subcategory]])&lt;&gt;0,MIN(Table912[[#This Row],[search supracategory]:[search subcategory]]),"")</f>
        <v/>
      </c>
      <c r="D1066" s="170" t="str">
        <f>IFERROR(SEARCH($G$3,Table912[[#This Row],[Supracategory Name]])+ROW()/100000,"")</f>
        <v/>
      </c>
      <c r="E1066" s="170" t="str">
        <f>IFERROR(SEARCH($G$3,Table912[[#This Row],[Category Name]])+ROW()/100000,"")</f>
        <v/>
      </c>
      <c r="F1066" s="170" t="str">
        <f>IFERROR(SEARCH($G$3,Table912[[#This Row],[Subcategory Name]])+ROW()/100000,"")</f>
        <v/>
      </c>
      <c r="G1066" s="171">
        <v>3411</v>
      </c>
      <c r="H1066" s="172" t="s">
        <v>2127</v>
      </c>
      <c r="I1066" s="172" t="s">
        <v>2444</v>
      </c>
      <c r="J1066" s="172" t="s">
        <v>2445</v>
      </c>
      <c r="K1066" s="172" t="s">
        <v>2519</v>
      </c>
      <c r="L1066" s="172" t="s">
        <v>179</v>
      </c>
      <c r="M1066" s="172" t="s">
        <v>179</v>
      </c>
    </row>
    <row r="1067" spans="2:13" ht="20.100000000000001" customHeight="1" x14ac:dyDescent="0.25">
      <c r="B1067" s="173" t="str">
        <f>IFERROR(RANK(Table912[[#This Row],[search id]],Table912[search id],1),"")</f>
        <v/>
      </c>
      <c r="C1067" s="174" t="str">
        <f>IF(MIN(Table912[[#This Row],[search supracategory]:[search subcategory]])&lt;&gt;0,MIN(Table912[[#This Row],[search supracategory]:[search subcategory]]),"")</f>
        <v/>
      </c>
      <c r="D1067" s="174" t="str">
        <f>IFERROR(SEARCH($G$3,Table912[[#This Row],[Supracategory Name]])+ROW()/100000,"")</f>
        <v/>
      </c>
      <c r="E1067" s="174" t="str">
        <f>IFERROR(SEARCH($G$3,Table912[[#This Row],[Category Name]])+ROW()/100000,"")</f>
        <v/>
      </c>
      <c r="F1067" s="174" t="str">
        <f>IFERROR(SEARCH($G$3,Table912[[#This Row],[Subcategory Name]])+ROW()/100000,"")</f>
        <v/>
      </c>
      <c r="G1067" s="171">
        <v>2207</v>
      </c>
      <c r="H1067" s="172" t="s">
        <v>2127</v>
      </c>
      <c r="I1067" s="172" t="s">
        <v>2444</v>
      </c>
      <c r="J1067" s="172" t="s">
        <v>2445</v>
      </c>
      <c r="K1067" s="172" t="s">
        <v>2521</v>
      </c>
      <c r="L1067" s="172" t="s">
        <v>179</v>
      </c>
      <c r="M1067" s="172" t="s">
        <v>179</v>
      </c>
    </row>
    <row r="1068" spans="2:13" ht="20.100000000000001" customHeight="1" x14ac:dyDescent="0.25">
      <c r="B1068" s="169" t="str">
        <f>IFERROR(RANK(Table912[[#This Row],[search id]],Table912[search id],1),"")</f>
        <v/>
      </c>
      <c r="C1068" s="170" t="str">
        <f>IF(MIN(Table912[[#This Row],[search supracategory]:[search subcategory]])&lt;&gt;0,MIN(Table912[[#This Row],[search supracategory]:[search subcategory]]),"")</f>
        <v/>
      </c>
      <c r="D1068" s="170" t="str">
        <f>IFERROR(SEARCH($G$3,Table912[[#This Row],[Supracategory Name]])+ROW()/100000,"")</f>
        <v/>
      </c>
      <c r="E1068" s="170" t="str">
        <f>IFERROR(SEARCH($G$3,Table912[[#This Row],[Category Name]])+ROW()/100000,"")</f>
        <v/>
      </c>
      <c r="F1068" s="170" t="str">
        <f>IFERROR(SEARCH($G$3,Table912[[#This Row],[Subcategory Name]])+ROW()/100000,"")</f>
        <v/>
      </c>
      <c r="G1068" s="171">
        <v>1696</v>
      </c>
      <c r="H1068" s="172" t="s">
        <v>2127</v>
      </c>
      <c r="I1068" s="172" t="s">
        <v>2444</v>
      </c>
      <c r="J1068" s="172" t="s">
        <v>2445</v>
      </c>
      <c r="K1068" s="172" t="s">
        <v>2523</v>
      </c>
      <c r="L1068" s="172" t="s">
        <v>179</v>
      </c>
      <c r="M1068" s="172" t="s">
        <v>179</v>
      </c>
    </row>
    <row r="1069" spans="2:13" ht="20.100000000000001" customHeight="1" x14ac:dyDescent="0.25">
      <c r="B1069" s="173" t="str">
        <f>IFERROR(RANK(Table912[[#This Row],[search id]],Table912[search id],1),"")</f>
        <v/>
      </c>
      <c r="C1069" s="174" t="str">
        <f>IF(MIN(Table912[[#This Row],[search supracategory]:[search subcategory]])&lt;&gt;0,MIN(Table912[[#This Row],[search supracategory]:[search subcategory]]),"")</f>
        <v/>
      </c>
      <c r="D1069" s="174" t="str">
        <f>IFERROR(SEARCH($G$3,Table912[[#This Row],[Supracategory Name]])+ROW()/100000,"")</f>
        <v/>
      </c>
      <c r="E1069" s="174" t="str">
        <f>IFERROR(SEARCH($G$3,Table912[[#This Row],[Category Name]])+ROW()/100000,"")</f>
        <v/>
      </c>
      <c r="F1069" s="174" t="str">
        <f>IFERROR(SEARCH($G$3,Table912[[#This Row],[Subcategory Name]])+ROW()/100000,"")</f>
        <v/>
      </c>
      <c r="G1069" s="171">
        <v>1690</v>
      </c>
      <c r="H1069" s="172" t="s">
        <v>2127</v>
      </c>
      <c r="I1069" s="172" t="s">
        <v>2444</v>
      </c>
      <c r="J1069" s="172" t="s">
        <v>2445</v>
      </c>
      <c r="K1069" s="172" t="s">
        <v>2525</v>
      </c>
      <c r="L1069" s="172" t="s">
        <v>179</v>
      </c>
      <c r="M1069" s="172" t="s">
        <v>179</v>
      </c>
    </row>
    <row r="1070" spans="2:13" ht="20.100000000000001" customHeight="1" x14ac:dyDescent="0.25">
      <c r="B1070" s="169" t="str">
        <f>IFERROR(RANK(Table912[[#This Row],[search id]],Table912[search id],1),"")</f>
        <v/>
      </c>
      <c r="C1070" s="170" t="str">
        <f>IF(MIN(Table912[[#This Row],[search supracategory]:[search subcategory]])&lt;&gt;0,MIN(Table912[[#This Row],[search supracategory]:[search subcategory]]),"")</f>
        <v/>
      </c>
      <c r="D1070" s="170" t="str">
        <f>IFERROR(SEARCH($G$3,Table912[[#This Row],[Supracategory Name]])+ROW()/100000,"")</f>
        <v/>
      </c>
      <c r="E1070" s="170" t="str">
        <f>IFERROR(SEARCH($G$3,Table912[[#This Row],[Category Name]])+ROW()/100000,"")</f>
        <v/>
      </c>
      <c r="F1070" s="170" t="str">
        <f>IFERROR(SEARCH($G$3,Table912[[#This Row],[Subcategory Name]])+ROW()/100000,"")</f>
        <v/>
      </c>
      <c r="G1070" s="171">
        <v>1751</v>
      </c>
      <c r="H1070" s="172" t="s">
        <v>2127</v>
      </c>
      <c r="I1070" s="172" t="s">
        <v>2444</v>
      </c>
      <c r="J1070" s="172" t="s">
        <v>2445</v>
      </c>
      <c r="K1070" s="172" t="s">
        <v>2527</v>
      </c>
      <c r="L1070" s="172" t="s">
        <v>179</v>
      </c>
      <c r="M1070" s="172" t="s">
        <v>179</v>
      </c>
    </row>
    <row r="1071" spans="2:13" ht="20.100000000000001" customHeight="1" x14ac:dyDescent="0.25">
      <c r="B1071" s="173" t="str">
        <f>IFERROR(RANK(Table912[[#This Row],[search id]],Table912[search id],1),"")</f>
        <v/>
      </c>
      <c r="C1071" s="174" t="str">
        <f>IF(MIN(Table912[[#This Row],[search supracategory]:[search subcategory]])&lt;&gt;0,MIN(Table912[[#This Row],[search supracategory]:[search subcategory]]),"")</f>
        <v/>
      </c>
      <c r="D1071" s="174" t="str">
        <f>IFERROR(SEARCH($G$3,Table912[[#This Row],[Supracategory Name]])+ROW()/100000,"")</f>
        <v/>
      </c>
      <c r="E1071" s="174" t="str">
        <f>IFERROR(SEARCH($G$3,Table912[[#This Row],[Category Name]])+ROW()/100000,"")</f>
        <v/>
      </c>
      <c r="F1071" s="174" t="str">
        <f>IFERROR(SEARCH($G$3,Table912[[#This Row],[Subcategory Name]])+ROW()/100000,"")</f>
        <v/>
      </c>
      <c r="G1071" s="171">
        <v>1691</v>
      </c>
      <c r="H1071" s="172" t="s">
        <v>2127</v>
      </c>
      <c r="I1071" s="172" t="s">
        <v>2444</v>
      </c>
      <c r="J1071" s="172" t="s">
        <v>2445</v>
      </c>
      <c r="K1071" s="172" t="s">
        <v>2529</v>
      </c>
      <c r="L1071" s="172" t="s">
        <v>179</v>
      </c>
      <c r="M1071" s="172" t="s">
        <v>179</v>
      </c>
    </row>
    <row r="1072" spans="2:13" ht="20.100000000000001" customHeight="1" x14ac:dyDescent="0.25">
      <c r="B1072" s="169" t="str">
        <f>IFERROR(RANK(Table912[[#This Row],[search id]],Table912[search id],1),"")</f>
        <v/>
      </c>
      <c r="C1072" s="170" t="str">
        <f>IF(MIN(Table912[[#This Row],[search supracategory]:[search subcategory]])&lt;&gt;0,MIN(Table912[[#This Row],[search supracategory]:[search subcategory]]),"")</f>
        <v/>
      </c>
      <c r="D1072" s="170" t="str">
        <f>IFERROR(SEARCH($G$3,Table912[[#This Row],[Supracategory Name]])+ROW()/100000,"")</f>
        <v/>
      </c>
      <c r="E1072" s="170" t="str">
        <f>IFERROR(SEARCH($G$3,Table912[[#This Row],[Category Name]])+ROW()/100000,"")</f>
        <v/>
      </c>
      <c r="F1072" s="170" t="str">
        <f>IFERROR(SEARCH($G$3,Table912[[#This Row],[Subcategory Name]])+ROW()/100000,"")</f>
        <v/>
      </c>
      <c r="G1072" s="171">
        <v>3410</v>
      </c>
      <c r="H1072" s="172" t="s">
        <v>2127</v>
      </c>
      <c r="I1072" s="172" t="s">
        <v>2444</v>
      </c>
      <c r="J1072" s="172" t="s">
        <v>2445</v>
      </c>
      <c r="K1072" s="172" t="s">
        <v>2531</v>
      </c>
      <c r="L1072" s="172" t="s">
        <v>179</v>
      </c>
      <c r="M1072" s="172" t="s">
        <v>179</v>
      </c>
    </row>
    <row r="1073" spans="2:13" ht="20.100000000000001" customHeight="1" x14ac:dyDescent="0.25">
      <c r="B1073" s="173" t="str">
        <f>IFERROR(RANK(Table912[[#This Row],[search id]],Table912[search id],1),"")</f>
        <v/>
      </c>
      <c r="C1073" s="174" t="str">
        <f>IF(MIN(Table912[[#This Row],[search supracategory]:[search subcategory]])&lt;&gt;0,MIN(Table912[[#This Row],[search supracategory]:[search subcategory]]),"")</f>
        <v/>
      </c>
      <c r="D1073" s="174" t="str">
        <f>IFERROR(SEARCH($G$3,Table912[[#This Row],[Supracategory Name]])+ROW()/100000,"")</f>
        <v/>
      </c>
      <c r="E1073" s="174" t="str">
        <f>IFERROR(SEARCH($G$3,Table912[[#This Row],[Category Name]])+ROW()/100000,"")</f>
        <v/>
      </c>
      <c r="F1073" s="174" t="str">
        <f>IFERROR(SEARCH($G$3,Table912[[#This Row],[Subcategory Name]])+ROW()/100000,"")</f>
        <v/>
      </c>
      <c r="G1073" s="171">
        <v>2140</v>
      </c>
      <c r="H1073" s="172" t="s">
        <v>2127</v>
      </c>
      <c r="I1073" s="172" t="s">
        <v>2444</v>
      </c>
      <c r="J1073" s="172" t="s">
        <v>2445</v>
      </c>
      <c r="K1073" s="172" t="s">
        <v>2533</v>
      </c>
      <c r="L1073" s="172" t="s">
        <v>179</v>
      </c>
      <c r="M1073" s="172" t="s">
        <v>179</v>
      </c>
    </row>
    <row r="1074" spans="2:13" ht="20.100000000000001" customHeight="1" x14ac:dyDescent="0.25">
      <c r="B1074" s="169" t="str">
        <f>IFERROR(RANK(Table912[[#This Row],[search id]],Table912[search id],1),"")</f>
        <v/>
      </c>
      <c r="C1074" s="170" t="str">
        <f>IF(MIN(Table912[[#This Row],[search supracategory]:[search subcategory]])&lt;&gt;0,MIN(Table912[[#This Row],[search supracategory]:[search subcategory]]),"")</f>
        <v/>
      </c>
      <c r="D1074" s="170" t="str">
        <f>IFERROR(SEARCH($G$3,Table912[[#This Row],[Supracategory Name]])+ROW()/100000,"")</f>
        <v/>
      </c>
      <c r="E1074" s="170" t="str">
        <f>IFERROR(SEARCH($G$3,Table912[[#This Row],[Category Name]])+ROW()/100000,"")</f>
        <v/>
      </c>
      <c r="F1074" s="170" t="str">
        <f>IFERROR(SEARCH($G$3,Table912[[#This Row],[Subcategory Name]])+ROW()/100000,"")</f>
        <v/>
      </c>
      <c r="G1074" s="171">
        <v>1780</v>
      </c>
      <c r="H1074" s="172" t="s">
        <v>2127</v>
      </c>
      <c r="I1074" s="172" t="s">
        <v>2444</v>
      </c>
      <c r="J1074" s="172" t="s">
        <v>2535</v>
      </c>
      <c r="K1074" s="172" t="s">
        <v>2536</v>
      </c>
      <c r="L1074" s="172" t="s">
        <v>179</v>
      </c>
      <c r="M1074" s="172" t="s">
        <v>179</v>
      </c>
    </row>
    <row r="1075" spans="2:13" ht="20.100000000000001" customHeight="1" x14ac:dyDescent="0.25">
      <c r="B1075" s="173" t="str">
        <f>IFERROR(RANK(Table912[[#This Row],[search id]],Table912[search id],1),"")</f>
        <v/>
      </c>
      <c r="C1075" s="174" t="str">
        <f>IF(MIN(Table912[[#This Row],[search supracategory]:[search subcategory]])&lt;&gt;0,MIN(Table912[[#This Row],[search supracategory]:[search subcategory]]),"")</f>
        <v/>
      </c>
      <c r="D1075" s="174" t="str">
        <f>IFERROR(SEARCH($G$3,Table912[[#This Row],[Supracategory Name]])+ROW()/100000,"")</f>
        <v/>
      </c>
      <c r="E1075" s="174" t="str">
        <f>IFERROR(SEARCH($G$3,Table912[[#This Row],[Category Name]])+ROW()/100000,"")</f>
        <v/>
      </c>
      <c r="F1075" s="174" t="str">
        <f>IFERROR(SEARCH($G$3,Table912[[#This Row],[Subcategory Name]])+ROW()/100000,"")</f>
        <v/>
      </c>
      <c r="G1075" s="171">
        <v>1931</v>
      </c>
      <c r="H1075" s="172" t="s">
        <v>2127</v>
      </c>
      <c r="I1075" s="172" t="s">
        <v>2444</v>
      </c>
      <c r="J1075" s="172" t="s">
        <v>2535</v>
      </c>
      <c r="K1075" s="172" t="s">
        <v>2539</v>
      </c>
      <c r="L1075" s="172" t="s">
        <v>179</v>
      </c>
      <c r="M1075" s="172" t="s">
        <v>179</v>
      </c>
    </row>
    <row r="1076" spans="2:13" ht="20.100000000000001" customHeight="1" x14ac:dyDescent="0.25">
      <c r="B1076" s="169" t="str">
        <f>IFERROR(RANK(Table912[[#This Row],[search id]],Table912[search id],1),"")</f>
        <v/>
      </c>
      <c r="C1076" s="170" t="str">
        <f>IF(MIN(Table912[[#This Row],[search supracategory]:[search subcategory]])&lt;&gt;0,MIN(Table912[[#This Row],[search supracategory]:[search subcategory]]),"")</f>
        <v/>
      </c>
      <c r="D1076" s="170" t="str">
        <f>IFERROR(SEARCH($G$3,Table912[[#This Row],[Supracategory Name]])+ROW()/100000,"")</f>
        <v/>
      </c>
      <c r="E1076" s="170" t="str">
        <f>IFERROR(SEARCH($G$3,Table912[[#This Row],[Category Name]])+ROW()/100000,"")</f>
        <v/>
      </c>
      <c r="F1076" s="170" t="str">
        <f>IFERROR(SEARCH($G$3,Table912[[#This Row],[Subcategory Name]])+ROW()/100000,"")</f>
        <v/>
      </c>
      <c r="G1076" s="171">
        <v>2239</v>
      </c>
      <c r="H1076" s="172" t="s">
        <v>2127</v>
      </c>
      <c r="I1076" s="172" t="s">
        <v>2444</v>
      </c>
      <c r="J1076" s="172" t="s">
        <v>2535</v>
      </c>
      <c r="K1076" s="172" t="s">
        <v>2541</v>
      </c>
      <c r="L1076" s="172" t="s">
        <v>179</v>
      </c>
      <c r="M1076" s="172" t="s">
        <v>179</v>
      </c>
    </row>
    <row r="1077" spans="2:13" ht="20.100000000000001" customHeight="1" x14ac:dyDescent="0.25">
      <c r="B1077" s="173" t="str">
        <f>IFERROR(RANK(Table912[[#This Row],[search id]],Table912[search id],1),"")</f>
        <v/>
      </c>
      <c r="C1077" s="174" t="str">
        <f>IF(MIN(Table912[[#This Row],[search supracategory]:[search subcategory]])&lt;&gt;0,MIN(Table912[[#This Row],[search supracategory]:[search subcategory]]),"")</f>
        <v/>
      </c>
      <c r="D1077" s="174" t="str">
        <f>IFERROR(SEARCH($G$3,Table912[[#This Row],[Supracategory Name]])+ROW()/100000,"")</f>
        <v/>
      </c>
      <c r="E1077" s="174" t="str">
        <f>IFERROR(SEARCH($G$3,Table912[[#This Row],[Category Name]])+ROW()/100000,"")</f>
        <v/>
      </c>
      <c r="F1077" s="174" t="str">
        <f>IFERROR(SEARCH($G$3,Table912[[#This Row],[Subcategory Name]])+ROW()/100000,"")</f>
        <v/>
      </c>
      <c r="G1077" s="171">
        <v>1767</v>
      </c>
      <c r="H1077" s="172" t="s">
        <v>2127</v>
      </c>
      <c r="I1077" s="172" t="s">
        <v>2444</v>
      </c>
      <c r="J1077" s="172" t="s">
        <v>2535</v>
      </c>
      <c r="K1077" s="172" t="s">
        <v>2543</v>
      </c>
      <c r="L1077" s="172" t="s">
        <v>179</v>
      </c>
      <c r="M1077" s="172" t="s">
        <v>179</v>
      </c>
    </row>
    <row r="1078" spans="2:13" ht="20.100000000000001" customHeight="1" x14ac:dyDescent="0.25">
      <c r="B1078" s="169" t="str">
        <f>IFERROR(RANK(Table912[[#This Row],[search id]],Table912[search id],1),"")</f>
        <v/>
      </c>
      <c r="C1078" s="170" t="str">
        <f>IF(MIN(Table912[[#This Row],[search supracategory]:[search subcategory]])&lt;&gt;0,MIN(Table912[[#This Row],[search supracategory]:[search subcategory]]),"")</f>
        <v/>
      </c>
      <c r="D1078" s="170" t="str">
        <f>IFERROR(SEARCH($G$3,Table912[[#This Row],[Supracategory Name]])+ROW()/100000,"")</f>
        <v/>
      </c>
      <c r="E1078" s="170" t="str">
        <f>IFERROR(SEARCH($G$3,Table912[[#This Row],[Category Name]])+ROW()/100000,"")</f>
        <v/>
      </c>
      <c r="F1078" s="170" t="str">
        <f>IFERROR(SEARCH($G$3,Table912[[#This Row],[Subcategory Name]])+ROW()/100000,"")</f>
        <v/>
      </c>
      <c r="G1078" s="171">
        <v>2072</v>
      </c>
      <c r="H1078" s="172" t="s">
        <v>2127</v>
      </c>
      <c r="I1078" s="172" t="s">
        <v>2444</v>
      </c>
      <c r="J1078" s="172" t="s">
        <v>2535</v>
      </c>
      <c r="K1078" s="172" t="s">
        <v>2545</v>
      </c>
      <c r="L1078" s="172" t="s">
        <v>179</v>
      </c>
      <c r="M1078" s="172" t="s">
        <v>179</v>
      </c>
    </row>
    <row r="1079" spans="2:13" ht="20.100000000000001" customHeight="1" x14ac:dyDescent="0.25">
      <c r="B1079" s="173" t="str">
        <f>IFERROR(RANK(Table912[[#This Row],[search id]],Table912[search id],1),"")</f>
        <v/>
      </c>
      <c r="C1079" s="174" t="str">
        <f>IF(MIN(Table912[[#This Row],[search supracategory]:[search subcategory]])&lt;&gt;0,MIN(Table912[[#This Row],[search supracategory]:[search subcategory]]),"")</f>
        <v/>
      </c>
      <c r="D1079" s="174" t="str">
        <f>IFERROR(SEARCH($G$3,Table912[[#This Row],[Supracategory Name]])+ROW()/100000,"")</f>
        <v/>
      </c>
      <c r="E1079" s="174" t="str">
        <f>IFERROR(SEARCH($G$3,Table912[[#This Row],[Category Name]])+ROW()/100000,"")</f>
        <v/>
      </c>
      <c r="F1079" s="174" t="str">
        <f>IFERROR(SEARCH($G$3,Table912[[#This Row],[Subcategory Name]])+ROW()/100000,"")</f>
        <v/>
      </c>
      <c r="G1079" s="171">
        <v>2149</v>
      </c>
      <c r="H1079" s="172" t="s">
        <v>2127</v>
      </c>
      <c r="I1079" s="172" t="s">
        <v>2444</v>
      </c>
      <c r="J1079" s="172" t="s">
        <v>2535</v>
      </c>
      <c r="K1079" s="172" t="s">
        <v>2547</v>
      </c>
      <c r="L1079" s="172" t="s">
        <v>179</v>
      </c>
      <c r="M1079" s="172" t="s">
        <v>179</v>
      </c>
    </row>
    <row r="1080" spans="2:13" ht="20.100000000000001" customHeight="1" x14ac:dyDescent="0.25">
      <c r="B1080" s="169" t="str">
        <f>IFERROR(RANK(Table912[[#This Row],[search id]],Table912[search id],1),"")</f>
        <v/>
      </c>
      <c r="C1080" s="170" t="str">
        <f>IF(MIN(Table912[[#This Row],[search supracategory]:[search subcategory]])&lt;&gt;0,MIN(Table912[[#This Row],[search supracategory]:[search subcategory]]),"")</f>
        <v/>
      </c>
      <c r="D1080" s="170" t="str">
        <f>IFERROR(SEARCH($G$3,Table912[[#This Row],[Supracategory Name]])+ROW()/100000,"")</f>
        <v/>
      </c>
      <c r="E1080" s="170" t="str">
        <f>IFERROR(SEARCH($G$3,Table912[[#This Row],[Category Name]])+ROW()/100000,"")</f>
        <v/>
      </c>
      <c r="F1080" s="170" t="str">
        <f>IFERROR(SEARCH($G$3,Table912[[#This Row],[Subcategory Name]])+ROW()/100000,"")</f>
        <v/>
      </c>
      <c r="G1080" s="171">
        <v>1706</v>
      </c>
      <c r="H1080" s="172" t="s">
        <v>2127</v>
      </c>
      <c r="I1080" s="172" t="s">
        <v>2444</v>
      </c>
      <c r="J1080" s="172" t="s">
        <v>2535</v>
      </c>
      <c r="K1080" s="172" t="s">
        <v>2549</v>
      </c>
      <c r="L1080" s="172" t="s">
        <v>179</v>
      </c>
      <c r="M1080" s="172" t="s">
        <v>179</v>
      </c>
    </row>
    <row r="1081" spans="2:13" ht="20.100000000000001" customHeight="1" x14ac:dyDescent="0.25">
      <c r="B1081" s="173" t="str">
        <f>IFERROR(RANK(Table912[[#This Row],[search id]],Table912[search id],1),"")</f>
        <v/>
      </c>
      <c r="C1081" s="174" t="str">
        <f>IF(MIN(Table912[[#This Row],[search supracategory]:[search subcategory]])&lt;&gt;0,MIN(Table912[[#This Row],[search supracategory]:[search subcategory]]),"")</f>
        <v/>
      </c>
      <c r="D1081" s="174" t="str">
        <f>IFERROR(SEARCH($G$3,Table912[[#This Row],[Supracategory Name]])+ROW()/100000,"")</f>
        <v/>
      </c>
      <c r="E1081" s="174" t="str">
        <f>IFERROR(SEARCH($G$3,Table912[[#This Row],[Category Name]])+ROW()/100000,"")</f>
        <v/>
      </c>
      <c r="F1081" s="174" t="str">
        <f>IFERROR(SEARCH($G$3,Table912[[#This Row],[Subcategory Name]])+ROW()/100000,"")</f>
        <v/>
      </c>
      <c r="G1081" s="171">
        <v>1749</v>
      </c>
      <c r="H1081" s="172" t="s">
        <v>2127</v>
      </c>
      <c r="I1081" s="172" t="s">
        <v>2444</v>
      </c>
      <c r="J1081" s="172" t="s">
        <v>2535</v>
      </c>
      <c r="K1081" s="172" t="s">
        <v>2551</v>
      </c>
      <c r="L1081" s="172" t="s">
        <v>179</v>
      </c>
      <c r="M1081" s="172" t="s">
        <v>179</v>
      </c>
    </row>
    <row r="1082" spans="2:13" ht="20.100000000000001" customHeight="1" x14ac:dyDescent="0.25">
      <c r="B1082" s="169" t="str">
        <f>IFERROR(RANK(Table912[[#This Row],[search id]],Table912[search id],1),"")</f>
        <v/>
      </c>
      <c r="C1082" s="170" t="str">
        <f>IF(MIN(Table912[[#This Row],[search supracategory]:[search subcategory]])&lt;&gt;0,MIN(Table912[[#This Row],[search supracategory]:[search subcategory]]),"")</f>
        <v/>
      </c>
      <c r="D1082" s="170" t="str">
        <f>IFERROR(SEARCH($G$3,Table912[[#This Row],[Supracategory Name]])+ROW()/100000,"")</f>
        <v/>
      </c>
      <c r="E1082" s="170" t="str">
        <f>IFERROR(SEARCH($G$3,Table912[[#This Row],[Category Name]])+ROW()/100000,"")</f>
        <v/>
      </c>
      <c r="F1082" s="170" t="str">
        <f>IFERROR(SEARCH($G$3,Table912[[#This Row],[Subcategory Name]])+ROW()/100000,"")</f>
        <v/>
      </c>
      <c r="G1082" s="171">
        <v>3412</v>
      </c>
      <c r="H1082" s="172" t="s">
        <v>2127</v>
      </c>
      <c r="I1082" s="172" t="s">
        <v>2444</v>
      </c>
      <c r="J1082" s="172" t="s">
        <v>2535</v>
      </c>
      <c r="K1082" s="172" t="s">
        <v>2553</v>
      </c>
      <c r="L1082" s="172" t="s">
        <v>179</v>
      </c>
      <c r="M1082" s="172" t="s">
        <v>179</v>
      </c>
    </row>
    <row r="1083" spans="2:13" ht="20.100000000000001" customHeight="1" x14ac:dyDescent="0.25">
      <c r="B1083" s="173" t="str">
        <f>IFERROR(RANK(Table912[[#This Row],[search id]],Table912[search id],1),"")</f>
        <v/>
      </c>
      <c r="C1083" s="174" t="str">
        <f>IF(MIN(Table912[[#This Row],[search supracategory]:[search subcategory]])&lt;&gt;0,MIN(Table912[[#This Row],[search supracategory]:[search subcategory]]),"")</f>
        <v/>
      </c>
      <c r="D1083" s="174" t="str">
        <f>IFERROR(SEARCH($G$3,Table912[[#This Row],[Supracategory Name]])+ROW()/100000,"")</f>
        <v/>
      </c>
      <c r="E1083" s="174" t="str">
        <f>IFERROR(SEARCH($G$3,Table912[[#This Row],[Category Name]])+ROW()/100000,"")</f>
        <v/>
      </c>
      <c r="F1083" s="174" t="str">
        <f>IFERROR(SEARCH($G$3,Table912[[#This Row],[Subcategory Name]])+ROW()/100000,"")</f>
        <v/>
      </c>
      <c r="G1083" s="171">
        <v>1701</v>
      </c>
      <c r="H1083" s="172" t="s">
        <v>2127</v>
      </c>
      <c r="I1083" s="172" t="s">
        <v>2444</v>
      </c>
      <c r="J1083" s="172" t="s">
        <v>2535</v>
      </c>
      <c r="K1083" s="172" t="s">
        <v>2555</v>
      </c>
      <c r="L1083" s="172" t="s">
        <v>179</v>
      </c>
      <c r="M1083" s="172" t="s">
        <v>179</v>
      </c>
    </row>
    <row r="1084" spans="2:13" ht="20.100000000000001" customHeight="1" x14ac:dyDescent="0.25">
      <c r="B1084" s="169" t="str">
        <f>IFERROR(RANK(Table912[[#This Row],[search id]],Table912[search id],1),"")</f>
        <v/>
      </c>
      <c r="C1084" s="170" t="str">
        <f>IF(MIN(Table912[[#This Row],[search supracategory]:[search subcategory]])&lt;&gt;0,MIN(Table912[[#This Row],[search supracategory]:[search subcategory]]),"")</f>
        <v/>
      </c>
      <c r="D1084" s="170" t="str">
        <f>IFERROR(SEARCH($G$3,Table912[[#This Row],[Supracategory Name]])+ROW()/100000,"")</f>
        <v/>
      </c>
      <c r="E1084" s="170" t="str">
        <f>IFERROR(SEARCH($G$3,Table912[[#This Row],[Category Name]])+ROW()/100000,"")</f>
        <v/>
      </c>
      <c r="F1084" s="170" t="str">
        <f>IFERROR(SEARCH($G$3,Table912[[#This Row],[Subcategory Name]])+ROW()/100000,"")</f>
        <v/>
      </c>
      <c r="G1084" s="171">
        <v>1813</v>
      </c>
      <c r="H1084" s="172" t="s">
        <v>2127</v>
      </c>
      <c r="I1084" s="172" t="s">
        <v>2444</v>
      </c>
      <c r="J1084" s="172" t="s">
        <v>2535</v>
      </c>
      <c r="K1084" s="172" t="s">
        <v>2557</v>
      </c>
      <c r="L1084" s="172" t="s">
        <v>179</v>
      </c>
      <c r="M1084" s="172" t="s">
        <v>179</v>
      </c>
    </row>
    <row r="1085" spans="2:13" ht="20.100000000000001" customHeight="1" x14ac:dyDescent="0.25">
      <c r="B1085" s="173" t="str">
        <f>IFERROR(RANK(Table912[[#This Row],[search id]],Table912[search id],1),"")</f>
        <v/>
      </c>
      <c r="C1085" s="174" t="str">
        <f>IF(MIN(Table912[[#This Row],[search supracategory]:[search subcategory]])&lt;&gt;0,MIN(Table912[[#This Row],[search supracategory]:[search subcategory]]),"")</f>
        <v/>
      </c>
      <c r="D1085" s="174" t="str">
        <f>IFERROR(SEARCH($G$3,Table912[[#This Row],[Supracategory Name]])+ROW()/100000,"")</f>
        <v/>
      </c>
      <c r="E1085" s="174" t="str">
        <f>IFERROR(SEARCH($G$3,Table912[[#This Row],[Category Name]])+ROW()/100000,"")</f>
        <v/>
      </c>
      <c r="F1085" s="174" t="str">
        <f>IFERROR(SEARCH($G$3,Table912[[#This Row],[Subcategory Name]])+ROW()/100000,"")</f>
        <v/>
      </c>
      <c r="G1085" s="171">
        <v>3447</v>
      </c>
      <c r="H1085" s="172" t="s">
        <v>2127</v>
      </c>
      <c r="I1085" s="172" t="s">
        <v>2444</v>
      </c>
      <c r="J1085" s="172" t="s">
        <v>2535</v>
      </c>
      <c r="K1085" s="172" t="s">
        <v>2559</v>
      </c>
      <c r="L1085" s="172" t="s">
        <v>179</v>
      </c>
      <c r="M1085" s="172" t="s">
        <v>179</v>
      </c>
    </row>
    <row r="1086" spans="2:13" ht="20.100000000000001" customHeight="1" x14ac:dyDescent="0.25">
      <c r="B1086" s="169" t="str">
        <f>IFERROR(RANK(Table912[[#This Row],[search id]],Table912[search id],1),"")</f>
        <v/>
      </c>
      <c r="C1086" s="170" t="str">
        <f>IF(MIN(Table912[[#This Row],[search supracategory]:[search subcategory]])&lt;&gt;0,MIN(Table912[[#This Row],[search supracategory]:[search subcategory]]),"")</f>
        <v/>
      </c>
      <c r="D1086" s="170" t="str">
        <f>IFERROR(SEARCH($G$3,Table912[[#This Row],[Supracategory Name]])+ROW()/100000,"")</f>
        <v/>
      </c>
      <c r="E1086" s="170" t="str">
        <f>IFERROR(SEARCH($G$3,Table912[[#This Row],[Category Name]])+ROW()/100000,"")</f>
        <v/>
      </c>
      <c r="F1086" s="170" t="str">
        <f>IFERROR(SEARCH($G$3,Table912[[#This Row],[Subcategory Name]])+ROW()/100000,"")</f>
        <v/>
      </c>
      <c r="G1086" s="171">
        <v>2101</v>
      </c>
      <c r="H1086" s="172" t="s">
        <v>2127</v>
      </c>
      <c r="I1086" s="172" t="s">
        <v>2444</v>
      </c>
      <c r="J1086" s="172" t="s">
        <v>2535</v>
      </c>
      <c r="K1086" s="172" t="s">
        <v>2561</v>
      </c>
      <c r="L1086" s="172" t="s">
        <v>179</v>
      </c>
      <c r="M1086" s="172" t="s">
        <v>179</v>
      </c>
    </row>
    <row r="1087" spans="2:13" ht="20.100000000000001" customHeight="1" x14ac:dyDescent="0.25">
      <c r="B1087" s="173" t="str">
        <f>IFERROR(RANK(Table912[[#This Row],[search id]],Table912[search id],1),"")</f>
        <v/>
      </c>
      <c r="C1087" s="174" t="str">
        <f>IF(MIN(Table912[[#This Row],[search supracategory]:[search subcategory]])&lt;&gt;0,MIN(Table912[[#This Row],[search supracategory]:[search subcategory]]),"")</f>
        <v/>
      </c>
      <c r="D1087" s="174" t="str">
        <f>IFERROR(SEARCH($G$3,Table912[[#This Row],[Supracategory Name]])+ROW()/100000,"")</f>
        <v/>
      </c>
      <c r="E1087" s="174" t="str">
        <f>IFERROR(SEARCH($G$3,Table912[[#This Row],[Category Name]])+ROW()/100000,"")</f>
        <v/>
      </c>
      <c r="F1087" s="174" t="str">
        <f>IFERROR(SEARCH($G$3,Table912[[#This Row],[Subcategory Name]])+ROW()/100000,"")</f>
        <v/>
      </c>
      <c r="G1087" s="171">
        <v>1771</v>
      </c>
      <c r="H1087" s="172" t="s">
        <v>2127</v>
      </c>
      <c r="I1087" s="172" t="s">
        <v>2444</v>
      </c>
      <c r="J1087" s="172" t="s">
        <v>2535</v>
      </c>
      <c r="K1087" s="172" t="s">
        <v>2563</v>
      </c>
      <c r="L1087" s="172" t="s">
        <v>179</v>
      </c>
      <c r="M1087" s="172" t="s">
        <v>179</v>
      </c>
    </row>
    <row r="1088" spans="2:13" ht="20.100000000000001" customHeight="1" x14ac:dyDescent="0.25">
      <c r="B1088" s="169" t="str">
        <f>IFERROR(RANK(Table912[[#This Row],[search id]],Table912[search id],1),"")</f>
        <v/>
      </c>
      <c r="C1088" s="170" t="str">
        <f>IF(MIN(Table912[[#This Row],[search supracategory]:[search subcategory]])&lt;&gt;0,MIN(Table912[[#This Row],[search supracategory]:[search subcategory]]),"")</f>
        <v/>
      </c>
      <c r="D1088" s="170" t="str">
        <f>IFERROR(SEARCH($G$3,Table912[[#This Row],[Supracategory Name]])+ROW()/100000,"")</f>
        <v/>
      </c>
      <c r="E1088" s="170" t="str">
        <f>IFERROR(SEARCH($G$3,Table912[[#This Row],[Category Name]])+ROW()/100000,"")</f>
        <v/>
      </c>
      <c r="F1088" s="170" t="str">
        <f>IFERROR(SEARCH($G$3,Table912[[#This Row],[Subcategory Name]])+ROW()/100000,"")</f>
        <v/>
      </c>
      <c r="G1088" s="171">
        <v>2095</v>
      </c>
      <c r="H1088" s="172" t="s">
        <v>2127</v>
      </c>
      <c r="I1088" s="172" t="s">
        <v>2444</v>
      </c>
      <c r="J1088" s="172" t="s">
        <v>2535</v>
      </c>
      <c r="K1088" s="172" t="s">
        <v>2565</v>
      </c>
      <c r="L1088" s="172" t="s">
        <v>179</v>
      </c>
      <c r="M1088" s="172" t="s">
        <v>179</v>
      </c>
    </row>
    <row r="1089" spans="2:13" ht="20.100000000000001" customHeight="1" x14ac:dyDescent="0.25">
      <c r="B1089" s="173" t="str">
        <f>IFERROR(RANK(Table912[[#This Row],[search id]],Table912[search id],1),"")</f>
        <v/>
      </c>
      <c r="C1089" s="174" t="str">
        <f>IF(MIN(Table912[[#This Row],[search supracategory]:[search subcategory]])&lt;&gt;0,MIN(Table912[[#This Row],[search supracategory]:[search subcategory]]),"")</f>
        <v/>
      </c>
      <c r="D1089" s="174" t="str">
        <f>IFERROR(SEARCH($G$3,Table912[[#This Row],[Supracategory Name]])+ROW()/100000,"")</f>
        <v/>
      </c>
      <c r="E1089" s="174" t="str">
        <f>IFERROR(SEARCH($G$3,Table912[[#This Row],[Category Name]])+ROW()/100000,"")</f>
        <v/>
      </c>
      <c r="F1089" s="174" t="str">
        <f>IFERROR(SEARCH($G$3,Table912[[#This Row],[Subcategory Name]])+ROW()/100000,"")</f>
        <v/>
      </c>
      <c r="G1089" s="171">
        <v>1788</v>
      </c>
      <c r="H1089" s="172" t="s">
        <v>2127</v>
      </c>
      <c r="I1089" s="172" t="s">
        <v>2444</v>
      </c>
      <c r="J1089" s="172" t="s">
        <v>2535</v>
      </c>
      <c r="K1089" s="172" t="s">
        <v>2567</v>
      </c>
      <c r="L1089" s="172" t="s">
        <v>179</v>
      </c>
      <c r="M1089" s="172" t="s">
        <v>179</v>
      </c>
    </row>
    <row r="1090" spans="2:13" ht="20.100000000000001" customHeight="1" x14ac:dyDescent="0.25">
      <c r="B1090" s="169" t="str">
        <f>IFERROR(RANK(Table912[[#This Row],[search id]],Table912[search id],1),"")</f>
        <v/>
      </c>
      <c r="C1090" s="170" t="str">
        <f>IF(MIN(Table912[[#This Row],[search supracategory]:[search subcategory]])&lt;&gt;0,MIN(Table912[[#This Row],[search supracategory]:[search subcategory]]),"")</f>
        <v/>
      </c>
      <c r="D1090" s="170" t="str">
        <f>IFERROR(SEARCH($G$3,Table912[[#This Row],[Supracategory Name]])+ROW()/100000,"")</f>
        <v/>
      </c>
      <c r="E1090" s="170" t="str">
        <f>IFERROR(SEARCH($G$3,Table912[[#This Row],[Category Name]])+ROW()/100000,"")</f>
        <v/>
      </c>
      <c r="F1090" s="170" t="str">
        <f>IFERROR(SEARCH($G$3,Table912[[#This Row],[Subcategory Name]])+ROW()/100000,"")</f>
        <v/>
      </c>
      <c r="G1090" s="171">
        <v>1796</v>
      </c>
      <c r="H1090" s="172" t="s">
        <v>2127</v>
      </c>
      <c r="I1090" s="172" t="s">
        <v>2444</v>
      </c>
      <c r="J1090" s="172" t="s">
        <v>2535</v>
      </c>
      <c r="K1090" s="172" t="s">
        <v>2569</v>
      </c>
      <c r="L1090" s="172" t="s">
        <v>179</v>
      </c>
      <c r="M1090" s="172" t="s">
        <v>179</v>
      </c>
    </row>
    <row r="1091" spans="2:13" ht="20.100000000000001" customHeight="1" x14ac:dyDescent="0.25">
      <c r="B1091" s="173" t="str">
        <f>IFERROR(RANK(Table912[[#This Row],[search id]],Table912[search id],1),"")</f>
        <v/>
      </c>
      <c r="C1091" s="174" t="str">
        <f>IF(MIN(Table912[[#This Row],[search supracategory]:[search subcategory]])&lt;&gt;0,MIN(Table912[[#This Row],[search supracategory]:[search subcategory]]),"")</f>
        <v/>
      </c>
      <c r="D1091" s="174" t="str">
        <f>IFERROR(SEARCH($G$3,Table912[[#This Row],[Supracategory Name]])+ROW()/100000,"")</f>
        <v/>
      </c>
      <c r="E1091" s="174" t="str">
        <f>IFERROR(SEARCH($G$3,Table912[[#This Row],[Category Name]])+ROW()/100000,"")</f>
        <v/>
      </c>
      <c r="F1091" s="174" t="str">
        <f>IFERROR(SEARCH($G$3,Table912[[#This Row],[Subcategory Name]])+ROW()/100000,"")</f>
        <v/>
      </c>
      <c r="G1091" s="171">
        <v>2190</v>
      </c>
      <c r="H1091" s="172" t="s">
        <v>2127</v>
      </c>
      <c r="I1091" s="172" t="s">
        <v>2444</v>
      </c>
      <c r="J1091" s="172" t="s">
        <v>2535</v>
      </c>
      <c r="K1091" s="172" t="s">
        <v>2571</v>
      </c>
      <c r="L1091" s="172" t="s">
        <v>179</v>
      </c>
      <c r="M1091" s="172" t="s">
        <v>179</v>
      </c>
    </row>
    <row r="1092" spans="2:13" ht="20.100000000000001" customHeight="1" x14ac:dyDescent="0.25">
      <c r="B1092" s="169" t="str">
        <f>IFERROR(RANK(Table912[[#This Row],[search id]],Table912[search id],1),"")</f>
        <v/>
      </c>
      <c r="C1092" s="170" t="str">
        <f>IF(MIN(Table912[[#This Row],[search supracategory]:[search subcategory]])&lt;&gt;0,MIN(Table912[[#This Row],[search supracategory]:[search subcategory]]),"")</f>
        <v/>
      </c>
      <c r="D1092" s="170" t="str">
        <f>IFERROR(SEARCH($G$3,Table912[[#This Row],[Supracategory Name]])+ROW()/100000,"")</f>
        <v/>
      </c>
      <c r="E1092" s="170" t="str">
        <f>IFERROR(SEARCH($G$3,Table912[[#This Row],[Category Name]])+ROW()/100000,"")</f>
        <v/>
      </c>
      <c r="F1092" s="170" t="str">
        <f>IFERROR(SEARCH($G$3,Table912[[#This Row],[Subcategory Name]])+ROW()/100000,"")</f>
        <v/>
      </c>
      <c r="G1092" s="171">
        <v>1680</v>
      </c>
      <c r="H1092" s="172" t="s">
        <v>2127</v>
      </c>
      <c r="I1092" s="172" t="s">
        <v>2444</v>
      </c>
      <c r="J1092" s="172" t="s">
        <v>2573</v>
      </c>
      <c r="K1092" s="172" t="s">
        <v>2574</v>
      </c>
      <c r="L1092" s="172" t="s">
        <v>179</v>
      </c>
      <c r="M1092" s="172" t="s">
        <v>179</v>
      </c>
    </row>
    <row r="1093" spans="2:13" ht="20.100000000000001" customHeight="1" x14ac:dyDescent="0.25">
      <c r="B1093" s="173" t="str">
        <f>IFERROR(RANK(Table912[[#This Row],[search id]],Table912[search id],1),"")</f>
        <v/>
      </c>
      <c r="C1093" s="174" t="str">
        <f>IF(MIN(Table912[[#This Row],[search supracategory]:[search subcategory]])&lt;&gt;0,MIN(Table912[[#This Row],[search supracategory]:[search subcategory]]),"")</f>
        <v/>
      </c>
      <c r="D1093" s="174" t="str">
        <f>IFERROR(SEARCH($G$3,Table912[[#This Row],[Supracategory Name]])+ROW()/100000,"")</f>
        <v/>
      </c>
      <c r="E1093" s="174" t="str">
        <f>IFERROR(SEARCH($G$3,Table912[[#This Row],[Category Name]])+ROW()/100000,"")</f>
        <v/>
      </c>
      <c r="F1093" s="174" t="str">
        <f>IFERROR(SEARCH($G$3,Table912[[#This Row],[Subcategory Name]])+ROW()/100000,"")</f>
        <v/>
      </c>
      <c r="G1093" s="171">
        <v>2226</v>
      </c>
      <c r="H1093" s="172" t="s">
        <v>2127</v>
      </c>
      <c r="I1093" s="172" t="s">
        <v>2444</v>
      </c>
      <c r="J1093" s="172" t="s">
        <v>2573</v>
      </c>
      <c r="K1093" s="172" t="s">
        <v>2576</v>
      </c>
      <c r="L1093" s="172" t="s">
        <v>179</v>
      </c>
      <c r="M1093" s="172" t="s">
        <v>179</v>
      </c>
    </row>
    <row r="1094" spans="2:13" ht="20.100000000000001" customHeight="1" x14ac:dyDescent="0.25">
      <c r="B1094" s="169" t="str">
        <f>IFERROR(RANK(Table912[[#This Row],[search id]],Table912[search id],1),"")</f>
        <v/>
      </c>
      <c r="C1094" s="170" t="str">
        <f>IF(MIN(Table912[[#This Row],[search supracategory]:[search subcategory]])&lt;&gt;0,MIN(Table912[[#This Row],[search supracategory]:[search subcategory]]),"")</f>
        <v/>
      </c>
      <c r="D1094" s="170" t="str">
        <f>IFERROR(SEARCH($G$3,Table912[[#This Row],[Supracategory Name]])+ROW()/100000,"")</f>
        <v/>
      </c>
      <c r="E1094" s="170" t="str">
        <f>IFERROR(SEARCH($G$3,Table912[[#This Row],[Category Name]])+ROW()/100000,"")</f>
        <v/>
      </c>
      <c r="F1094" s="170" t="str">
        <f>IFERROR(SEARCH($G$3,Table912[[#This Row],[Subcategory Name]])+ROW()/100000,"")</f>
        <v/>
      </c>
      <c r="G1094" s="171">
        <v>3402</v>
      </c>
      <c r="H1094" s="172" t="s">
        <v>2127</v>
      </c>
      <c r="I1094" s="172" t="s">
        <v>2444</v>
      </c>
      <c r="J1094" s="172" t="s">
        <v>2573</v>
      </c>
      <c r="K1094" s="172" t="s">
        <v>2578</v>
      </c>
      <c r="L1094" s="172" t="s">
        <v>179</v>
      </c>
      <c r="M1094" s="172" t="s">
        <v>179</v>
      </c>
    </row>
    <row r="1095" spans="2:13" ht="20.100000000000001" customHeight="1" x14ac:dyDescent="0.25">
      <c r="B1095" s="173" t="str">
        <f>IFERROR(RANK(Table912[[#This Row],[search id]],Table912[search id],1),"")</f>
        <v/>
      </c>
      <c r="C1095" s="174" t="str">
        <f>IF(MIN(Table912[[#This Row],[search supracategory]:[search subcategory]])&lt;&gt;0,MIN(Table912[[#This Row],[search supracategory]:[search subcategory]]),"")</f>
        <v/>
      </c>
      <c r="D1095" s="174" t="str">
        <f>IFERROR(SEARCH($G$3,Table912[[#This Row],[Supracategory Name]])+ROW()/100000,"")</f>
        <v/>
      </c>
      <c r="E1095" s="174" t="str">
        <f>IFERROR(SEARCH($G$3,Table912[[#This Row],[Category Name]])+ROW()/100000,"")</f>
        <v/>
      </c>
      <c r="F1095" s="174" t="str">
        <f>IFERROR(SEARCH($G$3,Table912[[#This Row],[Subcategory Name]])+ROW()/100000,"")</f>
        <v/>
      </c>
      <c r="G1095" s="171">
        <v>2054</v>
      </c>
      <c r="H1095" s="172" t="s">
        <v>2127</v>
      </c>
      <c r="I1095" s="172" t="s">
        <v>2444</v>
      </c>
      <c r="J1095" s="172" t="s">
        <v>2573</v>
      </c>
      <c r="K1095" s="172" t="s">
        <v>2580</v>
      </c>
      <c r="L1095" s="172" t="s">
        <v>179</v>
      </c>
      <c r="M1095" s="172" t="s">
        <v>179</v>
      </c>
    </row>
    <row r="1096" spans="2:13" ht="20.100000000000001" customHeight="1" x14ac:dyDescent="0.25">
      <c r="B1096" s="169" t="str">
        <f>IFERROR(RANK(Table912[[#This Row],[search id]],Table912[search id],1),"")</f>
        <v/>
      </c>
      <c r="C1096" s="170" t="str">
        <f>IF(MIN(Table912[[#This Row],[search supracategory]:[search subcategory]])&lt;&gt;0,MIN(Table912[[#This Row],[search supracategory]:[search subcategory]]),"")</f>
        <v/>
      </c>
      <c r="D1096" s="170" t="str">
        <f>IFERROR(SEARCH($G$3,Table912[[#This Row],[Supracategory Name]])+ROW()/100000,"")</f>
        <v/>
      </c>
      <c r="E1096" s="170" t="str">
        <f>IFERROR(SEARCH($G$3,Table912[[#This Row],[Category Name]])+ROW()/100000,"")</f>
        <v/>
      </c>
      <c r="F1096" s="170" t="str">
        <f>IFERROR(SEARCH($G$3,Table912[[#This Row],[Subcategory Name]])+ROW()/100000,"")</f>
        <v/>
      </c>
      <c r="G1096" s="171">
        <v>1784</v>
      </c>
      <c r="H1096" s="172" t="s">
        <v>2127</v>
      </c>
      <c r="I1096" s="172" t="s">
        <v>2444</v>
      </c>
      <c r="J1096" s="172" t="s">
        <v>2573</v>
      </c>
      <c r="K1096" s="172" t="s">
        <v>2582</v>
      </c>
      <c r="L1096" s="172" t="s">
        <v>179</v>
      </c>
      <c r="M1096" s="172" t="s">
        <v>179</v>
      </c>
    </row>
    <row r="1097" spans="2:13" ht="20.100000000000001" customHeight="1" x14ac:dyDescent="0.25">
      <c r="B1097" s="173" t="str">
        <f>IFERROR(RANK(Table912[[#This Row],[search id]],Table912[search id],1),"")</f>
        <v/>
      </c>
      <c r="C1097" s="174" t="str">
        <f>IF(MIN(Table912[[#This Row],[search supracategory]:[search subcategory]])&lt;&gt;0,MIN(Table912[[#This Row],[search supracategory]:[search subcategory]]),"")</f>
        <v/>
      </c>
      <c r="D1097" s="174" t="str">
        <f>IFERROR(SEARCH($G$3,Table912[[#This Row],[Supracategory Name]])+ROW()/100000,"")</f>
        <v/>
      </c>
      <c r="E1097" s="174" t="str">
        <f>IFERROR(SEARCH($G$3,Table912[[#This Row],[Category Name]])+ROW()/100000,"")</f>
        <v/>
      </c>
      <c r="F1097" s="174" t="str">
        <f>IFERROR(SEARCH($G$3,Table912[[#This Row],[Subcategory Name]])+ROW()/100000,"")</f>
        <v/>
      </c>
      <c r="G1097" s="171">
        <v>2215</v>
      </c>
      <c r="H1097" s="172" t="s">
        <v>2127</v>
      </c>
      <c r="I1097" s="172" t="s">
        <v>2444</v>
      </c>
      <c r="J1097" s="172" t="s">
        <v>2573</v>
      </c>
      <c r="K1097" s="172" t="s">
        <v>2584</v>
      </c>
      <c r="L1097" s="172" t="s">
        <v>179</v>
      </c>
      <c r="M1097" s="172" t="s">
        <v>179</v>
      </c>
    </row>
    <row r="1098" spans="2:13" ht="20.100000000000001" customHeight="1" x14ac:dyDescent="0.25">
      <c r="B1098" s="169" t="str">
        <f>IFERROR(RANK(Table912[[#This Row],[search id]],Table912[search id],1),"")</f>
        <v/>
      </c>
      <c r="C1098" s="170" t="str">
        <f>IF(MIN(Table912[[#This Row],[search supracategory]:[search subcategory]])&lt;&gt;0,MIN(Table912[[#This Row],[search supracategory]:[search subcategory]]),"")</f>
        <v/>
      </c>
      <c r="D1098" s="170" t="str">
        <f>IFERROR(SEARCH($G$3,Table912[[#This Row],[Supracategory Name]])+ROW()/100000,"")</f>
        <v/>
      </c>
      <c r="E1098" s="170" t="str">
        <f>IFERROR(SEARCH($G$3,Table912[[#This Row],[Category Name]])+ROW()/100000,"")</f>
        <v/>
      </c>
      <c r="F1098" s="170" t="str">
        <f>IFERROR(SEARCH($G$3,Table912[[#This Row],[Subcategory Name]])+ROW()/100000,"")</f>
        <v/>
      </c>
      <c r="G1098" s="171">
        <v>2193</v>
      </c>
      <c r="H1098" s="172" t="s">
        <v>2127</v>
      </c>
      <c r="I1098" s="172" t="s">
        <v>2444</v>
      </c>
      <c r="J1098" s="172" t="s">
        <v>2586</v>
      </c>
      <c r="K1098" s="172" t="s">
        <v>2587</v>
      </c>
      <c r="L1098" s="172" t="s">
        <v>2588</v>
      </c>
      <c r="M1098" s="172" t="s">
        <v>179</v>
      </c>
    </row>
    <row r="1099" spans="2:13" ht="20.100000000000001" customHeight="1" x14ac:dyDescent="0.25">
      <c r="B1099" s="173" t="str">
        <f>IFERROR(RANK(Table912[[#This Row],[search id]],Table912[search id],1),"")</f>
        <v/>
      </c>
      <c r="C1099" s="174" t="str">
        <f>IF(MIN(Table912[[#This Row],[search supracategory]:[search subcategory]])&lt;&gt;0,MIN(Table912[[#This Row],[search supracategory]:[search subcategory]]),"")</f>
        <v/>
      </c>
      <c r="D1099" s="174" t="str">
        <f>IFERROR(SEARCH($G$3,Table912[[#This Row],[Supracategory Name]])+ROW()/100000,"")</f>
        <v/>
      </c>
      <c r="E1099" s="174" t="str">
        <f>IFERROR(SEARCH($G$3,Table912[[#This Row],[Category Name]])+ROW()/100000,"")</f>
        <v/>
      </c>
      <c r="F1099" s="174" t="str">
        <f>IFERROR(SEARCH($G$3,Table912[[#This Row],[Subcategory Name]])+ROW()/100000,"")</f>
        <v/>
      </c>
      <c r="G1099" s="171">
        <v>2198</v>
      </c>
      <c r="H1099" s="172" t="s">
        <v>2127</v>
      </c>
      <c r="I1099" s="172" t="s">
        <v>2444</v>
      </c>
      <c r="J1099" s="172" t="s">
        <v>2586</v>
      </c>
      <c r="K1099" s="172" t="s">
        <v>2587</v>
      </c>
      <c r="L1099" s="172" t="s">
        <v>2591</v>
      </c>
      <c r="M1099" s="172" t="s">
        <v>179</v>
      </c>
    </row>
    <row r="1100" spans="2:13" ht="20.100000000000001" customHeight="1" x14ac:dyDescent="0.25">
      <c r="B1100" s="169" t="str">
        <f>IFERROR(RANK(Table912[[#This Row],[search id]],Table912[search id],1),"")</f>
        <v/>
      </c>
      <c r="C1100" s="170" t="str">
        <f>IF(MIN(Table912[[#This Row],[search supracategory]:[search subcategory]])&lt;&gt;0,MIN(Table912[[#This Row],[search supracategory]:[search subcategory]]),"")</f>
        <v/>
      </c>
      <c r="D1100" s="170" t="str">
        <f>IFERROR(SEARCH($G$3,Table912[[#This Row],[Supracategory Name]])+ROW()/100000,"")</f>
        <v/>
      </c>
      <c r="E1100" s="170" t="str">
        <f>IFERROR(SEARCH($G$3,Table912[[#This Row],[Category Name]])+ROW()/100000,"")</f>
        <v/>
      </c>
      <c r="F1100" s="170" t="str">
        <f>IFERROR(SEARCH($G$3,Table912[[#This Row],[Subcategory Name]])+ROW()/100000,"")</f>
        <v/>
      </c>
      <c r="G1100" s="171">
        <v>2156</v>
      </c>
      <c r="H1100" s="172" t="s">
        <v>2127</v>
      </c>
      <c r="I1100" s="172" t="s">
        <v>2444</v>
      </c>
      <c r="J1100" s="172" t="s">
        <v>2586</v>
      </c>
      <c r="K1100" s="172" t="s">
        <v>2587</v>
      </c>
      <c r="L1100" s="172" t="s">
        <v>2593</v>
      </c>
      <c r="M1100" s="172" t="s">
        <v>179</v>
      </c>
    </row>
    <row r="1101" spans="2:13" ht="20.100000000000001" customHeight="1" x14ac:dyDescent="0.25">
      <c r="B1101" s="173" t="str">
        <f>IFERROR(RANK(Table912[[#This Row],[search id]],Table912[search id],1),"")</f>
        <v/>
      </c>
      <c r="C1101" s="174" t="str">
        <f>IF(MIN(Table912[[#This Row],[search supracategory]:[search subcategory]])&lt;&gt;0,MIN(Table912[[#This Row],[search supracategory]:[search subcategory]]),"")</f>
        <v/>
      </c>
      <c r="D1101" s="174" t="str">
        <f>IFERROR(SEARCH($G$3,Table912[[#This Row],[Supracategory Name]])+ROW()/100000,"")</f>
        <v/>
      </c>
      <c r="E1101" s="174" t="str">
        <f>IFERROR(SEARCH($G$3,Table912[[#This Row],[Category Name]])+ROW()/100000,"")</f>
        <v/>
      </c>
      <c r="F1101" s="174" t="str">
        <f>IFERROR(SEARCH($G$3,Table912[[#This Row],[Subcategory Name]])+ROW()/100000,"")</f>
        <v/>
      </c>
      <c r="G1101" s="171">
        <v>1776</v>
      </c>
      <c r="H1101" s="172" t="s">
        <v>2127</v>
      </c>
      <c r="I1101" s="172" t="s">
        <v>2444</v>
      </c>
      <c r="J1101" s="172" t="s">
        <v>2586</v>
      </c>
      <c r="K1101" s="172" t="s">
        <v>2587</v>
      </c>
      <c r="L1101" s="172" t="s">
        <v>2595</v>
      </c>
      <c r="M1101" s="172" t="s">
        <v>179</v>
      </c>
    </row>
    <row r="1102" spans="2:13" ht="20.100000000000001" customHeight="1" x14ac:dyDescent="0.25">
      <c r="B1102" s="169" t="str">
        <f>IFERROR(RANK(Table912[[#This Row],[search id]],Table912[search id],1),"")</f>
        <v/>
      </c>
      <c r="C1102" s="170" t="str">
        <f>IF(MIN(Table912[[#This Row],[search supracategory]:[search subcategory]])&lt;&gt;0,MIN(Table912[[#This Row],[search supracategory]:[search subcategory]]),"")</f>
        <v/>
      </c>
      <c r="D1102" s="170" t="str">
        <f>IFERROR(SEARCH($G$3,Table912[[#This Row],[Supracategory Name]])+ROW()/100000,"")</f>
        <v/>
      </c>
      <c r="E1102" s="170" t="str">
        <f>IFERROR(SEARCH($G$3,Table912[[#This Row],[Category Name]])+ROW()/100000,"")</f>
        <v/>
      </c>
      <c r="F1102" s="170" t="str">
        <f>IFERROR(SEARCH($G$3,Table912[[#This Row],[Subcategory Name]])+ROW()/100000,"")</f>
        <v/>
      </c>
      <c r="G1102" s="171">
        <v>1777</v>
      </c>
      <c r="H1102" s="172" t="s">
        <v>2127</v>
      </c>
      <c r="I1102" s="172" t="s">
        <v>2444</v>
      </c>
      <c r="J1102" s="172" t="s">
        <v>2586</v>
      </c>
      <c r="K1102" s="172" t="s">
        <v>2587</v>
      </c>
      <c r="L1102" s="172" t="s">
        <v>2597</v>
      </c>
      <c r="M1102" s="172" t="s">
        <v>179</v>
      </c>
    </row>
    <row r="1103" spans="2:13" ht="20.100000000000001" customHeight="1" x14ac:dyDescent="0.25">
      <c r="B1103" s="173" t="str">
        <f>IFERROR(RANK(Table912[[#This Row],[search id]],Table912[search id],1),"")</f>
        <v/>
      </c>
      <c r="C1103" s="174" t="str">
        <f>IF(MIN(Table912[[#This Row],[search supracategory]:[search subcategory]])&lt;&gt;0,MIN(Table912[[#This Row],[search supracategory]:[search subcategory]]),"")</f>
        <v/>
      </c>
      <c r="D1103" s="174" t="str">
        <f>IFERROR(SEARCH($G$3,Table912[[#This Row],[Supracategory Name]])+ROW()/100000,"")</f>
        <v/>
      </c>
      <c r="E1103" s="174" t="str">
        <f>IFERROR(SEARCH($G$3,Table912[[#This Row],[Category Name]])+ROW()/100000,"")</f>
        <v/>
      </c>
      <c r="F1103" s="174" t="str">
        <f>IFERROR(SEARCH($G$3,Table912[[#This Row],[Subcategory Name]])+ROW()/100000,"")</f>
        <v/>
      </c>
      <c r="G1103" s="171">
        <v>3407</v>
      </c>
      <c r="H1103" s="172" t="s">
        <v>2127</v>
      </c>
      <c r="I1103" s="172" t="s">
        <v>2444</v>
      </c>
      <c r="J1103" s="172" t="s">
        <v>2586</v>
      </c>
      <c r="K1103" s="172" t="s">
        <v>2587</v>
      </c>
      <c r="L1103" s="172" t="s">
        <v>2599</v>
      </c>
      <c r="M1103" s="172" t="s">
        <v>179</v>
      </c>
    </row>
    <row r="1104" spans="2:13" ht="20.100000000000001" customHeight="1" x14ac:dyDescent="0.25">
      <c r="B1104" s="169" t="str">
        <f>IFERROR(RANK(Table912[[#This Row],[search id]],Table912[search id],1),"")</f>
        <v/>
      </c>
      <c r="C1104" s="170" t="str">
        <f>IF(MIN(Table912[[#This Row],[search supracategory]:[search subcategory]])&lt;&gt;0,MIN(Table912[[#This Row],[search supracategory]:[search subcategory]]),"")</f>
        <v/>
      </c>
      <c r="D1104" s="170" t="str">
        <f>IFERROR(SEARCH($G$3,Table912[[#This Row],[Supracategory Name]])+ROW()/100000,"")</f>
        <v/>
      </c>
      <c r="E1104" s="170" t="str">
        <f>IFERROR(SEARCH($G$3,Table912[[#This Row],[Category Name]])+ROW()/100000,"")</f>
        <v/>
      </c>
      <c r="F1104" s="170" t="str">
        <f>IFERROR(SEARCH($G$3,Table912[[#This Row],[Subcategory Name]])+ROW()/100000,"")</f>
        <v/>
      </c>
      <c r="G1104" s="171">
        <v>3397</v>
      </c>
      <c r="H1104" s="172" t="s">
        <v>2127</v>
      </c>
      <c r="I1104" s="172" t="s">
        <v>2444</v>
      </c>
      <c r="J1104" s="172" t="s">
        <v>2586</v>
      </c>
      <c r="K1104" s="172" t="s">
        <v>2587</v>
      </c>
      <c r="L1104" s="172" t="s">
        <v>2601</v>
      </c>
      <c r="M1104" s="172" t="s">
        <v>179</v>
      </c>
    </row>
    <row r="1105" spans="2:13" ht="20.100000000000001" customHeight="1" x14ac:dyDescent="0.25">
      <c r="B1105" s="173" t="str">
        <f>IFERROR(RANK(Table912[[#This Row],[search id]],Table912[search id],1),"")</f>
        <v/>
      </c>
      <c r="C1105" s="174" t="str">
        <f>IF(MIN(Table912[[#This Row],[search supracategory]:[search subcategory]])&lt;&gt;0,MIN(Table912[[#This Row],[search supracategory]:[search subcategory]]),"")</f>
        <v/>
      </c>
      <c r="D1105" s="174" t="str">
        <f>IFERROR(SEARCH($G$3,Table912[[#This Row],[Supracategory Name]])+ROW()/100000,"")</f>
        <v/>
      </c>
      <c r="E1105" s="174" t="str">
        <f>IFERROR(SEARCH($G$3,Table912[[#This Row],[Category Name]])+ROW()/100000,"")</f>
        <v/>
      </c>
      <c r="F1105" s="174" t="str">
        <f>IFERROR(SEARCH($G$3,Table912[[#This Row],[Subcategory Name]])+ROW()/100000,"")</f>
        <v/>
      </c>
      <c r="G1105" s="171">
        <v>3398</v>
      </c>
      <c r="H1105" s="172" t="s">
        <v>2127</v>
      </c>
      <c r="I1105" s="172" t="s">
        <v>2444</v>
      </c>
      <c r="J1105" s="172" t="s">
        <v>2586</v>
      </c>
      <c r="K1105" s="172" t="s">
        <v>2587</v>
      </c>
      <c r="L1105" s="172" t="s">
        <v>2603</v>
      </c>
      <c r="M1105" s="172" t="s">
        <v>179</v>
      </c>
    </row>
    <row r="1106" spans="2:13" ht="20.100000000000001" customHeight="1" x14ac:dyDescent="0.25">
      <c r="B1106" s="169" t="str">
        <f>IFERROR(RANK(Table912[[#This Row],[search id]],Table912[search id],1),"")</f>
        <v/>
      </c>
      <c r="C1106" s="170" t="str">
        <f>IF(MIN(Table912[[#This Row],[search supracategory]:[search subcategory]])&lt;&gt;0,MIN(Table912[[#This Row],[search supracategory]:[search subcategory]]),"")</f>
        <v/>
      </c>
      <c r="D1106" s="170" t="str">
        <f>IFERROR(SEARCH($G$3,Table912[[#This Row],[Supracategory Name]])+ROW()/100000,"")</f>
        <v/>
      </c>
      <c r="E1106" s="170" t="str">
        <f>IFERROR(SEARCH($G$3,Table912[[#This Row],[Category Name]])+ROW()/100000,"")</f>
        <v/>
      </c>
      <c r="F1106" s="170" t="str">
        <f>IFERROR(SEARCH($G$3,Table912[[#This Row],[Subcategory Name]])+ROW()/100000,"")</f>
        <v/>
      </c>
      <c r="G1106" s="171">
        <v>2544</v>
      </c>
      <c r="H1106" s="172" t="s">
        <v>2127</v>
      </c>
      <c r="I1106" s="172" t="s">
        <v>2444</v>
      </c>
      <c r="J1106" s="172" t="s">
        <v>2586</v>
      </c>
      <c r="K1106" s="172" t="s">
        <v>2587</v>
      </c>
      <c r="L1106" s="172" t="s">
        <v>2604</v>
      </c>
      <c r="M1106" s="172" t="s">
        <v>179</v>
      </c>
    </row>
    <row r="1107" spans="2:13" ht="20.100000000000001" customHeight="1" x14ac:dyDescent="0.25">
      <c r="B1107" s="173" t="str">
        <f>IFERROR(RANK(Table912[[#This Row],[search id]],Table912[search id],1),"")</f>
        <v/>
      </c>
      <c r="C1107" s="174" t="str">
        <f>IF(MIN(Table912[[#This Row],[search supracategory]:[search subcategory]])&lt;&gt;0,MIN(Table912[[#This Row],[search supracategory]:[search subcategory]]),"")</f>
        <v/>
      </c>
      <c r="D1107" s="174" t="str">
        <f>IFERROR(SEARCH($G$3,Table912[[#This Row],[Supracategory Name]])+ROW()/100000,"")</f>
        <v/>
      </c>
      <c r="E1107" s="174" t="str">
        <f>IFERROR(SEARCH($G$3,Table912[[#This Row],[Category Name]])+ROW()/100000,"")</f>
        <v/>
      </c>
      <c r="F1107" s="174" t="str">
        <f>IFERROR(SEARCH($G$3,Table912[[#This Row],[Subcategory Name]])+ROW()/100000,"")</f>
        <v/>
      </c>
      <c r="G1107" s="171">
        <v>3448</v>
      </c>
      <c r="H1107" s="172" t="s">
        <v>2127</v>
      </c>
      <c r="I1107" s="172" t="s">
        <v>2444</v>
      </c>
      <c r="J1107" s="172" t="s">
        <v>2586</v>
      </c>
      <c r="K1107" s="172" t="s">
        <v>2587</v>
      </c>
      <c r="L1107" s="172" t="s">
        <v>2606</v>
      </c>
      <c r="M1107" s="172" t="s">
        <v>179</v>
      </c>
    </row>
    <row r="1108" spans="2:13" ht="20.100000000000001" customHeight="1" x14ac:dyDescent="0.25">
      <c r="B1108" s="169" t="str">
        <f>IFERROR(RANK(Table912[[#This Row],[search id]],Table912[search id],1),"")</f>
        <v/>
      </c>
      <c r="C1108" s="170" t="str">
        <f>IF(MIN(Table912[[#This Row],[search supracategory]:[search subcategory]])&lt;&gt;0,MIN(Table912[[#This Row],[search supracategory]:[search subcategory]]),"")</f>
        <v/>
      </c>
      <c r="D1108" s="170" t="str">
        <f>IFERROR(SEARCH($G$3,Table912[[#This Row],[Supracategory Name]])+ROW()/100000,"")</f>
        <v/>
      </c>
      <c r="E1108" s="170" t="str">
        <f>IFERROR(SEARCH($G$3,Table912[[#This Row],[Category Name]])+ROW()/100000,"")</f>
        <v/>
      </c>
      <c r="F1108" s="170" t="str">
        <f>IFERROR(SEARCH($G$3,Table912[[#This Row],[Subcategory Name]])+ROW()/100000,"")</f>
        <v/>
      </c>
      <c r="G1108" s="171">
        <v>3449</v>
      </c>
      <c r="H1108" s="172" t="s">
        <v>2127</v>
      </c>
      <c r="I1108" s="172" t="s">
        <v>2444</v>
      </c>
      <c r="J1108" s="172" t="s">
        <v>2586</v>
      </c>
      <c r="K1108" s="172" t="s">
        <v>2587</v>
      </c>
      <c r="L1108" s="172" t="s">
        <v>2608</v>
      </c>
      <c r="M1108" s="172" t="s">
        <v>179</v>
      </c>
    </row>
    <row r="1109" spans="2:13" ht="20.100000000000001" customHeight="1" x14ac:dyDescent="0.25">
      <c r="B1109" s="173" t="str">
        <f>IFERROR(RANK(Table912[[#This Row],[search id]],Table912[search id],1),"")</f>
        <v/>
      </c>
      <c r="C1109" s="174" t="str">
        <f>IF(MIN(Table912[[#This Row],[search supracategory]:[search subcategory]])&lt;&gt;0,MIN(Table912[[#This Row],[search supracategory]:[search subcategory]]),"")</f>
        <v/>
      </c>
      <c r="D1109" s="174" t="str">
        <f>IFERROR(SEARCH($G$3,Table912[[#This Row],[Supracategory Name]])+ROW()/100000,"")</f>
        <v/>
      </c>
      <c r="E1109" s="174" t="str">
        <f>IFERROR(SEARCH($G$3,Table912[[#This Row],[Category Name]])+ROW()/100000,"")</f>
        <v/>
      </c>
      <c r="F1109" s="174" t="str">
        <f>IFERROR(SEARCH($G$3,Table912[[#This Row],[Subcategory Name]])+ROW()/100000,"")</f>
        <v/>
      </c>
      <c r="G1109" s="171">
        <v>1915</v>
      </c>
      <c r="H1109" s="172" t="s">
        <v>2127</v>
      </c>
      <c r="I1109" s="172" t="s">
        <v>2444</v>
      </c>
      <c r="J1109" s="172" t="s">
        <v>2586</v>
      </c>
      <c r="K1109" s="172" t="s">
        <v>2587</v>
      </c>
      <c r="L1109" s="172" t="s">
        <v>2610</v>
      </c>
      <c r="M1109" s="172" t="s">
        <v>179</v>
      </c>
    </row>
    <row r="1110" spans="2:13" ht="20.100000000000001" customHeight="1" x14ac:dyDescent="0.25">
      <c r="B1110" s="169" t="str">
        <f>IFERROR(RANK(Table912[[#This Row],[search id]],Table912[search id],1),"")</f>
        <v/>
      </c>
      <c r="C1110" s="170" t="str">
        <f>IF(MIN(Table912[[#This Row],[search supracategory]:[search subcategory]])&lt;&gt;0,MIN(Table912[[#This Row],[search supracategory]:[search subcategory]]),"")</f>
        <v/>
      </c>
      <c r="D1110" s="170" t="str">
        <f>IFERROR(SEARCH($G$3,Table912[[#This Row],[Supracategory Name]])+ROW()/100000,"")</f>
        <v/>
      </c>
      <c r="E1110" s="170" t="str">
        <f>IFERROR(SEARCH($G$3,Table912[[#This Row],[Category Name]])+ROW()/100000,"")</f>
        <v/>
      </c>
      <c r="F1110" s="170" t="str">
        <f>IFERROR(SEARCH($G$3,Table912[[#This Row],[Subcategory Name]])+ROW()/100000,"")</f>
        <v/>
      </c>
      <c r="G1110" s="171">
        <v>1744</v>
      </c>
      <c r="H1110" s="172" t="s">
        <v>2127</v>
      </c>
      <c r="I1110" s="172" t="s">
        <v>2444</v>
      </c>
      <c r="J1110" s="172" t="s">
        <v>2586</v>
      </c>
      <c r="K1110" s="172" t="s">
        <v>2587</v>
      </c>
      <c r="L1110" s="172" t="s">
        <v>2612</v>
      </c>
      <c r="M1110" s="172" t="s">
        <v>179</v>
      </c>
    </row>
    <row r="1111" spans="2:13" ht="20.100000000000001" customHeight="1" x14ac:dyDescent="0.25">
      <c r="B1111" s="173" t="str">
        <f>IFERROR(RANK(Table912[[#This Row],[search id]],Table912[search id],1),"")</f>
        <v/>
      </c>
      <c r="C1111" s="174" t="str">
        <f>IF(MIN(Table912[[#This Row],[search supracategory]:[search subcategory]])&lt;&gt;0,MIN(Table912[[#This Row],[search supracategory]:[search subcategory]]),"")</f>
        <v/>
      </c>
      <c r="D1111" s="174" t="str">
        <f>IFERROR(SEARCH($G$3,Table912[[#This Row],[Supracategory Name]])+ROW()/100000,"")</f>
        <v/>
      </c>
      <c r="E1111" s="174" t="str">
        <f>IFERROR(SEARCH($G$3,Table912[[#This Row],[Category Name]])+ROW()/100000,"")</f>
        <v/>
      </c>
      <c r="F1111" s="174" t="str">
        <f>IFERROR(SEARCH($G$3,Table912[[#This Row],[Subcategory Name]])+ROW()/100000,"")</f>
        <v/>
      </c>
      <c r="G1111" s="171">
        <v>1745</v>
      </c>
      <c r="H1111" s="172" t="s">
        <v>2127</v>
      </c>
      <c r="I1111" s="172" t="s">
        <v>2444</v>
      </c>
      <c r="J1111" s="172" t="s">
        <v>2586</v>
      </c>
      <c r="K1111" s="172" t="s">
        <v>2587</v>
      </c>
      <c r="L1111" s="172" t="s">
        <v>2614</v>
      </c>
      <c r="M1111" s="172" t="s">
        <v>179</v>
      </c>
    </row>
    <row r="1112" spans="2:13" ht="20.100000000000001" customHeight="1" x14ac:dyDescent="0.25">
      <c r="B1112" s="169" t="str">
        <f>IFERROR(RANK(Table912[[#This Row],[search id]],Table912[search id],1),"")</f>
        <v/>
      </c>
      <c r="C1112" s="170" t="str">
        <f>IF(MIN(Table912[[#This Row],[search supracategory]:[search subcategory]])&lt;&gt;0,MIN(Table912[[#This Row],[search supracategory]:[search subcategory]]),"")</f>
        <v/>
      </c>
      <c r="D1112" s="170" t="str">
        <f>IFERROR(SEARCH($G$3,Table912[[#This Row],[Supracategory Name]])+ROW()/100000,"")</f>
        <v/>
      </c>
      <c r="E1112" s="170" t="str">
        <f>IFERROR(SEARCH($G$3,Table912[[#This Row],[Category Name]])+ROW()/100000,"")</f>
        <v/>
      </c>
      <c r="F1112" s="170" t="str">
        <f>IFERROR(SEARCH($G$3,Table912[[#This Row],[Subcategory Name]])+ROW()/100000,"")</f>
        <v/>
      </c>
      <c r="G1112" s="171">
        <v>1746</v>
      </c>
      <c r="H1112" s="172" t="s">
        <v>2127</v>
      </c>
      <c r="I1112" s="172" t="s">
        <v>2444</v>
      </c>
      <c r="J1112" s="172" t="s">
        <v>2586</v>
      </c>
      <c r="K1112" s="172" t="s">
        <v>2587</v>
      </c>
      <c r="L1112" s="172" t="s">
        <v>2616</v>
      </c>
      <c r="M1112" s="172" t="s">
        <v>179</v>
      </c>
    </row>
    <row r="1113" spans="2:13" ht="20.100000000000001" customHeight="1" x14ac:dyDescent="0.25">
      <c r="B1113" s="173" t="str">
        <f>IFERROR(RANK(Table912[[#This Row],[search id]],Table912[search id],1),"")</f>
        <v/>
      </c>
      <c r="C1113" s="174" t="str">
        <f>IF(MIN(Table912[[#This Row],[search supracategory]:[search subcategory]])&lt;&gt;0,MIN(Table912[[#This Row],[search supracategory]:[search subcategory]]),"")</f>
        <v/>
      </c>
      <c r="D1113" s="174" t="str">
        <f>IFERROR(SEARCH($G$3,Table912[[#This Row],[Supracategory Name]])+ROW()/100000,"")</f>
        <v/>
      </c>
      <c r="E1113" s="174" t="str">
        <f>IFERROR(SEARCH($G$3,Table912[[#This Row],[Category Name]])+ROW()/100000,"")</f>
        <v/>
      </c>
      <c r="F1113" s="174" t="str">
        <f>IFERROR(SEARCH($G$3,Table912[[#This Row],[Subcategory Name]])+ROW()/100000,"")</f>
        <v/>
      </c>
      <c r="G1113" s="171">
        <v>1703</v>
      </c>
      <c r="H1113" s="172" t="s">
        <v>2127</v>
      </c>
      <c r="I1113" s="172" t="s">
        <v>2444</v>
      </c>
      <c r="J1113" s="172" t="s">
        <v>2586</v>
      </c>
      <c r="K1113" s="172" t="s">
        <v>2587</v>
      </c>
      <c r="L1113" s="172" t="s">
        <v>2618</v>
      </c>
      <c r="M1113" s="172" t="s">
        <v>179</v>
      </c>
    </row>
    <row r="1114" spans="2:13" ht="20.100000000000001" customHeight="1" x14ac:dyDescent="0.25">
      <c r="B1114" s="169" t="str">
        <f>IFERROR(RANK(Table912[[#This Row],[search id]],Table912[search id],1),"")</f>
        <v/>
      </c>
      <c r="C1114" s="170" t="str">
        <f>IF(MIN(Table912[[#This Row],[search supracategory]:[search subcategory]])&lt;&gt;0,MIN(Table912[[#This Row],[search supracategory]:[search subcategory]]),"")</f>
        <v/>
      </c>
      <c r="D1114" s="170" t="str">
        <f>IFERROR(SEARCH($G$3,Table912[[#This Row],[Supracategory Name]])+ROW()/100000,"")</f>
        <v/>
      </c>
      <c r="E1114" s="170" t="str">
        <f>IFERROR(SEARCH($G$3,Table912[[#This Row],[Category Name]])+ROW()/100000,"")</f>
        <v/>
      </c>
      <c r="F1114" s="170" t="str">
        <f>IFERROR(SEARCH($G$3,Table912[[#This Row],[Subcategory Name]])+ROW()/100000,"")</f>
        <v/>
      </c>
      <c r="G1114" s="171">
        <v>2089</v>
      </c>
      <c r="H1114" s="172" t="s">
        <v>2127</v>
      </c>
      <c r="I1114" s="172" t="s">
        <v>2444</v>
      </c>
      <c r="J1114" s="172" t="s">
        <v>2586</v>
      </c>
      <c r="K1114" s="172" t="s">
        <v>2587</v>
      </c>
      <c r="L1114" s="172" t="s">
        <v>2620</v>
      </c>
      <c r="M1114" s="172" t="s">
        <v>179</v>
      </c>
    </row>
    <row r="1115" spans="2:13" ht="20.100000000000001" customHeight="1" x14ac:dyDescent="0.25">
      <c r="B1115" s="173" t="str">
        <f>IFERROR(RANK(Table912[[#This Row],[search id]],Table912[search id],1),"")</f>
        <v/>
      </c>
      <c r="C1115" s="174" t="str">
        <f>IF(MIN(Table912[[#This Row],[search supracategory]:[search subcategory]])&lt;&gt;0,MIN(Table912[[#This Row],[search supracategory]:[search subcategory]]),"")</f>
        <v/>
      </c>
      <c r="D1115" s="174" t="str">
        <f>IFERROR(SEARCH($G$3,Table912[[#This Row],[Supracategory Name]])+ROW()/100000,"")</f>
        <v/>
      </c>
      <c r="E1115" s="174" t="str">
        <f>IFERROR(SEARCH($G$3,Table912[[#This Row],[Category Name]])+ROW()/100000,"")</f>
        <v/>
      </c>
      <c r="F1115" s="174" t="str">
        <f>IFERROR(SEARCH($G$3,Table912[[#This Row],[Subcategory Name]])+ROW()/100000,"")</f>
        <v/>
      </c>
      <c r="G1115" s="171">
        <v>2091</v>
      </c>
      <c r="H1115" s="172" t="s">
        <v>2127</v>
      </c>
      <c r="I1115" s="172" t="s">
        <v>2444</v>
      </c>
      <c r="J1115" s="172" t="s">
        <v>2586</v>
      </c>
      <c r="K1115" s="172" t="s">
        <v>2587</v>
      </c>
      <c r="L1115" s="172" t="s">
        <v>2622</v>
      </c>
      <c r="M1115" s="172" t="s">
        <v>179</v>
      </c>
    </row>
    <row r="1116" spans="2:13" ht="20.100000000000001" customHeight="1" x14ac:dyDescent="0.25">
      <c r="B1116" s="169" t="str">
        <f>IFERROR(RANK(Table912[[#This Row],[search id]],Table912[search id],1),"")</f>
        <v/>
      </c>
      <c r="C1116" s="170" t="str">
        <f>IF(MIN(Table912[[#This Row],[search supracategory]:[search subcategory]])&lt;&gt;0,MIN(Table912[[#This Row],[search supracategory]:[search subcategory]]),"")</f>
        <v/>
      </c>
      <c r="D1116" s="170" t="str">
        <f>IFERROR(SEARCH($G$3,Table912[[#This Row],[Supracategory Name]])+ROW()/100000,"")</f>
        <v/>
      </c>
      <c r="E1116" s="170" t="str">
        <f>IFERROR(SEARCH($G$3,Table912[[#This Row],[Category Name]])+ROW()/100000,"")</f>
        <v/>
      </c>
      <c r="F1116" s="170" t="str">
        <f>IFERROR(SEARCH($G$3,Table912[[#This Row],[Subcategory Name]])+ROW()/100000,"")</f>
        <v/>
      </c>
      <c r="G1116" s="171">
        <v>2698</v>
      </c>
      <c r="H1116" s="172" t="s">
        <v>2127</v>
      </c>
      <c r="I1116" s="172" t="s">
        <v>2444</v>
      </c>
      <c r="J1116" s="172" t="s">
        <v>2586</v>
      </c>
      <c r="K1116" s="172" t="s">
        <v>2587</v>
      </c>
      <c r="L1116" s="172" t="s">
        <v>2624</v>
      </c>
      <c r="M1116" s="172" t="s">
        <v>179</v>
      </c>
    </row>
    <row r="1117" spans="2:13" ht="20.100000000000001" customHeight="1" x14ac:dyDescent="0.25">
      <c r="B1117" s="173" t="str">
        <f>IFERROR(RANK(Table912[[#This Row],[search id]],Table912[search id],1),"")</f>
        <v/>
      </c>
      <c r="C1117" s="174" t="str">
        <f>IF(MIN(Table912[[#This Row],[search supracategory]:[search subcategory]])&lt;&gt;0,MIN(Table912[[#This Row],[search supracategory]:[search subcategory]]),"")</f>
        <v/>
      </c>
      <c r="D1117" s="174" t="str">
        <f>IFERROR(SEARCH($G$3,Table912[[#This Row],[Supracategory Name]])+ROW()/100000,"")</f>
        <v/>
      </c>
      <c r="E1117" s="174" t="str">
        <f>IFERROR(SEARCH($G$3,Table912[[#This Row],[Category Name]])+ROW()/100000,"")</f>
        <v/>
      </c>
      <c r="F1117" s="174" t="str">
        <f>IFERROR(SEARCH($G$3,Table912[[#This Row],[Subcategory Name]])+ROW()/100000,"")</f>
        <v/>
      </c>
      <c r="G1117" s="171">
        <v>1774</v>
      </c>
      <c r="H1117" s="172" t="s">
        <v>2127</v>
      </c>
      <c r="I1117" s="172" t="s">
        <v>2444</v>
      </c>
      <c r="J1117" s="172" t="s">
        <v>2586</v>
      </c>
      <c r="K1117" s="172" t="s">
        <v>2626</v>
      </c>
      <c r="L1117" s="172" t="s">
        <v>2627</v>
      </c>
      <c r="M1117" s="172" t="s">
        <v>179</v>
      </c>
    </row>
    <row r="1118" spans="2:13" ht="20.100000000000001" customHeight="1" x14ac:dyDescent="0.25">
      <c r="B1118" s="169" t="str">
        <f>IFERROR(RANK(Table912[[#This Row],[search id]],Table912[search id],1),"")</f>
        <v/>
      </c>
      <c r="C1118" s="170" t="str">
        <f>IF(MIN(Table912[[#This Row],[search supracategory]:[search subcategory]])&lt;&gt;0,MIN(Table912[[#This Row],[search supracategory]:[search subcategory]]),"")</f>
        <v/>
      </c>
      <c r="D1118" s="170" t="str">
        <f>IFERROR(SEARCH($G$3,Table912[[#This Row],[Supracategory Name]])+ROW()/100000,"")</f>
        <v/>
      </c>
      <c r="E1118" s="170" t="str">
        <f>IFERROR(SEARCH($G$3,Table912[[#This Row],[Category Name]])+ROW()/100000,"")</f>
        <v/>
      </c>
      <c r="F1118" s="170" t="str">
        <f>IFERROR(SEARCH($G$3,Table912[[#This Row],[Subcategory Name]])+ROW()/100000,"")</f>
        <v/>
      </c>
      <c r="G1118" s="171">
        <v>1769</v>
      </c>
      <c r="H1118" s="172" t="s">
        <v>2127</v>
      </c>
      <c r="I1118" s="172" t="s">
        <v>2444</v>
      </c>
      <c r="J1118" s="172" t="s">
        <v>2586</v>
      </c>
      <c r="K1118" s="172" t="s">
        <v>2626</v>
      </c>
      <c r="L1118" s="172" t="s">
        <v>2630</v>
      </c>
      <c r="M1118" s="172" t="s">
        <v>179</v>
      </c>
    </row>
    <row r="1119" spans="2:13" ht="20.100000000000001" customHeight="1" x14ac:dyDescent="0.25">
      <c r="B1119" s="173" t="str">
        <f>IFERROR(RANK(Table912[[#This Row],[search id]],Table912[search id],1),"")</f>
        <v/>
      </c>
      <c r="C1119" s="174" t="str">
        <f>IF(MIN(Table912[[#This Row],[search supracategory]:[search subcategory]])&lt;&gt;0,MIN(Table912[[#This Row],[search supracategory]:[search subcategory]]),"")</f>
        <v/>
      </c>
      <c r="D1119" s="174" t="str">
        <f>IFERROR(SEARCH($G$3,Table912[[#This Row],[Supracategory Name]])+ROW()/100000,"")</f>
        <v/>
      </c>
      <c r="E1119" s="174" t="str">
        <f>IFERROR(SEARCH($G$3,Table912[[#This Row],[Category Name]])+ROW()/100000,"")</f>
        <v/>
      </c>
      <c r="F1119" s="174" t="str">
        <f>IFERROR(SEARCH($G$3,Table912[[#This Row],[Subcategory Name]])+ROW()/100000,"")</f>
        <v/>
      </c>
      <c r="G1119" s="171">
        <v>1766</v>
      </c>
      <c r="H1119" s="172" t="s">
        <v>2127</v>
      </c>
      <c r="I1119" s="172" t="s">
        <v>2444</v>
      </c>
      <c r="J1119" s="172" t="s">
        <v>2586</v>
      </c>
      <c r="K1119" s="172" t="s">
        <v>2626</v>
      </c>
      <c r="L1119" s="172" t="s">
        <v>2632</v>
      </c>
      <c r="M1119" s="172" t="s">
        <v>179</v>
      </c>
    </row>
    <row r="1120" spans="2:13" ht="20.100000000000001" customHeight="1" x14ac:dyDescent="0.25">
      <c r="B1120" s="169" t="str">
        <f>IFERROR(RANK(Table912[[#This Row],[search id]],Table912[search id],1),"")</f>
        <v/>
      </c>
      <c r="C1120" s="170" t="str">
        <f>IF(MIN(Table912[[#This Row],[search supracategory]:[search subcategory]])&lt;&gt;0,MIN(Table912[[#This Row],[search supracategory]:[search subcategory]]),"")</f>
        <v/>
      </c>
      <c r="D1120" s="170" t="str">
        <f>IFERROR(SEARCH($G$3,Table912[[#This Row],[Supracategory Name]])+ROW()/100000,"")</f>
        <v/>
      </c>
      <c r="E1120" s="170" t="str">
        <f>IFERROR(SEARCH($G$3,Table912[[#This Row],[Category Name]])+ROW()/100000,"")</f>
        <v/>
      </c>
      <c r="F1120" s="170" t="str">
        <f>IFERROR(SEARCH($G$3,Table912[[#This Row],[Subcategory Name]])+ROW()/100000,"")</f>
        <v/>
      </c>
      <c r="G1120" s="171">
        <v>2742</v>
      </c>
      <c r="H1120" s="172" t="s">
        <v>2127</v>
      </c>
      <c r="I1120" s="172" t="s">
        <v>2444</v>
      </c>
      <c r="J1120" s="172" t="s">
        <v>2586</v>
      </c>
      <c r="K1120" s="172" t="s">
        <v>2634</v>
      </c>
      <c r="L1120" s="172" t="s">
        <v>2635</v>
      </c>
      <c r="M1120" s="172" t="s">
        <v>179</v>
      </c>
    </row>
    <row r="1121" spans="2:13" ht="20.100000000000001" customHeight="1" x14ac:dyDescent="0.25">
      <c r="B1121" s="173" t="str">
        <f>IFERROR(RANK(Table912[[#This Row],[search id]],Table912[search id],1),"")</f>
        <v/>
      </c>
      <c r="C1121" s="174" t="str">
        <f>IF(MIN(Table912[[#This Row],[search supracategory]:[search subcategory]])&lt;&gt;0,MIN(Table912[[#This Row],[search supracategory]:[search subcategory]]),"")</f>
        <v/>
      </c>
      <c r="D1121" s="174" t="str">
        <f>IFERROR(SEARCH($G$3,Table912[[#This Row],[Supracategory Name]])+ROW()/100000,"")</f>
        <v/>
      </c>
      <c r="E1121" s="174" t="str">
        <f>IFERROR(SEARCH($G$3,Table912[[#This Row],[Category Name]])+ROW()/100000,"")</f>
        <v/>
      </c>
      <c r="F1121" s="174" t="str">
        <f>IFERROR(SEARCH($G$3,Table912[[#This Row],[Subcategory Name]])+ROW()/100000,"")</f>
        <v/>
      </c>
      <c r="G1121" s="171">
        <v>3403</v>
      </c>
      <c r="H1121" s="172" t="s">
        <v>2127</v>
      </c>
      <c r="I1121" s="172" t="s">
        <v>2444</v>
      </c>
      <c r="J1121" s="172" t="s">
        <v>2586</v>
      </c>
      <c r="K1121" s="172" t="s">
        <v>2634</v>
      </c>
      <c r="L1121" s="172" t="s">
        <v>2638</v>
      </c>
      <c r="M1121" s="172" t="s">
        <v>179</v>
      </c>
    </row>
    <row r="1122" spans="2:13" ht="20.100000000000001" customHeight="1" x14ac:dyDescent="0.25">
      <c r="B1122" s="169" t="str">
        <f>IFERROR(RANK(Table912[[#This Row],[search id]],Table912[search id],1),"")</f>
        <v/>
      </c>
      <c r="C1122" s="170" t="str">
        <f>IF(MIN(Table912[[#This Row],[search supracategory]:[search subcategory]])&lt;&gt;0,MIN(Table912[[#This Row],[search supracategory]:[search subcategory]]),"")</f>
        <v/>
      </c>
      <c r="D1122" s="170" t="str">
        <f>IFERROR(SEARCH($G$3,Table912[[#This Row],[Supracategory Name]])+ROW()/100000,"")</f>
        <v/>
      </c>
      <c r="E1122" s="170" t="str">
        <f>IFERROR(SEARCH($G$3,Table912[[#This Row],[Category Name]])+ROW()/100000,"")</f>
        <v/>
      </c>
      <c r="F1122" s="170" t="str">
        <f>IFERROR(SEARCH($G$3,Table912[[#This Row],[Subcategory Name]])+ROW()/100000,"")</f>
        <v/>
      </c>
      <c r="G1122" s="171">
        <v>2699</v>
      </c>
      <c r="H1122" s="172" t="s">
        <v>2127</v>
      </c>
      <c r="I1122" s="172" t="s">
        <v>2444</v>
      </c>
      <c r="J1122" s="172" t="s">
        <v>2586</v>
      </c>
      <c r="K1122" s="172" t="s">
        <v>2634</v>
      </c>
      <c r="L1122" s="172" t="s">
        <v>2640</v>
      </c>
      <c r="M1122" s="172" t="s">
        <v>179</v>
      </c>
    </row>
    <row r="1123" spans="2:13" ht="20.100000000000001" customHeight="1" x14ac:dyDescent="0.25">
      <c r="B1123" s="173" t="str">
        <f>IFERROR(RANK(Table912[[#This Row],[search id]],Table912[search id],1),"")</f>
        <v/>
      </c>
      <c r="C1123" s="174" t="str">
        <f>IF(MIN(Table912[[#This Row],[search supracategory]:[search subcategory]])&lt;&gt;0,MIN(Table912[[#This Row],[search supracategory]:[search subcategory]]),"")</f>
        <v/>
      </c>
      <c r="D1123" s="174" t="str">
        <f>IFERROR(SEARCH($G$3,Table912[[#This Row],[Supracategory Name]])+ROW()/100000,"")</f>
        <v/>
      </c>
      <c r="E1123" s="174" t="str">
        <f>IFERROR(SEARCH($G$3,Table912[[#This Row],[Category Name]])+ROW()/100000,"")</f>
        <v/>
      </c>
      <c r="F1123" s="174" t="str">
        <f>IFERROR(SEARCH($G$3,Table912[[#This Row],[Subcategory Name]])+ROW()/100000,"")</f>
        <v/>
      </c>
      <c r="G1123" s="171">
        <v>2691</v>
      </c>
      <c r="H1123" s="172" t="s">
        <v>2127</v>
      </c>
      <c r="I1123" s="172" t="s">
        <v>2444</v>
      </c>
      <c r="J1123" s="172" t="s">
        <v>2586</v>
      </c>
      <c r="K1123" s="172" t="s">
        <v>2634</v>
      </c>
      <c r="L1123" s="172" t="s">
        <v>2642</v>
      </c>
      <c r="M1123" s="172" t="s">
        <v>179</v>
      </c>
    </row>
    <row r="1124" spans="2:13" ht="20.100000000000001" customHeight="1" x14ac:dyDescent="0.25">
      <c r="B1124" s="169" t="str">
        <f>IFERROR(RANK(Table912[[#This Row],[search id]],Table912[search id],1),"")</f>
        <v/>
      </c>
      <c r="C1124" s="170" t="str">
        <f>IF(MIN(Table912[[#This Row],[search supracategory]:[search subcategory]])&lt;&gt;0,MIN(Table912[[#This Row],[search supracategory]:[search subcategory]]),"")</f>
        <v/>
      </c>
      <c r="D1124" s="170" t="str">
        <f>IFERROR(SEARCH($G$3,Table912[[#This Row],[Supracategory Name]])+ROW()/100000,"")</f>
        <v/>
      </c>
      <c r="E1124" s="170" t="str">
        <f>IFERROR(SEARCH($G$3,Table912[[#This Row],[Category Name]])+ROW()/100000,"")</f>
        <v/>
      </c>
      <c r="F1124" s="170" t="str">
        <f>IFERROR(SEARCH($G$3,Table912[[#This Row],[Subcategory Name]])+ROW()/100000,"")</f>
        <v/>
      </c>
      <c r="G1124" s="171">
        <v>2682</v>
      </c>
      <c r="H1124" s="172" t="s">
        <v>2127</v>
      </c>
      <c r="I1124" s="172" t="s">
        <v>2444</v>
      </c>
      <c r="J1124" s="172" t="s">
        <v>2586</v>
      </c>
      <c r="K1124" s="172" t="s">
        <v>2634</v>
      </c>
      <c r="L1124" s="172" t="s">
        <v>2644</v>
      </c>
      <c r="M1124" s="172" t="s">
        <v>179</v>
      </c>
    </row>
    <row r="1125" spans="2:13" ht="20.100000000000001" customHeight="1" x14ac:dyDescent="0.25">
      <c r="B1125" s="173" t="str">
        <f>IFERROR(RANK(Table912[[#This Row],[search id]],Table912[search id],1),"")</f>
        <v/>
      </c>
      <c r="C1125" s="174" t="str">
        <f>IF(MIN(Table912[[#This Row],[search supracategory]:[search subcategory]])&lt;&gt;0,MIN(Table912[[#This Row],[search supracategory]:[search subcategory]]),"")</f>
        <v/>
      </c>
      <c r="D1125" s="174" t="str">
        <f>IFERROR(SEARCH($G$3,Table912[[#This Row],[Supracategory Name]])+ROW()/100000,"")</f>
        <v/>
      </c>
      <c r="E1125" s="174" t="str">
        <f>IFERROR(SEARCH($G$3,Table912[[#This Row],[Category Name]])+ROW()/100000,"")</f>
        <v/>
      </c>
      <c r="F1125" s="174" t="str">
        <f>IFERROR(SEARCH($G$3,Table912[[#This Row],[Subcategory Name]])+ROW()/100000,"")</f>
        <v/>
      </c>
      <c r="G1125" s="171">
        <v>2683</v>
      </c>
      <c r="H1125" s="172" t="s">
        <v>2127</v>
      </c>
      <c r="I1125" s="172" t="s">
        <v>2444</v>
      </c>
      <c r="J1125" s="172" t="s">
        <v>2586</v>
      </c>
      <c r="K1125" s="172" t="s">
        <v>2634</v>
      </c>
      <c r="L1125" s="172" t="s">
        <v>2646</v>
      </c>
      <c r="M1125" s="172" t="s">
        <v>179</v>
      </c>
    </row>
    <row r="1126" spans="2:13" ht="20.100000000000001" customHeight="1" x14ac:dyDescent="0.25">
      <c r="B1126" s="169" t="str">
        <f>IFERROR(RANK(Table912[[#This Row],[search id]],Table912[search id],1),"")</f>
        <v/>
      </c>
      <c r="C1126" s="170" t="str">
        <f>IF(MIN(Table912[[#This Row],[search supracategory]:[search subcategory]])&lt;&gt;0,MIN(Table912[[#This Row],[search supracategory]:[search subcategory]]),"")</f>
        <v/>
      </c>
      <c r="D1126" s="170" t="str">
        <f>IFERROR(SEARCH($G$3,Table912[[#This Row],[Supracategory Name]])+ROW()/100000,"")</f>
        <v/>
      </c>
      <c r="E1126" s="170" t="str">
        <f>IFERROR(SEARCH($G$3,Table912[[#This Row],[Category Name]])+ROW()/100000,"")</f>
        <v/>
      </c>
      <c r="F1126" s="170" t="str">
        <f>IFERROR(SEARCH($G$3,Table912[[#This Row],[Subcategory Name]])+ROW()/100000,"")</f>
        <v/>
      </c>
      <c r="G1126" s="171">
        <v>2106</v>
      </c>
      <c r="H1126" s="172" t="s">
        <v>2127</v>
      </c>
      <c r="I1126" s="172" t="s">
        <v>2444</v>
      </c>
      <c r="J1126" s="172" t="s">
        <v>2586</v>
      </c>
      <c r="K1126" s="172" t="s">
        <v>2634</v>
      </c>
      <c r="L1126" s="172" t="s">
        <v>2648</v>
      </c>
      <c r="M1126" s="172" t="s">
        <v>179</v>
      </c>
    </row>
    <row r="1127" spans="2:13" ht="20.100000000000001" customHeight="1" x14ac:dyDescent="0.25">
      <c r="B1127" s="173" t="str">
        <f>IFERROR(RANK(Table912[[#This Row],[search id]],Table912[search id],1),"")</f>
        <v/>
      </c>
      <c r="C1127" s="174" t="str">
        <f>IF(MIN(Table912[[#This Row],[search supracategory]:[search subcategory]])&lt;&gt;0,MIN(Table912[[#This Row],[search supracategory]:[search subcategory]]),"")</f>
        <v/>
      </c>
      <c r="D1127" s="174" t="str">
        <f>IFERROR(SEARCH($G$3,Table912[[#This Row],[Supracategory Name]])+ROW()/100000,"")</f>
        <v/>
      </c>
      <c r="E1127" s="174" t="str">
        <f>IFERROR(SEARCH($G$3,Table912[[#This Row],[Category Name]])+ROW()/100000,"")</f>
        <v/>
      </c>
      <c r="F1127" s="174" t="str">
        <f>IFERROR(SEARCH($G$3,Table912[[#This Row],[Subcategory Name]])+ROW()/100000,"")</f>
        <v/>
      </c>
      <c r="G1127" s="171">
        <v>2107</v>
      </c>
      <c r="H1127" s="172" t="s">
        <v>2127</v>
      </c>
      <c r="I1127" s="172" t="s">
        <v>2444</v>
      </c>
      <c r="J1127" s="172" t="s">
        <v>2586</v>
      </c>
      <c r="K1127" s="172" t="s">
        <v>2634</v>
      </c>
      <c r="L1127" s="172" t="s">
        <v>2650</v>
      </c>
      <c r="M1127" s="172" t="s">
        <v>179</v>
      </c>
    </row>
    <row r="1128" spans="2:13" ht="20.100000000000001" customHeight="1" x14ac:dyDescent="0.25">
      <c r="B1128" s="169" t="str">
        <f>IFERROR(RANK(Table912[[#This Row],[search id]],Table912[search id],1),"")</f>
        <v/>
      </c>
      <c r="C1128" s="170" t="str">
        <f>IF(MIN(Table912[[#This Row],[search supracategory]:[search subcategory]])&lt;&gt;0,MIN(Table912[[#This Row],[search supracategory]:[search subcategory]]),"")</f>
        <v/>
      </c>
      <c r="D1128" s="170" t="str">
        <f>IFERROR(SEARCH($G$3,Table912[[#This Row],[Supracategory Name]])+ROW()/100000,"")</f>
        <v/>
      </c>
      <c r="E1128" s="170" t="str">
        <f>IFERROR(SEARCH($G$3,Table912[[#This Row],[Category Name]])+ROW()/100000,"")</f>
        <v/>
      </c>
      <c r="F1128" s="170" t="str">
        <f>IFERROR(SEARCH($G$3,Table912[[#This Row],[Subcategory Name]])+ROW()/100000,"")</f>
        <v/>
      </c>
      <c r="G1128" s="171">
        <v>2110</v>
      </c>
      <c r="H1128" s="172" t="s">
        <v>2127</v>
      </c>
      <c r="I1128" s="172" t="s">
        <v>2444</v>
      </c>
      <c r="J1128" s="172" t="s">
        <v>2586</v>
      </c>
      <c r="K1128" s="172" t="s">
        <v>2634</v>
      </c>
      <c r="L1128" s="172" t="s">
        <v>2652</v>
      </c>
      <c r="M1128" s="172" t="s">
        <v>179</v>
      </c>
    </row>
    <row r="1129" spans="2:13" ht="20.100000000000001" customHeight="1" x14ac:dyDescent="0.25">
      <c r="B1129" s="173" t="str">
        <f>IFERROR(RANK(Table912[[#This Row],[search id]],Table912[search id],1),"")</f>
        <v/>
      </c>
      <c r="C1129" s="174" t="str">
        <f>IF(MIN(Table912[[#This Row],[search supracategory]:[search subcategory]])&lt;&gt;0,MIN(Table912[[#This Row],[search supracategory]:[search subcategory]]),"")</f>
        <v/>
      </c>
      <c r="D1129" s="174" t="str">
        <f>IFERROR(SEARCH($G$3,Table912[[#This Row],[Supracategory Name]])+ROW()/100000,"")</f>
        <v/>
      </c>
      <c r="E1129" s="174" t="str">
        <f>IFERROR(SEARCH($G$3,Table912[[#This Row],[Category Name]])+ROW()/100000,"")</f>
        <v/>
      </c>
      <c r="F1129" s="174" t="str">
        <f>IFERROR(SEARCH($G$3,Table912[[#This Row],[Subcategory Name]])+ROW()/100000,"")</f>
        <v/>
      </c>
      <c r="G1129" s="171">
        <v>2111</v>
      </c>
      <c r="H1129" s="172" t="s">
        <v>2127</v>
      </c>
      <c r="I1129" s="172" t="s">
        <v>2444</v>
      </c>
      <c r="J1129" s="172" t="s">
        <v>2586</v>
      </c>
      <c r="K1129" s="172" t="s">
        <v>2634</v>
      </c>
      <c r="L1129" s="172" t="s">
        <v>2654</v>
      </c>
      <c r="M1129" s="172" t="s">
        <v>179</v>
      </c>
    </row>
    <row r="1130" spans="2:13" ht="20.100000000000001" customHeight="1" x14ac:dyDescent="0.25">
      <c r="B1130" s="169" t="str">
        <f>IFERROR(RANK(Table912[[#This Row],[search id]],Table912[search id],1),"")</f>
        <v/>
      </c>
      <c r="C1130" s="170" t="str">
        <f>IF(MIN(Table912[[#This Row],[search supracategory]:[search subcategory]])&lt;&gt;0,MIN(Table912[[#This Row],[search supracategory]:[search subcategory]]),"")</f>
        <v/>
      </c>
      <c r="D1130" s="170" t="str">
        <f>IFERROR(SEARCH($G$3,Table912[[#This Row],[Supracategory Name]])+ROW()/100000,"")</f>
        <v/>
      </c>
      <c r="E1130" s="170" t="str">
        <f>IFERROR(SEARCH($G$3,Table912[[#This Row],[Category Name]])+ROW()/100000,"")</f>
        <v/>
      </c>
      <c r="F1130" s="170" t="str">
        <f>IFERROR(SEARCH($G$3,Table912[[#This Row],[Subcategory Name]])+ROW()/100000,"")</f>
        <v/>
      </c>
      <c r="G1130" s="171">
        <v>2104</v>
      </c>
      <c r="H1130" s="172" t="s">
        <v>2127</v>
      </c>
      <c r="I1130" s="172" t="s">
        <v>2444</v>
      </c>
      <c r="J1130" s="172" t="s">
        <v>2586</v>
      </c>
      <c r="K1130" s="172" t="s">
        <v>2634</v>
      </c>
      <c r="L1130" s="172" t="s">
        <v>2656</v>
      </c>
      <c r="M1130" s="172" t="s">
        <v>179</v>
      </c>
    </row>
    <row r="1131" spans="2:13" ht="20.100000000000001" customHeight="1" x14ac:dyDescent="0.25">
      <c r="B1131" s="173" t="str">
        <f>IFERROR(RANK(Table912[[#This Row],[search id]],Table912[search id],1),"")</f>
        <v/>
      </c>
      <c r="C1131" s="174" t="str">
        <f>IF(MIN(Table912[[#This Row],[search supracategory]:[search subcategory]])&lt;&gt;0,MIN(Table912[[#This Row],[search supracategory]:[search subcategory]]),"")</f>
        <v/>
      </c>
      <c r="D1131" s="174" t="str">
        <f>IFERROR(SEARCH($G$3,Table912[[#This Row],[Supracategory Name]])+ROW()/100000,"")</f>
        <v/>
      </c>
      <c r="E1131" s="174" t="str">
        <f>IFERROR(SEARCH($G$3,Table912[[#This Row],[Category Name]])+ROW()/100000,"")</f>
        <v/>
      </c>
      <c r="F1131" s="174" t="str">
        <f>IFERROR(SEARCH($G$3,Table912[[#This Row],[Subcategory Name]])+ROW()/100000,"")</f>
        <v/>
      </c>
      <c r="G1131" s="171">
        <v>2099</v>
      </c>
      <c r="H1131" s="172" t="s">
        <v>2127</v>
      </c>
      <c r="I1131" s="172" t="s">
        <v>2444</v>
      </c>
      <c r="J1131" s="172" t="s">
        <v>2586</v>
      </c>
      <c r="K1131" s="172" t="s">
        <v>2634</v>
      </c>
      <c r="L1131" s="172" t="s">
        <v>2658</v>
      </c>
      <c r="M1131" s="172" t="s">
        <v>179</v>
      </c>
    </row>
    <row r="1132" spans="2:13" ht="20.100000000000001" customHeight="1" x14ac:dyDescent="0.25">
      <c r="B1132" s="169" t="str">
        <f>IFERROR(RANK(Table912[[#This Row],[search id]],Table912[search id],1),"")</f>
        <v/>
      </c>
      <c r="C1132" s="170" t="str">
        <f>IF(MIN(Table912[[#This Row],[search supracategory]:[search subcategory]])&lt;&gt;0,MIN(Table912[[#This Row],[search supracategory]:[search subcategory]]),"")</f>
        <v/>
      </c>
      <c r="D1132" s="170" t="str">
        <f>IFERROR(SEARCH($G$3,Table912[[#This Row],[Supracategory Name]])+ROW()/100000,"")</f>
        <v/>
      </c>
      <c r="E1132" s="170" t="str">
        <f>IFERROR(SEARCH($G$3,Table912[[#This Row],[Category Name]])+ROW()/100000,"")</f>
        <v/>
      </c>
      <c r="F1132" s="170" t="str">
        <f>IFERROR(SEARCH($G$3,Table912[[#This Row],[Subcategory Name]])+ROW()/100000,"")</f>
        <v/>
      </c>
      <c r="G1132" s="171">
        <v>2100</v>
      </c>
      <c r="H1132" s="172" t="s">
        <v>2127</v>
      </c>
      <c r="I1132" s="172" t="s">
        <v>2444</v>
      </c>
      <c r="J1132" s="172" t="s">
        <v>2586</v>
      </c>
      <c r="K1132" s="172" t="s">
        <v>2634</v>
      </c>
      <c r="L1132" s="172" t="s">
        <v>2660</v>
      </c>
      <c r="M1132" s="172" t="s">
        <v>179</v>
      </c>
    </row>
    <row r="1133" spans="2:13" ht="20.100000000000001" customHeight="1" x14ac:dyDescent="0.25">
      <c r="B1133" s="173" t="str">
        <f>IFERROR(RANK(Table912[[#This Row],[search id]],Table912[search id],1),"")</f>
        <v/>
      </c>
      <c r="C1133" s="174" t="str">
        <f>IF(MIN(Table912[[#This Row],[search supracategory]:[search subcategory]])&lt;&gt;0,MIN(Table912[[#This Row],[search supracategory]:[search subcategory]]),"")</f>
        <v/>
      </c>
      <c r="D1133" s="174" t="str">
        <f>IFERROR(SEARCH($G$3,Table912[[#This Row],[Supracategory Name]])+ROW()/100000,"")</f>
        <v/>
      </c>
      <c r="E1133" s="174" t="str">
        <f>IFERROR(SEARCH($G$3,Table912[[#This Row],[Category Name]])+ROW()/100000,"")</f>
        <v/>
      </c>
      <c r="F1133" s="174" t="str">
        <f>IFERROR(SEARCH($G$3,Table912[[#This Row],[Subcategory Name]])+ROW()/100000,"")</f>
        <v/>
      </c>
      <c r="G1133" s="171">
        <v>2113</v>
      </c>
      <c r="H1133" s="172" t="s">
        <v>2127</v>
      </c>
      <c r="I1133" s="172" t="s">
        <v>2444</v>
      </c>
      <c r="J1133" s="172" t="s">
        <v>2586</v>
      </c>
      <c r="K1133" s="172" t="s">
        <v>2634</v>
      </c>
      <c r="L1133" s="172" t="s">
        <v>2662</v>
      </c>
      <c r="M1133" s="172" t="s">
        <v>179</v>
      </c>
    </row>
    <row r="1134" spans="2:13" ht="20.100000000000001" customHeight="1" x14ac:dyDescent="0.25">
      <c r="B1134" s="169" t="str">
        <f>IFERROR(RANK(Table912[[#This Row],[search id]],Table912[search id],1),"")</f>
        <v/>
      </c>
      <c r="C1134" s="170" t="str">
        <f>IF(MIN(Table912[[#This Row],[search supracategory]:[search subcategory]])&lt;&gt;0,MIN(Table912[[#This Row],[search supracategory]:[search subcategory]]),"")</f>
        <v/>
      </c>
      <c r="D1134" s="170" t="str">
        <f>IFERROR(SEARCH($G$3,Table912[[#This Row],[Supracategory Name]])+ROW()/100000,"")</f>
        <v/>
      </c>
      <c r="E1134" s="170" t="str">
        <f>IFERROR(SEARCH($G$3,Table912[[#This Row],[Category Name]])+ROW()/100000,"")</f>
        <v/>
      </c>
      <c r="F1134" s="170" t="str">
        <f>IFERROR(SEARCH($G$3,Table912[[#This Row],[Subcategory Name]])+ROW()/100000,"")</f>
        <v/>
      </c>
      <c r="G1134" s="171">
        <v>2114</v>
      </c>
      <c r="H1134" s="172" t="s">
        <v>2127</v>
      </c>
      <c r="I1134" s="172" t="s">
        <v>2444</v>
      </c>
      <c r="J1134" s="172" t="s">
        <v>2586</v>
      </c>
      <c r="K1134" s="172" t="s">
        <v>2634</v>
      </c>
      <c r="L1134" s="172" t="s">
        <v>2664</v>
      </c>
      <c r="M1134" s="172" t="s">
        <v>179</v>
      </c>
    </row>
    <row r="1135" spans="2:13" ht="20.100000000000001" customHeight="1" x14ac:dyDescent="0.25">
      <c r="B1135" s="173" t="str">
        <f>IFERROR(RANK(Table912[[#This Row],[search id]],Table912[search id],1),"")</f>
        <v/>
      </c>
      <c r="C1135" s="174" t="str">
        <f>IF(MIN(Table912[[#This Row],[search supracategory]:[search subcategory]])&lt;&gt;0,MIN(Table912[[#This Row],[search supracategory]:[search subcategory]]),"")</f>
        <v/>
      </c>
      <c r="D1135" s="174" t="str">
        <f>IFERROR(SEARCH($G$3,Table912[[#This Row],[Supracategory Name]])+ROW()/100000,"")</f>
        <v/>
      </c>
      <c r="E1135" s="174" t="str">
        <f>IFERROR(SEARCH($G$3,Table912[[#This Row],[Category Name]])+ROW()/100000,"")</f>
        <v/>
      </c>
      <c r="F1135" s="174" t="str">
        <f>IFERROR(SEARCH($G$3,Table912[[#This Row],[Subcategory Name]])+ROW()/100000,"")</f>
        <v/>
      </c>
      <c r="G1135" s="171">
        <v>2115</v>
      </c>
      <c r="H1135" s="172" t="s">
        <v>2127</v>
      </c>
      <c r="I1135" s="172" t="s">
        <v>2444</v>
      </c>
      <c r="J1135" s="172" t="s">
        <v>2586</v>
      </c>
      <c r="K1135" s="172" t="s">
        <v>2634</v>
      </c>
      <c r="L1135" s="172" t="s">
        <v>2666</v>
      </c>
      <c r="M1135" s="172" t="s">
        <v>179</v>
      </c>
    </row>
    <row r="1136" spans="2:13" ht="20.100000000000001" customHeight="1" x14ac:dyDescent="0.25">
      <c r="B1136" s="169" t="str">
        <f>IFERROR(RANK(Table912[[#This Row],[search id]],Table912[search id],1),"")</f>
        <v/>
      </c>
      <c r="C1136" s="170" t="str">
        <f>IF(MIN(Table912[[#This Row],[search supracategory]:[search subcategory]])&lt;&gt;0,MIN(Table912[[#This Row],[search supracategory]:[search subcategory]]),"")</f>
        <v/>
      </c>
      <c r="D1136" s="170" t="str">
        <f>IFERROR(SEARCH($G$3,Table912[[#This Row],[Supracategory Name]])+ROW()/100000,"")</f>
        <v/>
      </c>
      <c r="E1136" s="170" t="str">
        <f>IFERROR(SEARCH($G$3,Table912[[#This Row],[Category Name]])+ROW()/100000,"")</f>
        <v/>
      </c>
      <c r="F1136" s="170" t="str">
        <f>IFERROR(SEARCH($G$3,Table912[[#This Row],[Subcategory Name]])+ROW()/100000,"")</f>
        <v/>
      </c>
      <c r="G1136" s="171">
        <v>2116</v>
      </c>
      <c r="H1136" s="172" t="s">
        <v>2127</v>
      </c>
      <c r="I1136" s="172" t="s">
        <v>2444</v>
      </c>
      <c r="J1136" s="172" t="s">
        <v>2586</v>
      </c>
      <c r="K1136" s="172" t="s">
        <v>2634</v>
      </c>
      <c r="L1136" s="172" t="s">
        <v>2668</v>
      </c>
      <c r="M1136" s="172" t="s">
        <v>179</v>
      </c>
    </row>
    <row r="1137" spans="2:13" ht="20.100000000000001" customHeight="1" x14ac:dyDescent="0.25">
      <c r="B1137" s="173" t="str">
        <f>IFERROR(RANK(Table912[[#This Row],[search id]],Table912[search id],1),"")</f>
        <v/>
      </c>
      <c r="C1137" s="174" t="str">
        <f>IF(MIN(Table912[[#This Row],[search supracategory]:[search subcategory]])&lt;&gt;0,MIN(Table912[[#This Row],[search supracategory]:[search subcategory]]),"")</f>
        <v/>
      </c>
      <c r="D1137" s="174" t="str">
        <f>IFERROR(SEARCH($G$3,Table912[[#This Row],[Supracategory Name]])+ROW()/100000,"")</f>
        <v/>
      </c>
      <c r="E1137" s="174" t="str">
        <f>IFERROR(SEARCH($G$3,Table912[[#This Row],[Category Name]])+ROW()/100000,"")</f>
        <v/>
      </c>
      <c r="F1137" s="174" t="str">
        <f>IFERROR(SEARCH($G$3,Table912[[#This Row],[Subcategory Name]])+ROW()/100000,"")</f>
        <v/>
      </c>
      <c r="G1137" s="171">
        <v>2117</v>
      </c>
      <c r="H1137" s="172" t="s">
        <v>2127</v>
      </c>
      <c r="I1137" s="172" t="s">
        <v>2444</v>
      </c>
      <c r="J1137" s="172" t="s">
        <v>2586</v>
      </c>
      <c r="K1137" s="172" t="s">
        <v>2634</v>
      </c>
      <c r="L1137" s="172" t="s">
        <v>2670</v>
      </c>
      <c r="M1137" s="172" t="s">
        <v>179</v>
      </c>
    </row>
    <row r="1138" spans="2:13" ht="20.100000000000001" customHeight="1" x14ac:dyDescent="0.25">
      <c r="B1138" s="169" t="str">
        <f>IFERROR(RANK(Table912[[#This Row],[search id]],Table912[search id],1),"")</f>
        <v/>
      </c>
      <c r="C1138" s="170" t="str">
        <f>IF(MIN(Table912[[#This Row],[search supracategory]:[search subcategory]])&lt;&gt;0,MIN(Table912[[#This Row],[search supracategory]:[search subcategory]]),"")</f>
        <v/>
      </c>
      <c r="D1138" s="170" t="str">
        <f>IFERROR(SEARCH($G$3,Table912[[#This Row],[Supracategory Name]])+ROW()/100000,"")</f>
        <v/>
      </c>
      <c r="E1138" s="170" t="str">
        <f>IFERROR(SEARCH($G$3,Table912[[#This Row],[Category Name]])+ROW()/100000,"")</f>
        <v/>
      </c>
      <c r="F1138" s="170" t="str">
        <f>IFERROR(SEARCH($G$3,Table912[[#This Row],[Subcategory Name]])+ROW()/100000,"")</f>
        <v/>
      </c>
      <c r="G1138" s="171">
        <v>2118</v>
      </c>
      <c r="H1138" s="172" t="s">
        <v>2127</v>
      </c>
      <c r="I1138" s="172" t="s">
        <v>2444</v>
      </c>
      <c r="J1138" s="172" t="s">
        <v>2586</v>
      </c>
      <c r="K1138" s="172" t="s">
        <v>2634</v>
      </c>
      <c r="L1138" s="172" t="s">
        <v>2672</v>
      </c>
      <c r="M1138" s="172" t="s">
        <v>179</v>
      </c>
    </row>
    <row r="1139" spans="2:13" ht="20.100000000000001" customHeight="1" x14ac:dyDescent="0.25">
      <c r="B1139" s="173" t="str">
        <f>IFERROR(RANK(Table912[[#This Row],[search id]],Table912[search id],1),"")</f>
        <v/>
      </c>
      <c r="C1139" s="174" t="str">
        <f>IF(MIN(Table912[[#This Row],[search supracategory]:[search subcategory]])&lt;&gt;0,MIN(Table912[[#This Row],[search supracategory]:[search subcategory]]),"")</f>
        <v/>
      </c>
      <c r="D1139" s="174" t="str">
        <f>IFERROR(SEARCH($G$3,Table912[[#This Row],[Supracategory Name]])+ROW()/100000,"")</f>
        <v/>
      </c>
      <c r="E1139" s="174" t="str">
        <f>IFERROR(SEARCH($G$3,Table912[[#This Row],[Category Name]])+ROW()/100000,"")</f>
        <v/>
      </c>
      <c r="F1139" s="174" t="str">
        <f>IFERROR(SEARCH($G$3,Table912[[#This Row],[Subcategory Name]])+ROW()/100000,"")</f>
        <v/>
      </c>
      <c r="G1139" s="171">
        <v>2119</v>
      </c>
      <c r="H1139" s="172" t="s">
        <v>2127</v>
      </c>
      <c r="I1139" s="172" t="s">
        <v>2444</v>
      </c>
      <c r="J1139" s="172" t="s">
        <v>2586</v>
      </c>
      <c r="K1139" s="172" t="s">
        <v>2634</v>
      </c>
      <c r="L1139" s="172" t="s">
        <v>2674</v>
      </c>
      <c r="M1139" s="172" t="s">
        <v>179</v>
      </c>
    </row>
    <row r="1140" spans="2:13" ht="20.100000000000001" customHeight="1" x14ac:dyDescent="0.25">
      <c r="B1140" s="169" t="str">
        <f>IFERROR(RANK(Table912[[#This Row],[search id]],Table912[search id],1),"")</f>
        <v/>
      </c>
      <c r="C1140" s="170" t="str">
        <f>IF(MIN(Table912[[#This Row],[search supracategory]:[search subcategory]])&lt;&gt;0,MIN(Table912[[#This Row],[search supracategory]:[search subcategory]]),"")</f>
        <v/>
      </c>
      <c r="D1140" s="170" t="str">
        <f>IFERROR(SEARCH($G$3,Table912[[#This Row],[Supracategory Name]])+ROW()/100000,"")</f>
        <v/>
      </c>
      <c r="E1140" s="170" t="str">
        <f>IFERROR(SEARCH($G$3,Table912[[#This Row],[Category Name]])+ROW()/100000,"")</f>
        <v/>
      </c>
      <c r="F1140" s="170" t="str">
        <f>IFERROR(SEARCH($G$3,Table912[[#This Row],[Subcategory Name]])+ROW()/100000,"")</f>
        <v/>
      </c>
      <c r="G1140" s="171">
        <v>2120</v>
      </c>
      <c r="H1140" s="172" t="s">
        <v>2127</v>
      </c>
      <c r="I1140" s="172" t="s">
        <v>2444</v>
      </c>
      <c r="J1140" s="172" t="s">
        <v>2586</v>
      </c>
      <c r="K1140" s="172" t="s">
        <v>2634</v>
      </c>
      <c r="L1140" s="172" t="s">
        <v>2676</v>
      </c>
      <c r="M1140" s="172" t="s">
        <v>179</v>
      </c>
    </row>
    <row r="1141" spans="2:13" ht="20.100000000000001" customHeight="1" x14ac:dyDescent="0.25">
      <c r="B1141" s="173" t="str">
        <f>IFERROR(RANK(Table912[[#This Row],[search id]],Table912[search id],1),"")</f>
        <v/>
      </c>
      <c r="C1141" s="174" t="str">
        <f>IF(MIN(Table912[[#This Row],[search supracategory]:[search subcategory]])&lt;&gt;0,MIN(Table912[[#This Row],[search supracategory]:[search subcategory]]),"")</f>
        <v/>
      </c>
      <c r="D1141" s="174" t="str">
        <f>IFERROR(SEARCH($G$3,Table912[[#This Row],[Supracategory Name]])+ROW()/100000,"")</f>
        <v/>
      </c>
      <c r="E1141" s="174" t="str">
        <f>IFERROR(SEARCH($G$3,Table912[[#This Row],[Category Name]])+ROW()/100000,"")</f>
        <v/>
      </c>
      <c r="F1141" s="174" t="str">
        <f>IFERROR(SEARCH($G$3,Table912[[#This Row],[Subcategory Name]])+ROW()/100000,"")</f>
        <v/>
      </c>
      <c r="G1141" s="171">
        <v>2703</v>
      </c>
      <c r="H1141" s="172" t="s">
        <v>2127</v>
      </c>
      <c r="I1141" s="172" t="s">
        <v>2444</v>
      </c>
      <c r="J1141" s="172" t="s">
        <v>2586</v>
      </c>
      <c r="K1141" s="172" t="s">
        <v>2634</v>
      </c>
      <c r="L1141" s="172" t="s">
        <v>2678</v>
      </c>
      <c r="M1141" s="172" t="s">
        <v>179</v>
      </c>
    </row>
    <row r="1142" spans="2:13" ht="20.100000000000001" customHeight="1" x14ac:dyDescent="0.25">
      <c r="B1142" s="169" t="str">
        <f>IFERROR(RANK(Table912[[#This Row],[search id]],Table912[search id],1),"")</f>
        <v/>
      </c>
      <c r="C1142" s="170" t="str">
        <f>IF(MIN(Table912[[#This Row],[search supracategory]:[search subcategory]])&lt;&gt;0,MIN(Table912[[#This Row],[search supracategory]:[search subcategory]]),"")</f>
        <v/>
      </c>
      <c r="D1142" s="170" t="str">
        <f>IFERROR(SEARCH($G$3,Table912[[#This Row],[Supracategory Name]])+ROW()/100000,"")</f>
        <v/>
      </c>
      <c r="E1142" s="170" t="str">
        <f>IFERROR(SEARCH($G$3,Table912[[#This Row],[Category Name]])+ROW()/100000,"")</f>
        <v/>
      </c>
      <c r="F1142" s="170" t="str">
        <f>IFERROR(SEARCH($G$3,Table912[[#This Row],[Subcategory Name]])+ROW()/100000,"")</f>
        <v/>
      </c>
      <c r="G1142" s="171">
        <v>2268</v>
      </c>
      <c r="H1142" s="172" t="s">
        <v>2127</v>
      </c>
      <c r="I1142" s="172" t="s">
        <v>2444</v>
      </c>
      <c r="J1142" s="172" t="s">
        <v>2586</v>
      </c>
      <c r="K1142" s="172" t="s">
        <v>2680</v>
      </c>
      <c r="L1142" s="172" t="s">
        <v>2681</v>
      </c>
      <c r="M1142" s="172" t="s">
        <v>179</v>
      </c>
    </row>
    <row r="1143" spans="2:13" ht="20.100000000000001" customHeight="1" x14ac:dyDescent="0.25">
      <c r="B1143" s="173" t="str">
        <f>IFERROR(RANK(Table912[[#This Row],[search id]],Table912[search id],1),"")</f>
        <v/>
      </c>
      <c r="C1143" s="174" t="str">
        <f>IF(MIN(Table912[[#This Row],[search supracategory]:[search subcategory]])&lt;&gt;0,MIN(Table912[[#This Row],[search supracategory]:[search subcategory]]),"")</f>
        <v/>
      </c>
      <c r="D1143" s="174" t="str">
        <f>IFERROR(SEARCH($G$3,Table912[[#This Row],[Supracategory Name]])+ROW()/100000,"")</f>
        <v/>
      </c>
      <c r="E1143" s="174" t="str">
        <f>IFERROR(SEARCH($G$3,Table912[[#This Row],[Category Name]])+ROW()/100000,"")</f>
        <v/>
      </c>
      <c r="F1143" s="174" t="str">
        <f>IFERROR(SEARCH($G$3,Table912[[#This Row],[Subcategory Name]])+ROW()/100000,"")</f>
        <v/>
      </c>
      <c r="G1143" s="171">
        <v>2269</v>
      </c>
      <c r="H1143" s="172" t="s">
        <v>2127</v>
      </c>
      <c r="I1143" s="172" t="s">
        <v>2444</v>
      </c>
      <c r="J1143" s="172" t="s">
        <v>2586</v>
      </c>
      <c r="K1143" s="172" t="s">
        <v>2680</v>
      </c>
      <c r="L1143" s="172" t="s">
        <v>2683</v>
      </c>
      <c r="M1143" s="172" t="s">
        <v>179</v>
      </c>
    </row>
    <row r="1144" spans="2:13" ht="20.100000000000001" customHeight="1" x14ac:dyDescent="0.25">
      <c r="B1144" s="169" t="str">
        <f>IFERROR(RANK(Table912[[#This Row],[search id]],Table912[search id],1),"")</f>
        <v/>
      </c>
      <c r="C1144" s="170" t="str">
        <f>IF(MIN(Table912[[#This Row],[search supracategory]:[search subcategory]])&lt;&gt;0,MIN(Table912[[#This Row],[search supracategory]:[search subcategory]]),"")</f>
        <v/>
      </c>
      <c r="D1144" s="170" t="str">
        <f>IFERROR(SEARCH($G$3,Table912[[#This Row],[Supracategory Name]])+ROW()/100000,"")</f>
        <v/>
      </c>
      <c r="E1144" s="170" t="str">
        <f>IFERROR(SEARCH($G$3,Table912[[#This Row],[Category Name]])+ROW()/100000,"")</f>
        <v/>
      </c>
      <c r="F1144" s="170" t="str">
        <f>IFERROR(SEARCH($G$3,Table912[[#This Row],[Subcategory Name]])+ROW()/100000,"")</f>
        <v/>
      </c>
      <c r="G1144" s="171">
        <v>2288</v>
      </c>
      <c r="H1144" s="172" t="s">
        <v>2127</v>
      </c>
      <c r="I1144" s="172" t="s">
        <v>2444</v>
      </c>
      <c r="J1144" s="172" t="s">
        <v>2586</v>
      </c>
      <c r="K1144" s="172" t="s">
        <v>2680</v>
      </c>
      <c r="L1144" s="172" t="s">
        <v>2685</v>
      </c>
      <c r="M1144" s="172" t="s">
        <v>179</v>
      </c>
    </row>
    <row r="1145" spans="2:13" ht="20.100000000000001" customHeight="1" x14ac:dyDescent="0.25">
      <c r="B1145" s="173" t="str">
        <f>IFERROR(RANK(Table912[[#This Row],[search id]],Table912[search id],1),"")</f>
        <v/>
      </c>
      <c r="C1145" s="174" t="str">
        <f>IF(MIN(Table912[[#This Row],[search supracategory]:[search subcategory]])&lt;&gt;0,MIN(Table912[[#This Row],[search supracategory]:[search subcategory]]),"")</f>
        <v/>
      </c>
      <c r="D1145" s="174" t="str">
        <f>IFERROR(SEARCH($G$3,Table912[[#This Row],[Supracategory Name]])+ROW()/100000,"")</f>
        <v/>
      </c>
      <c r="E1145" s="174" t="str">
        <f>IFERROR(SEARCH($G$3,Table912[[#This Row],[Category Name]])+ROW()/100000,"")</f>
        <v/>
      </c>
      <c r="F1145" s="174" t="str">
        <f>IFERROR(SEARCH($G$3,Table912[[#This Row],[Subcategory Name]])+ROW()/100000,"")</f>
        <v/>
      </c>
      <c r="G1145" s="171">
        <v>2158</v>
      </c>
      <c r="H1145" s="172" t="s">
        <v>2127</v>
      </c>
      <c r="I1145" s="172" t="s">
        <v>2444</v>
      </c>
      <c r="J1145" s="172" t="s">
        <v>2586</v>
      </c>
      <c r="K1145" s="172" t="s">
        <v>2680</v>
      </c>
      <c r="L1145" s="172" t="s">
        <v>2687</v>
      </c>
      <c r="M1145" s="172" t="s">
        <v>179</v>
      </c>
    </row>
    <row r="1146" spans="2:13" ht="20.100000000000001" customHeight="1" x14ac:dyDescent="0.25">
      <c r="B1146" s="169" t="str">
        <f>IFERROR(RANK(Table912[[#This Row],[search id]],Table912[search id],1),"")</f>
        <v/>
      </c>
      <c r="C1146" s="170" t="str">
        <f>IF(MIN(Table912[[#This Row],[search supracategory]:[search subcategory]])&lt;&gt;0,MIN(Table912[[#This Row],[search supracategory]:[search subcategory]]),"")</f>
        <v/>
      </c>
      <c r="D1146" s="170" t="str">
        <f>IFERROR(SEARCH($G$3,Table912[[#This Row],[Supracategory Name]])+ROW()/100000,"")</f>
        <v/>
      </c>
      <c r="E1146" s="170" t="str">
        <f>IFERROR(SEARCH($G$3,Table912[[#This Row],[Category Name]])+ROW()/100000,"")</f>
        <v/>
      </c>
      <c r="F1146" s="170" t="str">
        <f>IFERROR(SEARCH($G$3,Table912[[#This Row],[Subcategory Name]])+ROW()/100000,"")</f>
        <v/>
      </c>
      <c r="G1146" s="171">
        <v>2568</v>
      </c>
      <c r="H1146" s="172" t="s">
        <v>2127</v>
      </c>
      <c r="I1146" s="172" t="s">
        <v>2444</v>
      </c>
      <c r="J1146" s="172" t="s">
        <v>2586</v>
      </c>
      <c r="K1146" s="172" t="s">
        <v>2680</v>
      </c>
      <c r="L1146" s="172" t="s">
        <v>2689</v>
      </c>
      <c r="M1146" s="172" t="s">
        <v>179</v>
      </c>
    </row>
    <row r="1147" spans="2:13" ht="20.100000000000001" customHeight="1" x14ac:dyDescent="0.25">
      <c r="B1147" s="173" t="str">
        <f>IFERROR(RANK(Table912[[#This Row],[search id]],Table912[search id],1),"")</f>
        <v/>
      </c>
      <c r="C1147" s="174" t="str">
        <f>IF(MIN(Table912[[#This Row],[search supracategory]:[search subcategory]])&lt;&gt;0,MIN(Table912[[#This Row],[search supracategory]:[search subcategory]]),"")</f>
        <v/>
      </c>
      <c r="D1147" s="174" t="str">
        <f>IFERROR(SEARCH($G$3,Table912[[#This Row],[Supracategory Name]])+ROW()/100000,"")</f>
        <v/>
      </c>
      <c r="E1147" s="174" t="str">
        <f>IFERROR(SEARCH($G$3,Table912[[#This Row],[Category Name]])+ROW()/100000,"")</f>
        <v/>
      </c>
      <c r="F1147" s="174" t="str">
        <f>IFERROR(SEARCH($G$3,Table912[[#This Row],[Subcategory Name]])+ROW()/100000,"")</f>
        <v/>
      </c>
      <c r="G1147" s="171">
        <v>2164</v>
      </c>
      <c r="H1147" s="172" t="s">
        <v>2127</v>
      </c>
      <c r="I1147" s="172" t="s">
        <v>2444</v>
      </c>
      <c r="J1147" s="172" t="s">
        <v>2586</v>
      </c>
      <c r="K1147" s="172" t="s">
        <v>2691</v>
      </c>
      <c r="L1147" s="172" t="s">
        <v>2692</v>
      </c>
      <c r="M1147" s="172" t="s">
        <v>179</v>
      </c>
    </row>
    <row r="1148" spans="2:13" ht="20.100000000000001" customHeight="1" x14ac:dyDescent="0.25">
      <c r="B1148" s="169" t="str">
        <f>IFERROR(RANK(Table912[[#This Row],[search id]],Table912[search id],1),"")</f>
        <v/>
      </c>
      <c r="C1148" s="170" t="str">
        <f>IF(MIN(Table912[[#This Row],[search supracategory]:[search subcategory]])&lt;&gt;0,MIN(Table912[[#This Row],[search supracategory]:[search subcategory]]),"")</f>
        <v/>
      </c>
      <c r="D1148" s="170" t="str">
        <f>IFERROR(SEARCH($G$3,Table912[[#This Row],[Supracategory Name]])+ROW()/100000,"")</f>
        <v/>
      </c>
      <c r="E1148" s="170" t="str">
        <f>IFERROR(SEARCH($G$3,Table912[[#This Row],[Category Name]])+ROW()/100000,"")</f>
        <v/>
      </c>
      <c r="F1148" s="170" t="str">
        <f>IFERROR(SEARCH($G$3,Table912[[#This Row],[Subcategory Name]])+ROW()/100000,"")</f>
        <v/>
      </c>
      <c r="G1148" s="171">
        <v>2168</v>
      </c>
      <c r="H1148" s="172" t="s">
        <v>2127</v>
      </c>
      <c r="I1148" s="172" t="s">
        <v>2444</v>
      </c>
      <c r="J1148" s="172" t="s">
        <v>2586</v>
      </c>
      <c r="K1148" s="172" t="s">
        <v>2691</v>
      </c>
      <c r="L1148" s="172" t="s">
        <v>2695</v>
      </c>
      <c r="M1148" s="172" t="s">
        <v>179</v>
      </c>
    </row>
    <row r="1149" spans="2:13" ht="20.100000000000001" customHeight="1" x14ac:dyDescent="0.25">
      <c r="B1149" s="173" t="str">
        <f>IFERROR(RANK(Table912[[#This Row],[search id]],Table912[search id],1),"")</f>
        <v/>
      </c>
      <c r="C1149" s="174" t="str">
        <f>IF(MIN(Table912[[#This Row],[search supracategory]:[search subcategory]])&lt;&gt;0,MIN(Table912[[#This Row],[search supracategory]:[search subcategory]]),"")</f>
        <v/>
      </c>
      <c r="D1149" s="174" t="str">
        <f>IFERROR(SEARCH($G$3,Table912[[#This Row],[Supracategory Name]])+ROW()/100000,"")</f>
        <v/>
      </c>
      <c r="E1149" s="174" t="str">
        <f>IFERROR(SEARCH($G$3,Table912[[#This Row],[Category Name]])+ROW()/100000,"")</f>
        <v/>
      </c>
      <c r="F1149" s="174" t="str">
        <f>IFERROR(SEARCH($G$3,Table912[[#This Row],[Subcategory Name]])+ROW()/100000,"")</f>
        <v/>
      </c>
      <c r="G1149" s="171">
        <v>2169</v>
      </c>
      <c r="H1149" s="172" t="s">
        <v>2127</v>
      </c>
      <c r="I1149" s="172" t="s">
        <v>2444</v>
      </c>
      <c r="J1149" s="172" t="s">
        <v>2586</v>
      </c>
      <c r="K1149" s="172" t="s">
        <v>2691</v>
      </c>
      <c r="L1149" s="172" t="s">
        <v>2697</v>
      </c>
      <c r="M1149" s="172" t="s">
        <v>179</v>
      </c>
    </row>
    <row r="1150" spans="2:13" ht="20.100000000000001" customHeight="1" x14ac:dyDescent="0.25">
      <c r="B1150" s="169" t="str">
        <f>IFERROR(RANK(Table912[[#This Row],[search id]],Table912[search id],1),"")</f>
        <v/>
      </c>
      <c r="C1150" s="170" t="str">
        <f>IF(MIN(Table912[[#This Row],[search supracategory]:[search subcategory]])&lt;&gt;0,MIN(Table912[[#This Row],[search supracategory]:[search subcategory]]),"")</f>
        <v/>
      </c>
      <c r="D1150" s="170" t="str">
        <f>IFERROR(SEARCH($G$3,Table912[[#This Row],[Supracategory Name]])+ROW()/100000,"")</f>
        <v/>
      </c>
      <c r="E1150" s="170" t="str">
        <f>IFERROR(SEARCH($G$3,Table912[[#This Row],[Category Name]])+ROW()/100000,"")</f>
        <v/>
      </c>
      <c r="F1150" s="170" t="str">
        <f>IFERROR(SEARCH($G$3,Table912[[#This Row],[Subcategory Name]])+ROW()/100000,"")</f>
        <v/>
      </c>
      <c r="G1150" s="171">
        <v>2170</v>
      </c>
      <c r="H1150" s="172" t="s">
        <v>2127</v>
      </c>
      <c r="I1150" s="172" t="s">
        <v>2444</v>
      </c>
      <c r="J1150" s="172" t="s">
        <v>2586</v>
      </c>
      <c r="K1150" s="172" t="s">
        <v>2691</v>
      </c>
      <c r="L1150" s="172" t="s">
        <v>2699</v>
      </c>
      <c r="M1150" s="172" t="s">
        <v>179</v>
      </c>
    </row>
    <row r="1151" spans="2:13" ht="20.100000000000001" customHeight="1" x14ac:dyDescent="0.25">
      <c r="B1151" s="173" t="str">
        <f>IFERROR(RANK(Table912[[#This Row],[search id]],Table912[search id],1),"")</f>
        <v/>
      </c>
      <c r="C1151" s="174" t="str">
        <f>IF(MIN(Table912[[#This Row],[search supracategory]:[search subcategory]])&lt;&gt;0,MIN(Table912[[#This Row],[search supracategory]:[search subcategory]]),"")</f>
        <v/>
      </c>
      <c r="D1151" s="174" t="str">
        <f>IFERROR(SEARCH($G$3,Table912[[#This Row],[Supracategory Name]])+ROW()/100000,"")</f>
        <v/>
      </c>
      <c r="E1151" s="174" t="str">
        <f>IFERROR(SEARCH($G$3,Table912[[#This Row],[Category Name]])+ROW()/100000,"")</f>
        <v/>
      </c>
      <c r="F1151" s="174" t="str">
        <f>IFERROR(SEARCH($G$3,Table912[[#This Row],[Subcategory Name]])+ROW()/100000,"")</f>
        <v/>
      </c>
      <c r="G1151" s="171">
        <v>2171</v>
      </c>
      <c r="H1151" s="172" t="s">
        <v>2127</v>
      </c>
      <c r="I1151" s="172" t="s">
        <v>2444</v>
      </c>
      <c r="J1151" s="172" t="s">
        <v>2586</v>
      </c>
      <c r="K1151" s="172" t="s">
        <v>2691</v>
      </c>
      <c r="L1151" s="172" t="s">
        <v>2701</v>
      </c>
      <c r="M1151" s="172" t="s">
        <v>179</v>
      </c>
    </row>
    <row r="1152" spans="2:13" ht="20.100000000000001" customHeight="1" x14ac:dyDescent="0.25">
      <c r="B1152" s="169" t="str">
        <f>IFERROR(RANK(Table912[[#This Row],[search id]],Table912[search id],1),"")</f>
        <v/>
      </c>
      <c r="C1152" s="170" t="str">
        <f>IF(MIN(Table912[[#This Row],[search supracategory]:[search subcategory]])&lt;&gt;0,MIN(Table912[[#This Row],[search supracategory]:[search subcategory]]),"")</f>
        <v/>
      </c>
      <c r="D1152" s="170" t="str">
        <f>IFERROR(SEARCH($G$3,Table912[[#This Row],[Supracategory Name]])+ROW()/100000,"")</f>
        <v/>
      </c>
      <c r="E1152" s="170" t="str">
        <f>IFERROR(SEARCH($G$3,Table912[[#This Row],[Category Name]])+ROW()/100000,"")</f>
        <v/>
      </c>
      <c r="F1152" s="170" t="str">
        <f>IFERROR(SEARCH($G$3,Table912[[#This Row],[Subcategory Name]])+ROW()/100000,"")</f>
        <v/>
      </c>
      <c r="G1152" s="171">
        <v>3390</v>
      </c>
      <c r="H1152" s="172" t="s">
        <v>2127</v>
      </c>
      <c r="I1152" s="172" t="s">
        <v>2444</v>
      </c>
      <c r="J1152" s="172" t="s">
        <v>2586</v>
      </c>
      <c r="K1152" s="172" t="s">
        <v>2691</v>
      </c>
      <c r="L1152" s="172" t="s">
        <v>2703</v>
      </c>
      <c r="M1152" s="172" t="s">
        <v>179</v>
      </c>
    </row>
    <row r="1153" spans="2:13" ht="20.100000000000001" customHeight="1" x14ac:dyDescent="0.25">
      <c r="B1153" s="173" t="str">
        <f>IFERROR(RANK(Table912[[#This Row],[search id]],Table912[search id],1),"")</f>
        <v/>
      </c>
      <c r="C1153" s="174" t="str">
        <f>IF(MIN(Table912[[#This Row],[search supracategory]:[search subcategory]])&lt;&gt;0,MIN(Table912[[#This Row],[search supracategory]:[search subcategory]]),"")</f>
        <v/>
      </c>
      <c r="D1153" s="174" t="str">
        <f>IFERROR(SEARCH($G$3,Table912[[#This Row],[Supracategory Name]])+ROW()/100000,"")</f>
        <v/>
      </c>
      <c r="E1153" s="174" t="str">
        <f>IFERROR(SEARCH($G$3,Table912[[#This Row],[Category Name]])+ROW()/100000,"")</f>
        <v/>
      </c>
      <c r="F1153" s="174" t="str">
        <f>IFERROR(SEARCH($G$3,Table912[[#This Row],[Subcategory Name]])+ROW()/100000,"")</f>
        <v/>
      </c>
      <c r="G1153" s="171">
        <v>3391</v>
      </c>
      <c r="H1153" s="172" t="s">
        <v>2127</v>
      </c>
      <c r="I1153" s="172" t="s">
        <v>2444</v>
      </c>
      <c r="J1153" s="172" t="s">
        <v>2586</v>
      </c>
      <c r="K1153" s="172" t="s">
        <v>2691</v>
      </c>
      <c r="L1153" s="172" t="s">
        <v>2705</v>
      </c>
      <c r="M1153" s="172" t="s">
        <v>179</v>
      </c>
    </row>
    <row r="1154" spans="2:13" ht="20.100000000000001" customHeight="1" x14ac:dyDescent="0.25">
      <c r="B1154" s="169" t="str">
        <f>IFERROR(RANK(Table912[[#This Row],[search id]],Table912[search id],1),"")</f>
        <v/>
      </c>
      <c r="C1154" s="170" t="str">
        <f>IF(MIN(Table912[[#This Row],[search supracategory]:[search subcategory]])&lt;&gt;0,MIN(Table912[[#This Row],[search supracategory]:[search subcategory]]),"")</f>
        <v/>
      </c>
      <c r="D1154" s="170" t="str">
        <f>IFERROR(SEARCH($G$3,Table912[[#This Row],[Supracategory Name]])+ROW()/100000,"")</f>
        <v/>
      </c>
      <c r="E1154" s="170" t="str">
        <f>IFERROR(SEARCH($G$3,Table912[[#This Row],[Category Name]])+ROW()/100000,"")</f>
        <v/>
      </c>
      <c r="F1154" s="170" t="str">
        <f>IFERROR(SEARCH($G$3,Table912[[#This Row],[Subcategory Name]])+ROW()/100000,"")</f>
        <v/>
      </c>
      <c r="G1154" s="171">
        <v>2654</v>
      </c>
      <c r="H1154" s="172" t="s">
        <v>2127</v>
      </c>
      <c r="I1154" s="172" t="s">
        <v>2444</v>
      </c>
      <c r="J1154" s="172" t="s">
        <v>2586</v>
      </c>
      <c r="K1154" s="172" t="s">
        <v>2691</v>
      </c>
      <c r="L1154" s="172" t="s">
        <v>2707</v>
      </c>
      <c r="M1154" s="172" t="s">
        <v>179</v>
      </c>
    </row>
    <row r="1155" spans="2:13" ht="20.100000000000001" customHeight="1" x14ac:dyDescent="0.25">
      <c r="B1155" s="173" t="str">
        <f>IFERROR(RANK(Table912[[#This Row],[search id]],Table912[search id],1),"")</f>
        <v/>
      </c>
      <c r="C1155" s="174" t="str">
        <f>IF(MIN(Table912[[#This Row],[search supracategory]:[search subcategory]])&lt;&gt;0,MIN(Table912[[#This Row],[search supracategory]:[search subcategory]]),"")</f>
        <v/>
      </c>
      <c r="D1155" s="174" t="str">
        <f>IFERROR(SEARCH($G$3,Table912[[#This Row],[Supracategory Name]])+ROW()/100000,"")</f>
        <v/>
      </c>
      <c r="E1155" s="174" t="str">
        <f>IFERROR(SEARCH($G$3,Table912[[#This Row],[Category Name]])+ROW()/100000,"")</f>
        <v/>
      </c>
      <c r="F1155" s="174" t="str">
        <f>IFERROR(SEARCH($G$3,Table912[[#This Row],[Subcategory Name]])+ROW()/100000,"")</f>
        <v/>
      </c>
      <c r="G1155" s="171">
        <v>2088</v>
      </c>
      <c r="H1155" s="172" t="s">
        <v>2127</v>
      </c>
      <c r="I1155" s="172" t="s">
        <v>2444</v>
      </c>
      <c r="J1155" s="172" t="s">
        <v>2586</v>
      </c>
      <c r="K1155" s="172" t="s">
        <v>2708</v>
      </c>
      <c r="L1155" s="172" t="s">
        <v>2709</v>
      </c>
      <c r="M1155" s="172" t="s">
        <v>179</v>
      </c>
    </row>
    <row r="1156" spans="2:13" ht="20.100000000000001" customHeight="1" x14ac:dyDescent="0.25">
      <c r="B1156" s="169" t="str">
        <f>IFERROR(RANK(Table912[[#This Row],[search id]],Table912[search id],1),"")</f>
        <v/>
      </c>
      <c r="C1156" s="170" t="str">
        <f>IF(MIN(Table912[[#This Row],[search supracategory]:[search subcategory]])&lt;&gt;0,MIN(Table912[[#This Row],[search supracategory]:[search subcategory]]),"")</f>
        <v/>
      </c>
      <c r="D1156" s="170" t="str">
        <f>IFERROR(SEARCH($G$3,Table912[[#This Row],[Supracategory Name]])+ROW()/100000,"")</f>
        <v/>
      </c>
      <c r="E1156" s="170" t="str">
        <f>IFERROR(SEARCH($G$3,Table912[[#This Row],[Category Name]])+ROW()/100000,"")</f>
        <v/>
      </c>
      <c r="F1156" s="170" t="str">
        <f>IFERROR(SEARCH($G$3,Table912[[#This Row],[Subcategory Name]])+ROW()/100000,"")</f>
        <v/>
      </c>
      <c r="G1156" s="171">
        <v>2070</v>
      </c>
      <c r="H1156" s="172" t="s">
        <v>2127</v>
      </c>
      <c r="I1156" s="172" t="s">
        <v>2444</v>
      </c>
      <c r="J1156" s="172" t="s">
        <v>2586</v>
      </c>
      <c r="K1156" s="172" t="s">
        <v>2708</v>
      </c>
      <c r="L1156" s="172" t="s">
        <v>2712</v>
      </c>
      <c r="M1156" s="172" t="s">
        <v>179</v>
      </c>
    </row>
    <row r="1157" spans="2:13" ht="20.100000000000001" customHeight="1" x14ac:dyDescent="0.25">
      <c r="B1157" s="173" t="str">
        <f>IFERROR(RANK(Table912[[#This Row],[search id]],Table912[search id],1),"")</f>
        <v/>
      </c>
      <c r="C1157" s="174" t="str">
        <f>IF(MIN(Table912[[#This Row],[search supracategory]:[search subcategory]])&lt;&gt;0,MIN(Table912[[#This Row],[search supracategory]:[search subcategory]]),"")</f>
        <v/>
      </c>
      <c r="D1157" s="174" t="str">
        <f>IFERROR(SEARCH($G$3,Table912[[#This Row],[Supracategory Name]])+ROW()/100000,"")</f>
        <v/>
      </c>
      <c r="E1157" s="174" t="str">
        <f>IFERROR(SEARCH($G$3,Table912[[#This Row],[Category Name]])+ROW()/100000,"")</f>
        <v/>
      </c>
      <c r="F1157" s="174" t="str">
        <f>IFERROR(SEARCH($G$3,Table912[[#This Row],[Subcategory Name]])+ROW()/100000,"")</f>
        <v/>
      </c>
      <c r="G1157" s="171">
        <v>3392</v>
      </c>
      <c r="H1157" s="172" t="s">
        <v>2127</v>
      </c>
      <c r="I1157" s="172" t="s">
        <v>2444</v>
      </c>
      <c r="J1157" s="172" t="s">
        <v>2586</v>
      </c>
      <c r="K1157" s="172" t="s">
        <v>2708</v>
      </c>
      <c r="L1157" s="172" t="s">
        <v>2714</v>
      </c>
      <c r="M1157" s="172" t="s">
        <v>179</v>
      </c>
    </row>
    <row r="1158" spans="2:13" ht="20.100000000000001" customHeight="1" x14ac:dyDescent="0.25">
      <c r="B1158" s="169" t="str">
        <f>IFERROR(RANK(Table912[[#This Row],[search id]],Table912[search id],1),"")</f>
        <v/>
      </c>
      <c r="C1158" s="170" t="str">
        <f>IF(MIN(Table912[[#This Row],[search supracategory]:[search subcategory]])&lt;&gt;0,MIN(Table912[[#This Row],[search supracategory]:[search subcategory]]),"")</f>
        <v/>
      </c>
      <c r="D1158" s="170" t="str">
        <f>IFERROR(SEARCH($G$3,Table912[[#This Row],[Supracategory Name]])+ROW()/100000,"")</f>
        <v/>
      </c>
      <c r="E1158" s="170" t="str">
        <f>IFERROR(SEARCH($G$3,Table912[[#This Row],[Category Name]])+ROW()/100000,"")</f>
        <v/>
      </c>
      <c r="F1158" s="170" t="str">
        <f>IFERROR(SEARCH($G$3,Table912[[#This Row],[Subcategory Name]])+ROW()/100000,"")</f>
        <v/>
      </c>
      <c r="G1158" s="171">
        <v>3393</v>
      </c>
      <c r="H1158" s="172" t="s">
        <v>2127</v>
      </c>
      <c r="I1158" s="172" t="s">
        <v>2444</v>
      </c>
      <c r="J1158" s="172" t="s">
        <v>2586</v>
      </c>
      <c r="K1158" s="172" t="s">
        <v>2708</v>
      </c>
      <c r="L1158" s="172" t="s">
        <v>2716</v>
      </c>
      <c r="M1158" s="172" t="s">
        <v>179</v>
      </c>
    </row>
    <row r="1159" spans="2:13" ht="20.100000000000001" customHeight="1" x14ac:dyDescent="0.25">
      <c r="B1159" s="173" t="str">
        <f>IFERROR(RANK(Table912[[#This Row],[search id]],Table912[search id],1),"")</f>
        <v/>
      </c>
      <c r="C1159" s="174" t="str">
        <f>IF(MIN(Table912[[#This Row],[search supracategory]:[search subcategory]])&lt;&gt;0,MIN(Table912[[#This Row],[search supracategory]:[search subcategory]]),"")</f>
        <v/>
      </c>
      <c r="D1159" s="174" t="str">
        <f>IFERROR(SEARCH($G$3,Table912[[#This Row],[Supracategory Name]])+ROW()/100000,"")</f>
        <v/>
      </c>
      <c r="E1159" s="174" t="str">
        <f>IFERROR(SEARCH($G$3,Table912[[#This Row],[Category Name]])+ROW()/100000,"")</f>
        <v/>
      </c>
      <c r="F1159" s="174" t="str">
        <f>IFERROR(SEARCH($G$3,Table912[[#This Row],[Subcategory Name]])+ROW()/100000,"")</f>
        <v/>
      </c>
      <c r="G1159" s="171">
        <v>3394</v>
      </c>
      <c r="H1159" s="172" t="s">
        <v>2127</v>
      </c>
      <c r="I1159" s="172" t="s">
        <v>2444</v>
      </c>
      <c r="J1159" s="172" t="s">
        <v>2586</v>
      </c>
      <c r="K1159" s="172" t="s">
        <v>2708</v>
      </c>
      <c r="L1159" s="172" t="s">
        <v>2718</v>
      </c>
      <c r="M1159" s="172" t="s">
        <v>179</v>
      </c>
    </row>
    <row r="1160" spans="2:13" ht="20.100000000000001" customHeight="1" x14ac:dyDescent="0.25">
      <c r="B1160" s="169" t="str">
        <f>IFERROR(RANK(Table912[[#This Row],[search id]],Table912[search id],1),"")</f>
        <v/>
      </c>
      <c r="C1160" s="170" t="str">
        <f>IF(MIN(Table912[[#This Row],[search supracategory]:[search subcategory]])&lt;&gt;0,MIN(Table912[[#This Row],[search supracategory]:[search subcategory]]),"")</f>
        <v/>
      </c>
      <c r="D1160" s="170" t="str">
        <f>IFERROR(SEARCH($G$3,Table912[[#This Row],[Supracategory Name]])+ROW()/100000,"")</f>
        <v/>
      </c>
      <c r="E1160" s="170" t="str">
        <f>IFERROR(SEARCH($G$3,Table912[[#This Row],[Category Name]])+ROW()/100000,"")</f>
        <v/>
      </c>
      <c r="F1160" s="170" t="str">
        <f>IFERROR(SEARCH($G$3,Table912[[#This Row],[Subcategory Name]])+ROW()/100000,"")</f>
        <v/>
      </c>
      <c r="G1160" s="171">
        <v>3395</v>
      </c>
      <c r="H1160" s="172" t="s">
        <v>2127</v>
      </c>
      <c r="I1160" s="172" t="s">
        <v>2444</v>
      </c>
      <c r="J1160" s="172" t="s">
        <v>2586</v>
      </c>
      <c r="K1160" s="172" t="s">
        <v>2708</v>
      </c>
      <c r="L1160" s="172" t="s">
        <v>2720</v>
      </c>
      <c r="M1160" s="172" t="s">
        <v>179</v>
      </c>
    </row>
    <row r="1161" spans="2:13" ht="20.100000000000001" customHeight="1" x14ac:dyDescent="0.25">
      <c r="B1161" s="173" t="str">
        <f>IFERROR(RANK(Table912[[#This Row],[search id]],Table912[search id],1),"")</f>
        <v/>
      </c>
      <c r="C1161" s="174" t="str">
        <f>IF(MIN(Table912[[#This Row],[search supracategory]:[search subcategory]])&lt;&gt;0,MIN(Table912[[#This Row],[search supracategory]:[search subcategory]]),"")</f>
        <v/>
      </c>
      <c r="D1161" s="174" t="str">
        <f>IFERROR(SEARCH($G$3,Table912[[#This Row],[Supracategory Name]])+ROW()/100000,"")</f>
        <v/>
      </c>
      <c r="E1161" s="174" t="str">
        <f>IFERROR(SEARCH($G$3,Table912[[#This Row],[Category Name]])+ROW()/100000,"")</f>
        <v/>
      </c>
      <c r="F1161" s="174" t="str">
        <f>IFERROR(SEARCH($G$3,Table912[[#This Row],[Subcategory Name]])+ROW()/100000,"")</f>
        <v/>
      </c>
      <c r="G1161" s="171">
        <v>3396</v>
      </c>
      <c r="H1161" s="172" t="s">
        <v>2127</v>
      </c>
      <c r="I1161" s="172" t="s">
        <v>2444</v>
      </c>
      <c r="J1161" s="172" t="s">
        <v>2586</v>
      </c>
      <c r="K1161" s="172" t="s">
        <v>2708</v>
      </c>
      <c r="L1161" s="172" t="s">
        <v>2722</v>
      </c>
      <c r="M1161" s="172" t="s">
        <v>179</v>
      </c>
    </row>
    <row r="1162" spans="2:13" ht="20.100000000000001" customHeight="1" x14ac:dyDescent="0.25">
      <c r="B1162" s="169" t="str">
        <f>IFERROR(RANK(Table912[[#This Row],[search id]],Table912[search id],1),"")</f>
        <v/>
      </c>
      <c r="C1162" s="170" t="str">
        <f>IF(MIN(Table912[[#This Row],[search supracategory]:[search subcategory]])&lt;&gt;0,MIN(Table912[[#This Row],[search supracategory]:[search subcategory]]),"")</f>
        <v/>
      </c>
      <c r="D1162" s="170" t="str">
        <f>IFERROR(SEARCH($G$3,Table912[[#This Row],[Supracategory Name]])+ROW()/100000,"")</f>
        <v/>
      </c>
      <c r="E1162" s="170" t="str">
        <f>IFERROR(SEARCH($G$3,Table912[[#This Row],[Category Name]])+ROW()/100000,"")</f>
        <v/>
      </c>
      <c r="F1162" s="170" t="str">
        <f>IFERROR(SEARCH($G$3,Table912[[#This Row],[Subcategory Name]])+ROW()/100000,"")</f>
        <v/>
      </c>
      <c r="G1162" s="171">
        <v>3418</v>
      </c>
      <c r="H1162" s="172" t="s">
        <v>2127</v>
      </c>
      <c r="I1162" s="172" t="s">
        <v>2444</v>
      </c>
      <c r="J1162" s="172" t="s">
        <v>2586</v>
      </c>
      <c r="K1162" s="172" t="s">
        <v>2708</v>
      </c>
      <c r="L1162" s="172" t="s">
        <v>2724</v>
      </c>
      <c r="M1162" s="172" t="s">
        <v>179</v>
      </c>
    </row>
    <row r="1163" spans="2:13" ht="20.100000000000001" customHeight="1" x14ac:dyDescent="0.25">
      <c r="B1163" s="173" t="str">
        <f>IFERROR(RANK(Table912[[#This Row],[search id]],Table912[search id],1),"")</f>
        <v/>
      </c>
      <c r="C1163" s="174" t="str">
        <f>IF(MIN(Table912[[#This Row],[search supracategory]:[search subcategory]])&lt;&gt;0,MIN(Table912[[#This Row],[search supracategory]:[search subcategory]]),"")</f>
        <v/>
      </c>
      <c r="D1163" s="174" t="str">
        <f>IFERROR(SEARCH($G$3,Table912[[#This Row],[Supracategory Name]])+ROW()/100000,"")</f>
        <v/>
      </c>
      <c r="E1163" s="174" t="str">
        <f>IFERROR(SEARCH($G$3,Table912[[#This Row],[Category Name]])+ROW()/100000,"")</f>
        <v/>
      </c>
      <c r="F1163" s="174" t="str">
        <f>IFERROR(SEARCH($G$3,Table912[[#This Row],[Subcategory Name]])+ROW()/100000,"")</f>
        <v/>
      </c>
      <c r="G1163" s="171">
        <v>3444</v>
      </c>
      <c r="H1163" s="172" t="s">
        <v>2127</v>
      </c>
      <c r="I1163" s="172" t="s">
        <v>2444</v>
      </c>
      <c r="J1163" s="172" t="s">
        <v>2586</v>
      </c>
      <c r="K1163" s="172" t="s">
        <v>2708</v>
      </c>
      <c r="L1163" s="172" t="s">
        <v>2726</v>
      </c>
      <c r="M1163" s="172" t="s">
        <v>179</v>
      </c>
    </row>
    <row r="1164" spans="2:13" ht="20.100000000000001" customHeight="1" x14ac:dyDescent="0.25">
      <c r="B1164" s="169" t="str">
        <f>IFERROR(RANK(Table912[[#This Row],[search id]],Table912[search id],1),"")</f>
        <v/>
      </c>
      <c r="C1164" s="170" t="str">
        <f>IF(MIN(Table912[[#This Row],[search supracategory]:[search subcategory]])&lt;&gt;0,MIN(Table912[[#This Row],[search supracategory]:[search subcategory]]),"")</f>
        <v/>
      </c>
      <c r="D1164" s="170" t="str">
        <f>IFERROR(SEARCH($G$3,Table912[[#This Row],[Supracategory Name]])+ROW()/100000,"")</f>
        <v/>
      </c>
      <c r="E1164" s="170" t="str">
        <f>IFERROR(SEARCH($G$3,Table912[[#This Row],[Category Name]])+ROW()/100000,"")</f>
        <v/>
      </c>
      <c r="F1164" s="170" t="str">
        <f>IFERROR(SEARCH($G$3,Table912[[#This Row],[Subcategory Name]])+ROW()/100000,"")</f>
        <v/>
      </c>
      <c r="G1164" s="171">
        <v>3445</v>
      </c>
      <c r="H1164" s="172" t="s">
        <v>2127</v>
      </c>
      <c r="I1164" s="172" t="s">
        <v>2444</v>
      </c>
      <c r="J1164" s="172" t="s">
        <v>2586</v>
      </c>
      <c r="K1164" s="172" t="s">
        <v>2708</v>
      </c>
      <c r="L1164" s="172" t="s">
        <v>2728</v>
      </c>
      <c r="M1164" s="172" t="s">
        <v>179</v>
      </c>
    </row>
    <row r="1165" spans="2:13" ht="20.100000000000001" customHeight="1" x14ac:dyDescent="0.25">
      <c r="B1165" s="173" t="str">
        <f>IFERROR(RANK(Table912[[#This Row],[search id]],Table912[search id],1),"")</f>
        <v/>
      </c>
      <c r="C1165" s="174" t="str">
        <f>IF(MIN(Table912[[#This Row],[search supracategory]:[search subcategory]])&lt;&gt;0,MIN(Table912[[#This Row],[search supracategory]:[search subcategory]]),"")</f>
        <v/>
      </c>
      <c r="D1165" s="174" t="str">
        <f>IFERROR(SEARCH($G$3,Table912[[#This Row],[Supracategory Name]])+ROW()/100000,"")</f>
        <v/>
      </c>
      <c r="E1165" s="174" t="str">
        <f>IFERROR(SEARCH($G$3,Table912[[#This Row],[Category Name]])+ROW()/100000,"")</f>
        <v/>
      </c>
      <c r="F1165" s="174" t="str">
        <f>IFERROR(SEARCH($G$3,Table912[[#This Row],[Subcategory Name]])+ROW()/100000,"")</f>
        <v/>
      </c>
      <c r="G1165" s="171">
        <v>3446</v>
      </c>
      <c r="H1165" s="172" t="s">
        <v>2127</v>
      </c>
      <c r="I1165" s="172" t="s">
        <v>2444</v>
      </c>
      <c r="J1165" s="172" t="s">
        <v>2586</v>
      </c>
      <c r="K1165" s="172" t="s">
        <v>2708</v>
      </c>
      <c r="L1165" s="172" t="s">
        <v>2730</v>
      </c>
      <c r="M1165" s="172" t="s">
        <v>179</v>
      </c>
    </row>
    <row r="1166" spans="2:13" ht="20.100000000000001" customHeight="1" x14ac:dyDescent="0.25">
      <c r="B1166" s="169" t="str">
        <f>IFERROR(RANK(Table912[[#This Row],[search id]],Table912[search id],1),"")</f>
        <v/>
      </c>
      <c r="C1166" s="170" t="str">
        <f>IF(MIN(Table912[[#This Row],[search supracategory]:[search subcategory]])&lt;&gt;0,MIN(Table912[[#This Row],[search supracategory]:[search subcategory]]),"")</f>
        <v/>
      </c>
      <c r="D1166" s="170" t="str">
        <f>IFERROR(SEARCH($G$3,Table912[[#This Row],[Supracategory Name]])+ROW()/100000,"")</f>
        <v/>
      </c>
      <c r="E1166" s="170" t="str">
        <f>IFERROR(SEARCH($G$3,Table912[[#This Row],[Category Name]])+ROW()/100000,"")</f>
        <v/>
      </c>
      <c r="F1166" s="170" t="str">
        <f>IFERROR(SEARCH($G$3,Table912[[#This Row],[Subcategory Name]])+ROW()/100000,"")</f>
        <v/>
      </c>
      <c r="G1166" s="171">
        <v>2150</v>
      </c>
      <c r="H1166" s="172" t="s">
        <v>2127</v>
      </c>
      <c r="I1166" s="172" t="s">
        <v>2444</v>
      </c>
      <c r="J1166" s="172" t="s">
        <v>2586</v>
      </c>
      <c r="K1166" s="172" t="s">
        <v>2708</v>
      </c>
      <c r="L1166" s="172" t="s">
        <v>2732</v>
      </c>
      <c r="M1166" s="172" t="s">
        <v>179</v>
      </c>
    </row>
    <row r="1167" spans="2:13" ht="20.100000000000001" customHeight="1" x14ac:dyDescent="0.25">
      <c r="B1167" s="173" t="str">
        <f>IFERROR(RANK(Table912[[#This Row],[search id]],Table912[search id],1),"")</f>
        <v/>
      </c>
      <c r="C1167" s="174" t="str">
        <f>IF(MIN(Table912[[#This Row],[search supracategory]:[search subcategory]])&lt;&gt;0,MIN(Table912[[#This Row],[search supracategory]:[search subcategory]]),"")</f>
        <v/>
      </c>
      <c r="D1167" s="174" t="str">
        <f>IFERROR(SEARCH($G$3,Table912[[#This Row],[Supracategory Name]])+ROW()/100000,"")</f>
        <v/>
      </c>
      <c r="E1167" s="174" t="str">
        <f>IFERROR(SEARCH($G$3,Table912[[#This Row],[Category Name]])+ROW()/100000,"")</f>
        <v/>
      </c>
      <c r="F1167" s="174" t="str">
        <f>IFERROR(SEARCH($G$3,Table912[[#This Row],[Subcategory Name]])+ROW()/100000,"")</f>
        <v/>
      </c>
      <c r="G1167" s="171">
        <v>2151</v>
      </c>
      <c r="H1167" s="172" t="s">
        <v>2127</v>
      </c>
      <c r="I1167" s="172" t="s">
        <v>2444</v>
      </c>
      <c r="J1167" s="172" t="s">
        <v>2586</v>
      </c>
      <c r="K1167" s="172" t="s">
        <v>2708</v>
      </c>
      <c r="L1167" s="172" t="s">
        <v>2734</v>
      </c>
      <c r="M1167" s="172" t="s">
        <v>179</v>
      </c>
    </row>
    <row r="1168" spans="2:13" ht="20.100000000000001" customHeight="1" x14ac:dyDescent="0.25">
      <c r="B1168" s="169" t="str">
        <f>IFERROR(RANK(Table912[[#This Row],[search id]],Table912[search id],1),"")</f>
        <v/>
      </c>
      <c r="C1168" s="170" t="str">
        <f>IF(MIN(Table912[[#This Row],[search supracategory]:[search subcategory]])&lt;&gt;0,MIN(Table912[[#This Row],[search supracategory]:[search subcategory]]),"")</f>
        <v/>
      </c>
      <c r="D1168" s="170" t="str">
        <f>IFERROR(SEARCH($G$3,Table912[[#This Row],[Supracategory Name]])+ROW()/100000,"")</f>
        <v/>
      </c>
      <c r="E1168" s="170" t="str">
        <f>IFERROR(SEARCH($G$3,Table912[[#This Row],[Category Name]])+ROW()/100000,"")</f>
        <v/>
      </c>
      <c r="F1168" s="170" t="str">
        <f>IFERROR(SEARCH($G$3,Table912[[#This Row],[Subcategory Name]])+ROW()/100000,"")</f>
        <v/>
      </c>
      <c r="G1168" s="171">
        <v>2181</v>
      </c>
      <c r="H1168" s="172" t="s">
        <v>2127</v>
      </c>
      <c r="I1168" s="172" t="s">
        <v>2444</v>
      </c>
      <c r="J1168" s="172" t="s">
        <v>2586</v>
      </c>
      <c r="K1168" s="172" t="s">
        <v>2708</v>
      </c>
      <c r="L1168" s="172" t="s">
        <v>2735</v>
      </c>
      <c r="M1168" s="172" t="s">
        <v>179</v>
      </c>
    </row>
    <row r="1169" spans="2:13" ht="20.100000000000001" customHeight="1" x14ac:dyDescent="0.25">
      <c r="B1169" s="173" t="str">
        <f>IFERROR(RANK(Table912[[#This Row],[search id]],Table912[search id],1),"")</f>
        <v/>
      </c>
      <c r="C1169" s="174" t="str">
        <f>IF(MIN(Table912[[#This Row],[search supracategory]:[search subcategory]])&lt;&gt;0,MIN(Table912[[#This Row],[search supracategory]:[search subcategory]]),"")</f>
        <v/>
      </c>
      <c r="D1169" s="174" t="str">
        <f>IFERROR(SEARCH($G$3,Table912[[#This Row],[Supracategory Name]])+ROW()/100000,"")</f>
        <v/>
      </c>
      <c r="E1169" s="174" t="str">
        <f>IFERROR(SEARCH($G$3,Table912[[#This Row],[Category Name]])+ROW()/100000,"")</f>
        <v/>
      </c>
      <c r="F1169" s="174" t="str">
        <f>IFERROR(SEARCH($G$3,Table912[[#This Row],[Subcategory Name]])+ROW()/100000,"")</f>
        <v/>
      </c>
      <c r="G1169" s="171">
        <v>2178</v>
      </c>
      <c r="H1169" s="172" t="s">
        <v>2127</v>
      </c>
      <c r="I1169" s="172" t="s">
        <v>2444</v>
      </c>
      <c r="J1169" s="172" t="s">
        <v>2586</v>
      </c>
      <c r="K1169" s="172" t="s">
        <v>2708</v>
      </c>
      <c r="L1169" s="172" t="s">
        <v>2737</v>
      </c>
      <c r="M1169" s="172" t="s">
        <v>179</v>
      </c>
    </row>
    <row r="1170" spans="2:13" ht="20.100000000000001" customHeight="1" x14ac:dyDescent="0.25">
      <c r="B1170" s="169" t="str">
        <f>IFERROR(RANK(Table912[[#This Row],[search id]],Table912[search id],1),"")</f>
        <v/>
      </c>
      <c r="C1170" s="170" t="str">
        <f>IF(MIN(Table912[[#This Row],[search supracategory]:[search subcategory]])&lt;&gt;0,MIN(Table912[[#This Row],[search supracategory]:[search subcategory]]),"")</f>
        <v/>
      </c>
      <c r="D1170" s="170" t="str">
        <f>IFERROR(SEARCH($G$3,Table912[[#This Row],[Supracategory Name]])+ROW()/100000,"")</f>
        <v/>
      </c>
      <c r="E1170" s="170" t="str">
        <f>IFERROR(SEARCH($G$3,Table912[[#This Row],[Category Name]])+ROW()/100000,"")</f>
        <v/>
      </c>
      <c r="F1170" s="170" t="str">
        <f>IFERROR(SEARCH($G$3,Table912[[#This Row],[Subcategory Name]])+ROW()/100000,"")</f>
        <v/>
      </c>
      <c r="G1170" s="171">
        <v>2588</v>
      </c>
      <c r="H1170" s="172" t="s">
        <v>2127</v>
      </c>
      <c r="I1170" s="172" t="s">
        <v>2444</v>
      </c>
      <c r="J1170" s="172" t="s">
        <v>2586</v>
      </c>
      <c r="K1170" s="172" t="s">
        <v>2708</v>
      </c>
      <c r="L1170" s="172" t="s">
        <v>2739</v>
      </c>
      <c r="M1170" s="172" t="s">
        <v>179</v>
      </c>
    </row>
    <row r="1171" spans="2:13" ht="20.100000000000001" customHeight="1" x14ac:dyDescent="0.25">
      <c r="B1171" s="173" t="str">
        <f>IFERROR(RANK(Table912[[#This Row],[search id]],Table912[search id],1),"")</f>
        <v/>
      </c>
      <c r="C1171" s="174" t="str">
        <f>IF(MIN(Table912[[#This Row],[search supracategory]:[search subcategory]])&lt;&gt;0,MIN(Table912[[#This Row],[search supracategory]:[search subcategory]]),"")</f>
        <v/>
      </c>
      <c r="D1171" s="174" t="str">
        <f>IFERROR(SEARCH($G$3,Table912[[#This Row],[Supracategory Name]])+ROW()/100000,"")</f>
        <v/>
      </c>
      <c r="E1171" s="174" t="str">
        <f>IFERROR(SEARCH($G$3,Table912[[#This Row],[Category Name]])+ROW()/100000,"")</f>
        <v/>
      </c>
      <c r="F1171" s="174" t="str">
        <f>IFERROR(SEARCH($G$3,Table912[[#This Row],[Subcategory Name]])+ROW()/100000,"")</f>
        <v/>
      </c>
      <c r="G1171" s="171">
        <v>3456</v>
      </c>
      <c r="H1171" s="172" t="s">
        <v>2127</v>
      </c>
      <c r="I1171" s="172" t="s">
        <v>2444</v>
      </c>
      <c r="J1171" s="172" t="s">
        <v>2586</v>
      </c>
      <c r="K1171" s="172" t="s">
        <v>2708</v>
      </c>
      <c r="L1171" s="172" t="s">
        <v>2741</v>
      </c>
      <c r="M1171" s="172" t="s">
        <v>179</v>
      </c>
    </row>
    <row r="1172" spans="2:13" ht="20.100000000000001" customHeight="1" x14ac:dyDescent="0.25">
      <c r="B1172" s="169" t="str">
        <f>IFERROR(RANK(Table912[[#This Row],[search id]],Table912[search id],1),"")</f>
        <v/>
      </c>
      <c r="C1172" s="170" t="str">
        <f>IF(MIN(Table912[[#This Row],[search supracategory]:[search subcategory]])&lt;&gt;0,MIN(Table912[[#This Row],[search supracategory]:[search subcategory]]),"")</f>
        <v/>
      </c>
      <c r="D1172" s="170" t="str">
        <f>IFERROR(SEARCH($G$3,Table912[[#This Row],[Supracategory Name]])+ROW()/100000,"")</f>
        <v/>
      </c>
      <c r="E1172" s="170" t="str">
        <f>IFERROR(SEARCH($G$3,Table912[[#This Row],[Category Name]])+ROW()/100000,"")</f>
        <v/>
      </c>
      <c r="F1172" s="170" t="str">
        <f>IFERROR(SEARCH($G$3,Table912[[#This Row],[Subcategory Name]])+ROW()/100000,"")</f>
        <v/>
      </c>
      <c r="G1172" s="171">
        <v>2651</v>
      </c>
      <c r="H1172" s="172" t="s">
        <v>2127</v>
      </c>
      <c r="I1172" s="172" t="s">
        <v>2444</v>
      </c>
      <c r="J1172" s="172" t="s">
        <v>2586</v>
      </c>
      <c r="K1172" s="172" t="s">
        <v>2743</v>
      </c>
      <c r="L1172" s="172" t="s">
        <v>2744</v>
      </c>
      <c r="M1172" s="172" t="s">
        <v>179</v>
      </c>
    </row>
    <row r="1173" spans="2:13" ht="20.100000000000001" customHeight="1" x14ac:dyDescent="0.25">
      <c r="B1173" s="173" t="str">
        <f>IFERROR(RANK(Table912[[#This Row],[search id]],Table912[search id],1),"")</f>
        <v/>
      </c>
      <c r="C1173" s="174" t="str">
        <f>IF(MIN(Table912[[#This Row],[search supracategory]:[search subcategory]])&lt;&gt;0,MIN(Table912[[#This Row],[search supracategory]:[search subcategory]]),"")</f>
        <v/>
      </c>
      <c r="D1173" s="174" t="str">
        <f>IFERROR(SEARCH($G$3,Table912[[#This Row],[Supracategory Name]])+ROW()/100000,"")</f>
        <v/>
      </c>
      <c r="E1173" s="174" t="str">
        <f>IFERROR(SEARCH($G$3,Table912[[#This Row],[Category Name]])+ROW()/100000,"")</f>
        <v/>
      </c>
      <c r="F1173" s="174" t="str">
        <f>IFERROR(SEARCH($G$3,Table912[[#This Row],[Subcategory Name]])+ROW()/100000,"")</f>
        <v/>
      </c>
      <c r="G1173" s="171">
        <v>2186</v>
      </c>
      <c r="H1173" s="172" t="s">
        <v>2127</v>
      </c>
      <c r="I1173" s="172" t="s">
        <v>2444</v>
      </c>
      <c r="J1173" s="172" t="s">
        <v>2586</v>
      </c>
      <c r="K1173" s="172" t="s">
        <v>2743</v>
      </c>
      <c r="L1173" s="172" t="s">
        <v>2747</v>
      </c>
      <c r="M1173" s="172" t="s">
        <v>179</v>
      </c>
    </row>
    <row r="1174" spans="2:13" ht="20.100000000000001" customHeight="1" x14ac:dyDescent="0.25">
      <c r="B1174" s="169" t="str">
        <f>IFERROR(RANK(Table912[[#This Row],[search id]],Table912[search id],1),"")</f>
        <v/>
      </c>
      <c r="C1174" s="170" t="str">
        <f>IF(MIN(Table912[[#This Row],[search supracategory]:[search subcategory]])&lt;&gt;0,MIN(Table912[[#This Row],[search supracategory]:[search subcategory]]),"")</f>
        <v/>
      </c>
      <c r="D1174" s="170" t="str">
        <f>IFERROR(SEARCH($G$3,Table912[[#This Row],[Supracategory Name]])+ROW()/100000,"")</f>
        <v/>
      </c>
      <c r="E1174" s="170" t="str">
        <f>IFERROR(SEARCH($G$3,Table912[[#This Row],[Category Name]])+ROW()/100000,"")</f>
        <v/>
      </c>
      <c r="F1174" s="170" t="str">
        <f>IFERROR(SEARCH($G$3,Table912[[#This Row],[Subcategory Name]])+ROW()/100000,"")</f>
        <v/>
      </c>
      <c r="G1174" s="171">
        <v>1764</v>
      </c>
      <c r="H1174" s="172" t="s">
        <v>2127</v>
      </c>
      <c r="I1174" s="172" t="s">
        <v>2444</v>
      </c>
      <c r="J1174" s="172" t="s">
        <v>2586</v>
      </c>
      <c r="K1174" s="172" t="s">
        <v>2743</v>
      </c>
      <c r="L1174" s="172" t="s">
        <v>2749</v>
      </c>
      <c r="M1174" s="172" t="s">
        <v>179</v>
      </c>
    </row>
    <row r="1175" spans="2:13" ht="20.100000000000001" customHeight="1" x14ac:dyDescent="0.25">
      <c r="B1175" s="173" t="str">
        <f>IFERROR(RANK(Table912[[#This Row],[search id]],Table912[search id],1),"")</f>
        <v/>
      </c>
      <c r="C1175" s="174" t="str">
        <f>IF(MIN(Table912[[#This Row],[search supracategory]:[search subcategory]])&lt;&gt;0,MIN(Table912[[#This Row],[search supracategory]:[search subcategory]]),"")</f>
        <v/>
      </c>
      <c r="D1175" s="174" t="str">
        <f>IFERROR(SEARCH($G$3,Table912[[#This Row],[Supracategory Name]])+ROW()/100000,"")</f>
        <v/>
      </c>
      <c r="E1175" s="174" t="str">
        <f>IFERROR(SEARCH($G$3,Table912[[#This Row],[Category Name]])+ROW()/100000,"")</f>
        <v/>
      </c>
      <c r="F1175" s="174" t="str">
        <f>IFERROR(SEARCH($G$3,Table912[[#This Row],[Subcategory Name]])+ROW()/100000,"")</f>
        <v/>
      </c>
      <c r="G1175" s="171">
        <v>1733</v>
      </c>
      <c r="H1175" s="172" t="s">
        <v>2127</v>
      </c>
      <c r="I1175" s="172" t="s">
        <v>2444</v>
      </c>
      <c r="J1175" s="172" t="s">
        <v>2586</v>
      </c>
      <c r="K1175" s="172" t="s">
        <v>2743</v>
      </c>
      <c r="L1175" s="172" t="s">
        <v>2751</v>
      </c>
      <c r="M1175" s="172" t="s">
        <v>179</v>
      </c>
    </row>
    <row r="1176" spans="2:13" ht="20.100000000000001" customHeight="1" x14ac:dyDescent="0.25">
      <c r="B1176" s="169" t="str">
        <f>IFERROR(RANK(Table912[[#This Row],[search id]],Table912[search id],1),"")</f>
        <v/>
      </c>
      <c r="C1176" s="170" t="str">
        <f>IF(MIN(Table912[[#This Row],[search supracategory]:[search subcategory]])&lt;&gt;0,MIN(Table912[[#This Row],[search supracategory]:[search subcategory]]),"")</f>
        <v/>
      </c>
      <c r="D1176" s="170" t="str">
        <f>IFERROR(SEARCH($G$3,Table912[[#This Row],[Supracategory Name]])+ROW()/100000,"")</f>
        <v/>
      </c>
      <c r="E1176" s="170" t="str">
        <f>IFERROR(SEARCH($G$3,Table912[[#This Row],[Category Name]])+ROW()/100000,"")</f>
        <v/>
      </c>
      <c r="F1176" s="170" t="str">
        <f>IFERROR(SEARCH($G$3,Table912[[#This Row],[Subcategory Name]])+ROW()/100000,"")</f>
        <v/>
      </c>
      <c r="G1176" s="171">
        <v>2218</v>
      </c>
      <c r="H1176" s="172" t="s">
        <v>2127</v>
      </c>
      <c r="I1176" s="172" t="s">
        <v>2444</v>
      </c>
      <c r="J1176" s="172" t="s">
        <v>2586</v>
      </c>
      <c r="K1176" s="172" t="s">
        <v>2743</v>
      </c>
      <c r="L1176" s="172" t="s">
        <v>2753</v>
      </c>
      <c r="M1176" s="172" t="s">
        <v>179</v>
      </c>
    </row>
    <row r="1177" spans="2:13" ht="20.100000000000001" customHeight="1" x14ac:dyDescent="0.25">
      <c r="B1177" s="173" t="str">
        <f>IFERROR(RANK(Table912[[#This Row],[search id]],Table912[search id],1),"")</f>
        <v/>
      </c>
      <c r="C1177" s="174" t="str">
        <f>IF(MIN(Table912[[#This Row],[search supracategory]:[search subcategory]])&lt;&gt;0,MIN(Table912[[#This Row],[search supracategory]:[search subcategory]]),"")</f>
        <v/>
      </c>
      <c r="D1177" s="174" t="str">
        <f>IFERROR(SEARCH($G$3,Table912[[#This Row],[Supracategory Name]])+ROW()/100000,"")</f>
        <v/>
      </c>
      <c r="E1177" s="174" t="str">
        <f>IFERROR(SEARCH($G$3,Table912[[#This Row],[Category Name]])+ROW()/100000,"")</f>
        <v/>
      </c>
      <c r="F1177" s="174" t="str">
        <f>IFERROR(SEARCH($G$3,Table912[[#This Row],[Subcategory Name]])+ROW()/100000,"")</f>
        <v/>
      </c>
      <c r="G1177" s="171">
        <v>2230</v>
      </c>
      <c r="H1177" s="172" t="s">
        <v>2127</v>
      </c>
      <c r="I1177" s="172" t="s">
        <v>2444</v>
      </c>
      <c r="J1177" s="172" t="s">
        <v>2586</v>
      </c>
      <c r="K1177" s="172" t="s">
        <v>2743</v>
      </c>
      <c r="L1177" s="172" t="s">
        <v>2755</v>
      </c>
      <c r="M1177" s="172" t="s">
        <v>179</v>
      </c>
    </row>
    <row r="1178" spans="2:13" ht="20.100000000000001" customHeight="1" x14ac:dyDescent="0.25">
      <c r="B1178" s="169" t="str">
        <f>IFERROR(RANK(Table912[[#This Row],[search id]],Table912[search id],1),"")</f>
        <v/>
      </c>
      <c r="C1178" s="170" t="str">
        <f>IF(MIN(Table912[[#This Row],[search supracategory]:[search subcategory]])&lt;&gt;0,MIN(Table912[[#This Row],[search supracategory]:[search subcategory]]),"")</f>
        <v/>
      </c>
      <c r="D1178" s="170" t="str">
        <f>IFERROR(SEARCH($G$3,Table912[[#This Row],[Supracategory Name]])+ROW()/100000,"")</f>
        <v/>
      </c>
      <c r="E1178" s="170" t="str">
        <f>IFERROR(SEARCH($G$3,Table912[[#This Row],[Category Name]])+ROW()/100000,"")</f>
        <v/>
      </c>
      <c r="F1178" s="170" t="str">
        <f>IFERROR(SEARCH($G$3,Table912[[#This Row],[Subcategory Name]])+ROW()/100000,"")</f>
        <v/>
      </c>
      <c r="G1178" s="171">
        <v>2233</v>
      </c>
      <c r="H1178" s="172" t="s">
        <v>2127</v>
      </c>
      <c r="I1178" s="172" t="s">
        <v>2444</v>
      </c>
      <c r="J1178" s="172" t="s">
        <v>2586</v>
      </c>
      <c r="K1178" s="172" t="s">
        <v>2743</v>
      </c>
      <c r="L1178" s="172" t="s">
        <v>2757</v>
      </c>
      <c r="M1178" s="172" t="s">
        <v>179</v>
      </c>
    </row>
    <row r="1179" spans="2:13" ht="20.100000000000001" customHeight="1" x14ac:dyDescent="0.25">
      <c r="B1179" s="173" t="str">
        <f>IFERROR(RANK(Table912[[#This Row],[search id]],Table912[search id],1),"")</f>
        <v/>
      </c>
      <c r="C1179" s="174" t="str">
        <f>IF(MIN(Table912[[#This Row],[search supracategory]:[search subcategory]])&lt;&gt;0,MIN(Table912[[#This Row],[search supracategory]:[search subcategory]]),"")</f>
        <v/>
      </c>
      <c r="D1179" s="174" t="str">
        <f>IFERROR(SEARCH($G$3,Table912[[#This Row],[Supracategory Name]])+ROW()/100000,"")</f>
        <v/>
      </c>
      <c r="E1179" s="174" t="str">
        <f>IFERROR(SEARCH($G$3,Table912[[#This Row],[Category Name]])+ROW()/100000,"")</f>
        <v/>
      </c>
      <c r="F1179" s="174" t="str">
        <f>IFERROR(SEARCH($G$3,Table912[[#This Row],[Subcategory Name]])+ROW()/100000,"")</f>
        <v/>
      </c>
      <c r="G1179" s="171">
        <v>1742</v>
      </c>
      <c r="H1179" s="172" t="s">
        <v>2127</v>
      </c>
      <c r="I1179" s="172" t="s">
        <v>2444</v>
      </c>
      <c r="J1179" s="172" t="s">
        <v>2586</v>
      </c>
      <c r="K1179" s="172" t="s">
        <v>2743</v>
      </c>
      <c r="L1179" s="172" t="s">
        <v>2759</v>
      </c>
      <c r="M1179" s="172" t="s">
        <v>179</v>
      </c>
    </row>
    <row r="1180" spans="2:13" ht="20.100000000000001" customHeight="1" x14ac:dyDescent="0.25">
      <c r="B1180" s="169" t="str">
        <f>IFERROR(RANK(Table912[[#This Row],[search id]],Table912[search id],1),"")</f>
        <v/>
      </c>
      <c r="C1180" s="170" t="str">
        <f>IF(MIN(Table912[[#This Row],[search supracategory]:[search subcategory]])&lt;&gt;0,MIN(Table912[[#This Row],[search supracategory]:[search subcategory]]),"")</f>
        <v/>
      </c>
      <c r="D1180" s="170" t="str">
        <f>IFERROR(SEARCH($G$3,Table912[[#This Row],[Supracategory Name]])+ROW()/100000,"")</f>
        <v/>
      </c>
      <c r="E1180" s="170" t="str">
        <f>IFERROR(SEARCH($G$3,Table912[[#This Row],[Category Name]])+ROW()/100000,"")</f>
        <v/>
      </c>
      <c r="F1180" s="170" t="str">
        <f>IFERROR(SEARCH($G$3,Table912[[#This Row],[Subcategory Name]])+ROW()/100000,"")</f>
        <v/>
      </c>
      <c r="G1180" s="171">
        <v>1743</v>
      </c>
      <c r="H1180" s="172" t="s">
        <v>2127</v>
      </c>
      <c r="I1180" s="172" t="s">
        <v>2444</v>
      </c>
      <c r="J1180" s="172" t="s">
        <v>2586</v>
      </c>
      <c r="K1180" s="172" t="s">
        <v>2761</v>
      </c>
      <c r="L1180" s="172" t="s">
        <v>2762</v>
      </c>
      <c r="M1180" s="172" t="s">
        <v>179</v>
      </c>
    </row>
    <row r="1181" spans="2:13" ht="20.100000000000001" customHeight="1" x14ac:dyDescent="0.25">
      <c r="B1181" s="173" t="str">
        <f>IFERROR(RANK(Table912[[#This Row],[search id]],Table912[search id],1),"")</f>
        <v/>
      </c>
      <c r="C1181" s="174" t="str">
        <f>IF(MIN(Table912[[#This Row],[search supracategory]:[search subcategory]])&lt;&gt;0,MIN(Table912[[#This Row],[search supracategory]:[search subcategory]]),"")</f>
        <v/>
      </c>
      <c r="D1181" s="174" t="str">
        <f>IFERROR(SEARCH($G$3,Table912[[#This Row],[Supracategory Name]])+ROW()/100000,"")</f>
        <v/>
      </c>
      <c r="E1181" s="174" t="str">
        <f>IFERROR(SEARCH($G$3,Table912[[#This Row],[Category Name]])+ROW()/100000,"")</f>
        <v/>
      </c>
      <c r="F1181" s="174" t="str">
        <f>IFERROR(SEARCH($G$3,Table912[[#This Row],[Subcategory Name]])+ROW()/100000,"")</f>
        <v/>
      </c>
      <c r="G1181" s="171">
        <v>2162</v>
      </c>
      <c r="H1181" s="172" t="s">
        <v>2127</v>
      </c>
      <c r="I1181" s="172" t="s">
        <v>2444</v>
      </c>
      <c r="J1181" s="172" t="s">
        <v>2586</v>
      </c>
      <c r="K1181" s="172" t="s">
        <v>2761</v>
      </c>
      <c r="L1181" s="172" t="s">
        <v>2765</v>
      </c>
      <c r="M1181" s="172" t="s">
        <v>179</v>
      </c>
    </row>
    <row r="1182" spans="2:13" ht="20.100000000000001" customHeight="1" x14ac:dyDescent="0.25">
      <c r="B1182" s="169" t="str">
        <f>IFERROR(RANK(Table912[[#This Row],[search id]],Table912[search id],1),"")</f>
        <v/>
      </c>
      <c r="C1182" s="170" t="str">
        <f>IF(MIN(Table912[[#This Row],[search supracategory]:[search subcategory]])&lt;&gt;0,MIN(Table912[[#This Row],[search supracategory]:[search subcategory]]),"")</f>
        <v/>
      </c>
      <c r="D1182" s="170" t="str">
        <f>IFERROR(SEARCH($G$3,Table912[[#This Row],[Supracategory Name]])+ROW()/100000,"")</f>
        <v/>
      </c>
      <c r="E1182" s="170" t="str">
        <f>IFERROR(SEARCH($G$3,Table912[[#This Row],[Category Name]])+ROW()/100000,"")</f>
        <v/>
      </c>
      <c r="F1182" s="170" t="str">
        <f>IFERROR(SEARCH($G$3,Table912[[#This Row],[Subcategory Name]])+ROW()/100000,"")</f>
        <v/>
      </c>
      <c r="G1182" s="171">
        <v>2163</v>
      </c>
      <c r="H1182" s="172" t="s">
        <v>2127</v>
      </c>
      <c r="I1182" s="172" t="s">
        <v>2444</v>
      </c>
      <c r="J1182" s="172" t="s">
        <v>2586</v>
      </c>
      <c r="K1182" s="172" t="s">
        <v>2761</v>
      </c>
      <c r="L1182" s="172" t="s">
        <v>2767</v>
      </c>
      <c r="M1182" s="172" t="s">
        <v>179</v>
      </c>
    </row>
    <row r="1183" spans="2:13" ht="20.100000000000001" customHeight="1" x14ac:dyDescent="0.25">
      <c r="B1183" s="173" t="str">
        <f>IFERROR(RANK(Table912[[#This Row],[search id]],Table912[search id],1),"")</f>
        <v/>
      </c>
      <c r="C1183" s="174" t="str">
        <f>IF(MIN(Table912[[#This Row],[search supracategory]:[search subcategory]])&lt;&gt;0,MIN(Table912[[#This Row],[search supracategory]:[search subcategory]]),"")</f>
        <v/>
      </c>
      <c r="D1183" s="174" t="str">
        <f>IFERROR(SEARCH($G$3,Table912[[#This Row],[Supracategory Name]])+ROW()/100000,"")</f>
        <v/>
      </c>
      <c r="E1183" s="174" t="str">
        <f>IFERROR(SEARCH($G$3,Table912[[#This Row],[Category Name]])+ROW()/100000,"")</f>
        <v/>
      </c>
      <c r="F1183" s="174" t="str">
        <f>IFERROR(SEARCH($G$3,Table912[[#This Row],[Subcategory Name]])+ROW()/100000,"")</f>
        <v/>
      </c>
      <c r="G1183" s="171">
        <v>2165</v>
      </c>
      <c r="H1183" s="172" t="s">
        <v>2127</v>
      </c>
      <c r="I1183" s="172" t="s">
        <v>2444</v>
      </c>
      <c r="J1183" s="172" t="s">
        <v>2586</v>
      </c>
      <c r="K1183" s="172" t="s">
        <v>2761</v>
      </c>
      <c r="L1183" s="172" t="s">
        <v>2769</v>
      </c>
      <c r="M1183" s="172" t="s">
        <v>179</v>
      </c>
    </row>
    <row r="1184" spans="2:13" ht="20.100000000000001" customHeight="1" x14ac:dyDescent="0.25">
      <c r="B1184" s="169" t="str">
        <f>IFERROR(RANK(Table912[[#This Row],[search id]],Table912[search id],1),"")</f>
        <v/>
      </c>
      <c r="C1184" s="170" t="str">
        <f>IF(MIN(Table912[[#This Row],[search supracategory]:[search subcategory]])&lt;&gt;0,MIN(Table912[[#This Row],[search supracategory]:[search subcategory]]),"")</f>
        <v/>
      </c>
      <c r="D1184" s="170" t="str">
        <f>IFERROR(SEARCH($G$3,Table912[[#This Row],[Supracategory Name]])+ROW()/100000,"")</f>
        <v/>
      </c>
      <c r="E1184" s="170" t="str">
        <f>IFERROR(SEARCH($G$3,Table912[[#This Row],[Category Name]])+ROW()/100000,"")</f>
        <v/>
      </c>
      <c r="F1184" s="170" t="str">
        <f>IFERROR(SEARCH($G$3,Table912[[#This Row],[Subcategory Name]])+ROW()/100000,"")</f>
        <v/>
      </c>
      <c r="G1184" s="171">
        <v>3401</v>
      </c>
      <c r="H1184" s="172" t="s">
        <v>2127</v>
      </c>
      <c r="I1184" s="172" t="s">
        <v>2444</v>
      </c>
      <c r="J1184" s="172" t="s">
        <v>2586</v>
      </c>
      <c r="K1184" s="172" t="s">
        <v>2761</v>
      </c>
      <c r="L1184" s="172" t="s">
        <v>2771</v>
      </c>
      <c r="M1184" s="172" t="s">
        <v>179</v>
      </c>
    </row>
    <row r="1185" spans="2:13" ht="20.100000000000001" customHeight="1" x14ac:dyDescent="0.25">
      <c r="B1185" s="173" t="str">
        <f>IFERROR(RANK(Table912[[#This Row],[search id]],Table912[search id],1),"")</f>
        <v/>
      </c>
      <c r="C1185" s="174" t="str">
        <f>IF(MIN(Table912[[#This Row],[search supracategory]:[search subcategory]])&lt;&gt;0,MIN(Table912[[#This Row],[search supracategory]:[search subcategory]]),"")</f>
        <v/>
      </c>
      <c r="D1185" s="174" t="str">
        <f>IFERROR(SEARCH($G$3,Table912[[#This Row],[Supracategory Name]])+ROW()/100000,"")</f>
        <v/>
      </c>
      <c r="E1185" s="174" t="str">
        <f>IFERROR(SEARCH($G$3,Table912[[#This Row],[Category Name]])+ROW()/100000,"")</f>
        <v/>
      </c>
      <c r="F1185" s="174" t="str">
        <f>IFERROR(SEARCH($G$3,Table912[[#This Row],[Subcategory Name]])+ROW()/100000,"")</f>
        <v/>
      </c>
      <c r="G1185" s="171">
        <v>2182</v>
      </c>
      <c r="H1185" s="172" t="s">
        <v>2127</v>
      </c>
      <c r="I1185" s="172" t="s">
        <v>2444</v>
      </c>
      <c r="J1185" s="172" t="s">
        <v>2586</v>
      </c>
      <c r="K1185" s="172" t="s">
        <v>2773</v>
      </c>
      <c r="L1185" s="172" t="s">
        <v>2774</v>
      </c>
      <c r="M1185" s="172" t="s">
        <v>179</v>
      </c>
    </row>
    <row r="1186" spans="2:13" ht="20.100000000000001" customHeight="1" x14ac:dyDescent="0.25">
      <c r="B1186" s="169" t="str">
        <f>IFERROR(RANK(Table912[[#This Row],[search id]],Table912[search id],1),"")</f>
        <v/>
      </c>
      <c r="C1186" s="170" t="str">
        <f>IF(MIN(Table912[[#This Row],[search supracategory]:[search subcategory]])&lt;&gt;0,MIN(Table912[[#This Row],[search supracategory]:[search subcategory]]),"")</f>
        <v/>
      </c>
      <c r="D1186" s="170" t="str">
        <f>IFERROR(SEARCH($G$3,Table912[[#This Row],[Supracategory Name]])+ROW()/100000,"")</f>
        <v/>
      </c>
      <c r="E1186" s="170" t="str">
        <f>IFERROR(SEARCH($G$3,Table912[[#This Row],[Category Name]])+ROW()/100000,"")</f>
        <v/>
      </c>
      <c r="F1186" s="170" t="str">
        <f>IFERROR(SEARCH($G$3,Table912[[#This Row],[Subcategory Name]])+ROW()/100000,"")</f>
        <v/>
      </c>
      <c r="G1186" s="171">
        <v>2183</v>
      </c>
      <c r="H1186" s="172" t="s">
        <v>2127</v>
      </c>
      <c r="I1186" s="172" t="s">
        <v>2444</v>
      </c>
      <c r="J1186" s="172" t="s">
        <v>2586</v>
      </c>
      <c r="K1186" s="172" t="s">
        <v>2773</v>
      </c>
      <c r="L1186" s="172" t="s">
        <v>2777</v>
      </c>
      <c r="M1186" s="172" t="s">
        <v>179</v>
      </c>
    </row>
    <row r="1187" spans="2:13" ht="20.100000000000001" customHeight="1" x14ac:dyDescent="0.25">
      <c r="B1187" s="173" t="str">
        <f>IFERROR(RANK(Table912[[#This Row],[search id]],Table912[search id],1),"")</f>
        <v/>
      </c>
      <c r="C1187" s="174" t="str">
        <f>IF(MIN(Table912[[#This Row],[search supracategory]:[search subcategory]])&lt;&gt;0,MIN(Table912[[#This Row],[search supracategory]:[search subcategory]]),"")</f>
        <v/>
      </c>
      <c r="D1187" s="174" t="str">
        <f>IFERROR(SEARCH($G$3,Table912[[#This Row],[Supracategory Name]])+ROW()/100000,"")</f>
        <v/>
      </c>
      <c r="E1187" s="174" t="str">
        <f>IFERROR(SEARCH($G$3,Table912[[#This Row],[Category Name]])+ROW()/100000,"")</f>
        <v/>
      </c>
      <c r="F1187" s="174" t="str">
        <f>IFERROR(SEARCH($G$3,Table912[[#This Row],[Subcategory Name]])+ROW()/100000,"")</f>
        <v/>
      </c>
      <c r="G1187" s="171">
        <v>2184</v>
      </c>
      <c r="H1187" s="172" t="s">
        <v>2127</v>
      </c>
      <c r="I1187" s="172" t="s">
        <v>2444</v>
      </c>
      <c r="J1187" s="172" t="s">
        <v>2586</v>
      </c>
      <c r="K1187" s="172" t="s">
        <v>2773</v>
      </c>
      <c r="L1187" s="172" t="s">
        <v>2779</v>
      </c>
      <c r="M1187" s="172" t="s">
        <v>179</v>
      </c>
    </row>
    <row r="1188" spans="2:13" ht="20.100000000000001" customHeight="1" x14ac:dyDescent="0.25">
      <c r="B1188" s="169" t="str">
        <f>IFERROR(RANK(Table912[[#This Row],[search id]],Table912[search id],1),"")</f>
        <v/>
      </c>
      <c r="C1188" s="170" t="str">
        <f>IF(MIN(Table912[[#This Row],[search supracategory]:[search subcategory]])&lt;&gt;0,MIN(Table912[[#This Row],[search supracategory]:[search subcategory]]),"")</f>
        <v/>
      </c>
      <c r="D1188" s="170" t="str">
        <f>IFERROR(SEARCH($G$3,Table912[[#This Row],[Supracategory Name]])+ROW()/100000,"")</f>
        <v/>
      </c>
      <c r="E1188" s="170" t="str">
        <f>IFERROR(SEARCH($G$3,Table912[[#This Row],[Category Name]])+ROW()/100000,"")</f>
        <v/>
      </c>
      <c r="F1188" s="170" t="str">
        <f>IFERROR(SEARCH($G$3,Table912[[#This Row],[Subcategory Name]])+ROW()/100000,"")</f>
        <v/>
      </c>
      <c r="G1188" s="171">
        <v>1736</v>
      </c>
      <c r="H1188" s="172" t="s">
        <v>2127</v>
      </c>
      <c r="I1188" s="172" t="s">
        <v>2444</v>
      </c>
      <c r="J1188" s="172" t="s">
        <v>2586</v>
      </c>
      <c r="K1188" s="172" t="s">
        <v>2773</v>
      </c>
      <c r="L1188" s="172" t="s">
        <v>2781</v>
      </c>
      <c r="M1188" s="172" t="s">
        <v>179</v>
      </c>
    </row>
    <row r="1189" spans="2:13" ht="20.100000000000001" customHeight="1" x14ac:dyDescent="0.25">
      <c r="B1189" s="173" t="str">
        <f>IFERROR(RANK(Table912[[#This Row],[search id]],Table912[search id],1),"")</f>
        <v/>
      </c>
      <c r="C1189" s="174" t="str">
        <f>IF(MIN(Table912[[#This Row],[search supracategory]:[search subcategory]])&lt;&gt;0,MIN(Table912[[#This Row],[search supracategory]:[search subcategory]]),"")</f>
        <v/>
      </c>
      <c r="D1189" s="174" t="str">
        <f>IFERROR(SEARCH($G$3,Table912[[#This Row],[Supracategory Name]])+ROW()/100000,"")</f>
        <v/>
      </c>
      <c r="E1189" s="174" t="str">
        <f>IFERROR(SEARCH($G$3,Table912[[#This Row],[Category Name]])+ROW()/100000,"")</f>
        <v/>
      </c>
      <c r="F1189" s="174" t="str">
        <f>IFERROR(SEARCH($G$3,Table912[[#This Row],[Subcategory Name]])+ROW()/100000,"")</f>
        <v/>
      </c>
      <c r="G1189" s="171">
        <v>1737</v>
      </c>
      <c r="H1189" s="172" t="s">
        <v>2127</v>
      </c>
      <c r="I1189" s="172" t="s">
        <v>2444</v>
      </c>
      <c r="J1189" s="172" t="s">
        <v>2586</v>
      </c>
      <c r="K1189" s="172" t="s">
        <v>2773</v>
      </c>
      <c r="L1189" s="172" t="s">
        <v>2783</v>
      </c>
      <c r="M1189" s="172" t="s">
        <v>179</v>
      </c>
    </row>
    <row r="1190" spans="2:13" ht="20.100000000000001" customHeight="1" x14ac:dyDescent="0.25">
      <c r="B1190" s="169" t="str">
        <f>IFERROR(RANK(Table912[[#This Row],[search id]],Table912[search id],1),"")</f>
        <v/>
      </c>
      <c r="C1190" s="170" t="str">
        <f>IF(MIN(Table912[[#This Row],[search supracategory]:[search subcategory]])&lt;&gt;0,MIN(Table912[[#This Row],[search supracategory]:[search subcategory]]),"")</f>
        <v/>
      </c>
      <c r="D1190" s="170" t="str">
        <f>IFERROR(SEARCH($G$3,Table912[[#This Row],[Supracategory Name]])+ROW()/100000,"")</f>
        <v/>
      </c>
      <c r="E1190" s="170" t="str">
        <f>IFERROR(SEARCH($G$3,Table912[[#This Row],[Category Name]])+ROW()/100000,"")</f>
        <v/>
      </c>
      <c r="F1190" s="170" t="str">
        <f>IFERROR(SEARCH($G$3,Table912[[#This Row],[Subcategory Name]])+ROW()/100000,"")</f>
        <v/>
      </c>
      <c r="G1190" s="171">
        <v>1740</v>
      </c>
      <c r="H1190" s="172" t="s">
        <v>2127</v>
      </c>
      <c r="I1190" s="172" t="s">
        <v>2444</v>
      </c>
      <c r="J1190" s="172" t="s">
        <v>2586</v>
      </c>
      <c r="K1190" s="172" t="s">
        <v>2773</v>
      </c>
      <c r="L1190" s="172" t="s">
        <v>2785</v>
      </c>
      <c r="M1190" s="172" t="s">
        <v>179</v>
      </c>
    </row>
    <row r="1191" spans="2:13" ht="20.100000000000001" customHeight="1" x14ac:dyDescent="0.25">
      <c r="B1191" s="173" t="str">
        <f>IFERROR(RANK(Table912[[#This Row],[search id]],Table912[search id],1),"")</f>
        <v/>
      </c>
      <c r="C1191" s="174" t="str">
        <f>IF(MIN(Table912[[#This Row],[search supracategory]:[search subcategory]])&lt;&gt;0,MIN(Table912[[#This Row],[search supracategory]:[search subcategory]]),"")</f>
        <v/>
      </c>
      <c r="D1191" s="174" t="str">
        <f>IFERROR(SEARCH($G$3,Table912[[#This Row],[Supracategory Name]])+ROW()/100000,"")</f>
        <v/>
      </c>
      <c r="E1191" s="174" t="str">
        <f>IFERROR(SEARCH($G$3,Table912[[#This Row],[Category Name]])+ROW()/100000,"")</f>
        <v/>
      </c>
      <c r="F1191" s="174" t="str">
        <f>IFERROR(SEARCH($G$3,Table912[[#This Row],[Subcategory Name]])+ROW()/100000,"")</f>
        <v/>
      </c>
      <c r="G1191" s="171">
        <v>1741</v>
      </c>
      <c r="H1191" s="172" t="s">
        <v>2127</v>
      </c>
      <c r="I1191" s="172" t="s">
        <v>2444</v>
      </c>
      <c r="J1191" s="172" t="s">
        <v>2586</v>
      </c>
      <c r="K1191" s="172" t="s">
        <v>2773</v>
      </c>
      <c r="L1191" s="172" t="s">
        <v>2787</v>
      </c>
      <c r="M1191" s="172" t="s">
        <v>179</v>
      </c>
    </row>
    <row r="1192" spans="2:13" ht="20.100000000000001" customHeight="1" x14ac:dyDescent="0.25">
      <c r="B1192" s="169" t="str">
        <f>IFERROR(RANK(Table912[[#This Row],[search id]],Table912[search id],1),"")</f>
        <v/>
      </c>
      <c r="C1192" s="170" t="str">
        <f>IF(MIN(Table912[[#This Row],[search supracategory]:[search subcategory]])&lt;&gt;0,MIN(Table912[[#This Row],[search supracategory]:[search subcategory]]),"")</f>
        <v/>
      </c>
      <c r="D1192" s="170" t="str">
        <f>IFERROR(SEARCH($G$3,Table912[[#This Row],[Supracategory Name]])+ROW()/100000,"")</f>
        <v/>
      </c>
      <c r="E1192" s="170" t="str">
        <f>IFERROR(SEARCH($G$3,Table912[[#This Row],[Category Name]])+ROW()/100000,"")</f>
        <v/>
      </c>
      <c r="F1192" s="170" t="str">
        <f>IFERROR(SEARCH($G$3,Table912[[#This Row],[Subcategory Name]])+ROW()/100000,"")</f>
        <v/>
      </c>
      <c r="G1192" s="171">
        <v>2214</v>
      </c>
      <c r="H1192" s="172" t="s">
        <v>2127</v>
      </c>
      <c r="I1192" s="172" t="s">
        <v>2444</v>
      </c>
      <c r="J1192" s="172" t="s">
        <v>2586</v>
      </c>
      <c r="K1192" s="172" t="s">
        <v>2773</v>
      </c>
      <c r="L1192" s="172" t="s">
        <v>2789</v>
      </c>
      <c r="M1192" s="172" t="s">
        <v>179</v>
      </c>
    </row>
    <row r="1193" spans="2:13" ht="20.100000000000001" customHeight="1" x14ac:dyDescent="0.25">
      <c r="B1193" s="173" t="str">
        <f>IFERROR(RANK(Table912[[#This Row],[search id]],Table912[search id],1),"")</f>
        <v/>
      </c>
      <c r="C1193" s="174" t="str">
        <f>IF(MIN(Table912[[#This Row],[search supracategory]:[search subcategory]])&lt;&gt;0,MIN(Table912[[#This Row],[search supracategory]:[search subcategory]]),"")</f>
        <v/>
      </c>
      <c r="D1193" s="174" t="str">
        <f>IFERROR(SEARCH($G$3,Table912[[#This Row],[Supracategory Name]])+ROW()/100000,"")</f>
        <v/>
      </c>
      <c r="E1193" s="174" t="str">
        <f>IFERROR(SEARCH($G$3,Table912[[#This Row],[Category Name]])+ROW()/100000,"")</f>
        <v/>
      </c>
      <c r="F1193" s="174" t="str">
        <f>IFERROR(SEARCH($G$3,Table912[[#This Row],[Subcategory Name]])+ROW()/100000,"")</f>
        <v/>
      </c>
      <c r="G1193" s="171">
        <v>1711</v>
      </c>
      <c r="H1193" s="172" t="s">
        <v>2127</v>
      </c>
      <c r="I1193" s="172" t="s">
        <v>2444</v>
      </c>
      <c r="J1193" s="172" t="s">
        <v>2586</v>
      </c>
      <c r="K1193" s="172" t="s">
        <v>2791</v>
      </c>
      <c r="L1193" s="172" t="s">
        <v>2792</v>
      </c>
      <c r="M1193" s="172" t="s">
        <v>179</v>
      </c>
    </row>
    <row r="1194" spans="2:13" ht="20.100000000000001" customHeight="1" x14ac:dyDescent="0.25">
      <c r="B1194" s="169" t="str">
        <f>IFERROR(RANK(Table912[[#This Row],[search id]],Table912[search id],1),"")</f>
        <v/>
      </c>
      <c r="C1194" s="170" t="str">
        <f>IF(MIN(Table912[[#This Row],[search supracategory]:[search subcategory]])&lt;&gt;0,MIN(Table912[[#This Row],[search supracategory]:[search subcategory]]),"")</f>
        <v/>
      </c>
      <c r="D1194" s="170" t="str">
        <f>IFERROR(SEARCH($G$3,Table912[[#This Row],[Supracategory Name]])+ROW()/100000,"")</f>
        <v/>
      </c>
      <c r="E1194" s="170" t="str">
        <f>IFERROR(SEARCH($G$3,Table912[[#This Row],[Category Name]])+ROW()/100000,"")</f>
        <v/>
      </c>
      <c r="F1194" s="170" t="str">
        <f>IFERROR(SEARCH($G$3,Table912[[#This Row],[Subcategory Name]])+ROW()/100000,"")</f>
        <v/>
      </c>
      <c r="G1194" s="171">
        <v>1712</v>
      </c>
      <c r="H1194" s="172" t="s">
        <v>2127</v>
      </c>
      <c r="I1194" s="172" t="s">
        <v>2444</v>
      </c>
      <c r="J1194" s="172" t="s">
        <v>2586</v>
      </c>
      <c r="K1194" s="172" t="s">
        <v>2791</v>
      </c>
      <c r="L1194" s="172" t="s">
        <v>2795</v>
      </c>
      <c r="M1194" s="172" t="s">
        <v>179</v>
      </c>
    </row>
    <row r="1195" spans="2:13" ht="20.100000000000001" customHeight="1" x14ac:dyDescent="0.25">
      <c r="B1195" s="173" t="str">
        <f>IFERROR(RANK(Table912[[#This Row],[search id]],Table912[search id],1),"")</f>
        <v/>
      </c>
      <c r="C1195" s="174" t="str">
        <f>IF(MIN(Table912[[#This Row],[search supracategory]:[search subcategory]])&lt;&gt;0,MIN(Table912[[#This Row],[search supracategory]:[search subcategory]]),"")</f>
        <v/>
      </c>
      <c r="D1195" s="174" t="str">
        <f>IFERROR(SEARCH($G$3,Table912[[#This Row],[Supracategory Name]])+ROW()/100000,"")</f>
        <v/>
      </c>
      <c r="E1195" s="174" t="str">
        <f>IFERROR(SEARCH($G$3,Table912[[#This Row],[Category Name]])+ROW()/100000,"")</f>
        <v/>
      </c>
      <c r="F1195" s="174" t="str">
        <f>IFERROR(SEARCH($G$3,Table912[[#This Row],[Subcategory Name]])+ROW()/100000,"")</f>
        <v/>
      </c>
      <c r="G1195" s="171">
        <v>2681</v>
      </c>
      <c r="H1195" s="172" t="s">
        <v>2127</v>
      </c>
      <c r="I1195" s="172" t="s">
        <v>2444</v>
      </c>
      <c r="J1195" s="172" t="s">
        <v>2586</v>
      </c>
      <c r="K1195" s="172" t="s">
        <v>2791</v>
      </c>
      <c r="L1195" s="172" t="s">
        <v>2797</v>
      </c>
      <c r="M1195" s="172" t="s">
        <v>179</v>
      </c>
    </row>
    <row r="1196" spans="2:13" ht="20.100000000000001" customHeight="1" x14ac:dyDescent="0.25">
      <c r="B1196" s="169" t="str">
        <f>IFERROR(RANK(Table912[[#This Row],[search id]],Table912[search id],1),"")</f>
        <v/>
      </c>
      <c r="C1196" s="170" t="str">
        <f>IF(MIN(Table912[[#This Row],[search supracategory]:[search subcategory]])&lt;&gt;0,MIN(Table912[[#This Row],[search supracategory]:[search subcategory]]),"")</f>
        <v/>
      </c>
      <c r="D1196" s="170" t="str">
        <f>IFERROR(SEARCH($G$3,Table912[[#This Row],[Supracategory Name]])+ROW()/100000,"")</f>
        <v/>
      </c>
      <c r="E1196" s="170" t="str">
        <f>IFERROR(SEARCH($G$3,Table912[[#This Row],[Category Name]])+ROW()/100000,"")</f>
        <v/>
      </c>
      <c r="F1196" s="170" t="str">
        <f>IFERROR(SEARCH($G$3,Table912[[#This Row],[Subcategory Name]])+ROW()/100000,"")</f>
        <v/>
      </c>
      <c r="G1196" s="171">
        <v>3415</v>
      </c>
      <c r="H1196" s="172" t="s">
        <v>2127</v>
      </c>
      <c r="I1196" s="172" t="s">
        <v>2444</v>
      </c>
      <c r="J1196" s="172" t="s">
        <v>2586</v>
      </c>
      <c r="K1196" s="172" t="s">
        <v>2791</v>
      </c>
      <c r="L1196" s="172" t="s">
        <v>2799</v>
      </c>
      <c r="M1196" s="172" t="s">
        <v>179</v>
      </c>
    </row>
    <row r="1197" spans="2:13" ht="20.100000000000001" customHeight="1" x14ac:dyDescent="0.25">
      <c r="B1197" s="173" t="str">
        <f>IFERROR(RANK(Table912[[#This Row],[search id]],Table912[search id],1),"")</f>
        <v/>
      </c>
      <c r="C1197" s="174" t="str">
        <f>IF(MIN(Table912[[#This Row],[search supracategory]:[search subcategory]])&lt;&gt;0,MIN(Table912[[#This Row],[search supracategory]:[search subcategory]]),"")</f>
        <v/>
      </c>
      <c r="D1197" s="174" t="str">
        <f>IFERROR(SEARCH($G$3,Table912[[#This Row],[Supracategory Name]])+ROW()/100000,"")</f>
        <v/>
      </c>
      <c r="E1197" s="174" t="str">
        <f>IFERROR(SEARCH($G$3,Table912[[#This Row],[Category Name]])+ROW()/100000,"")</f>
        <v/>
      </c>
      <c r="F1197" s="174" t="str">
        <f>IFERROR(SEARCH($G$3,Table912[[#This Row],[Subcategory Name]])+ROW()/100000,"")</f>
        <v/>
      </c>
      <c r="G1197" s="171">
        <v>1786</v>
      </c>
      <c r="H1197" s="172" t="s">
        <v>2127</v>
      </c>
      <c r="I1197" s="172" t="s">
        <v>2444</v>
      </c>
      <c r="J1197" s="172" t="s">
        <v>2586</v>
      </c>
      <c r="K1197" s="172" t="s">
        <v>2791</v>
      </c>
      <c r="L1197" s="172" t="s">
        <v>2801</v>
      </c>
      <c r="M1197" s="172" t="s">
        <v>179</v>
      </c>
    </row>
    <row r="1198" spans="2:13" ht="20.100000000000001" customHeight="1" x14ac:dyDescent="0.25">
      <c r="B1198" s="169" t="str">
        <f>IFERROR(RANK(Table912[[#This Row],[search id]],Table912[search id],1),"")</f>
        <v/>
      </c>
      <c r="C1198" s="170" t="str">
        <f>IF(MIN(Table912[[#This Row],[search supracategory]:[search subcategory]])&lt;&gt;0,MIN(Table912[[#This Row],[search supracategory]:[search subcategory]]),"")</f>
        <v/>
      </c>
      <c r="D1198" s="170" t="str">
        <f>IFERROR(SEARCH($G$3,Table912[[#This Row],[Supracategory Name]])+ROW()/100000,"")</f>
        <v/>
      </c>
      <c r="E1198" s="170" t="str">
        <f>IFERROR(SEARCH($G$3,Table912[[#This Row],[Category Name]])+ROW()/100000,"")</f>
        <v/>
      </c>
      <c r="F1198" s="170" t="str">
        <f>IFERROR(SEARCH($G$3,Table912[[#This Row],[Subcategory Name]])+ROW()/100000,"")</f>
        <v/>
      </c>
      <c r="G1198" s="171">
        <v>1799</v>
      </c>
      <c r="H1198" s="172" t="s">
        <v>2127</v>
      </c>
      <c r="I1198" s="172" t="s">
        <v>2444</v>
      </c>
      <c r="J1198" s="172" t="s">
        <v>2586</v>
      </c>
      <c r="K1198" s="172" t="s">
        <v>2791</v>
      </c>
      <c r="L1198" s="172" t="s">
        <v>2803</v>
      </c>
      <c r="M1198" s="172" t="s">
        <v>179</v>
      </c>
    </row>
    <row r="1199" spans="2:13" ht="20.100000000000001" customHeight="1" x14ac:dyDescent="0.25">
      <c r="B1199" s="173" t="str">
        <f>IFERROR(RANK(Table912[[#This Row],[search id]],Table912[search id],1),"")</f>
        <v/>
      </c>
      <c r="C1199" s="174" t="str">
        <f>IF(MIN(Table912[[#This Row],[search supracategory]:[search subcategory]])&lt;&gt;0,MIN(Table912[[#This Row],[search supracategory]:[search subcategory]]),"")</f>
        <v/>
      </c>
      <c r="D1199" s="174" t="str">
        <f>IFERROR(SEARCH($G$3,Table912[[#This Row],[Supracategory Name]])+ROW()/100000,"")</f>
        <v/>
      </c>
      <c r="E1199" s="174" t="str">
        <f>IFERROR(SEARCH($G$3,Table912[[#This Row],[Category Name]])+ROW()/100000,"")</f>
        <v/>
      </c>
      <c r="F1199" s="174" t="str">
        <f>IFERROR(SEARCH($G$3,Table912[[#This Row],[Subcategory Name]])+ROW()/100000,"")</f>
        <v/>
      </c>
      <c r="G1199" s="171">
        <v>2436</v>
      </c>
      <c r="H1199" s="172" t="s">
        <v>2127</v>
      </c>
      <c r="I1199" s="172" t="s">
        <v>2444</v>
      </c>
      <c r="J1199" s="172" t="s">
        <v>2586</v>
      </c>
      <c r="K1199" s="172" t="s">
        <v>2791</v>
      </c>
      <c r="L1199" s="172" t="s">
        <v>2805</v>
      </c>
      <c r="M1199" s="172" t="s">
        <v>179</v>
      </c>
    </row>
    <row r="1200" spans="2:13" ht="20.100000000000001" customHeight="1" x14ac:dyDescent="0.25">
      <c r="B1200" s="169" t="str">
        <f>IFERROR(RANK(Table912[[#This Row],[search id]],Table912[search id],1),"")</f>
        <v/>
      </c>
      <c r="C1200" s="170" t="str">
        <f>IF(MIN(Table912[[#This Row],[search supracategory]:[search subcategory]])&lt;&gt;0,MIN(Table912[[#This Row],[search supracategory]:[search subcategory]]),"")</f>
        <v/>
      </c>
      <c r="D1200" s="170" t="str">
        <f>IFERROR(SEARCH($G$3,Table912[[#This Row],[Supracategory Name]])+ROW()/100000,"")</f>
        <v/>
      </c>
      <c r="E1200" s="170" t="str">
        <f>IFERROR(SEARCH($G$3,Table912[[#This Row],[Category Name]])+ROW()/100000,"")</f>
        <v/>
      </c>
      <c r="F1200" s="170" t="str">
        <f>IFERROR(SEARCH($G$3,Table912[[#This Row],[Subcategory Name]])+ROW()/100000,"")</f>
        <v/>
      </c>
      <c r="G1200" s="171">
        <v>2177</v>
      </c>
      <c r="H1200" s="172" t="s">
        <v>2127</v>
      </c>
      <c r="I1200" s="172" t="s">
        <v>2444</v>
      </c>
      <c r="J1200" s="172" t="s">
        <v>2586</v>
      </c>
      <c r="K1200" s="172" t="s">
        <v>2807</v>
      </c>
      <c r="L1200" s="172" t="s">
        <v>2808</v>
      </c>
      <c r="M1200" s="172" t="s">
        <v>179</v>
      </c>
    </row>
    <row r="1201" spans="2:13" ht="20.100000000000001" customHeight="1" x14ac:dyDescent="0.25">
      <c r="B1201" s="173" t="str">
        <f>IFERROR(RANK(Table912[[#This Row],[search id]],Table912[search id],1),"")</f>
        <v/>
      </c>
      <c r="C1201" s="174" t="str">
        <f>IF(MIN(Table912[[#This Row],[search supracategory]:[search subcategory]])&lt;&gt;0,MIN(Table912[[#This Row],[search supracategory]:[search subcategory]]),"")</f>
        <v/>
      </c>
      <c r="D1201" s="174" t="str">
        <f>IFERROR(SEARCH($G$3,Table912[[#This Row],[Supracategory Name]])+ROW()/100000,"")</f>
        <v/>
      </c>
      <c r="E1201" s="174" t="str">
        <f>IFERROR(SEARCH($G$3,Table912[[#This Row],[Category Name]])+ROW()/100000,"")</f>
        <v/>
      </c>
      <c r="F1201" s="174" t="str">
        <f>IFERROR(SEARCH($G$3,Table912[[#This Row],[Subcategory Name]])+ROW()/100000,"")</f>
        <v/>
      </c>
      <c r="G1201" s="171">
        <v>2166</v>
      </c>
      <c r="H1201" s="172" t="s">
        <v>2127</v>
      </c>
      <c r="I1201" s="172" t="s">
        <v>2444</v>
      </c>
      <c r="J1201" s="172" t="s">
        <v>2586</v>
      </c>
      <c r="K1201" s="172" t="s">
        <v>2811</v>
      </c>
      <c r="L1201" s="172" t="s">
        <v>2812</v>
      </c>
      <c r="M1201" s="172" t="s">
        <v>179</v>
      </c>
    </row>
    <row r="1202" spans="2:13" ht="20.100000000000001" customHeight="1" x14ac:dyDescent="0.25">
      <c r="B1202" s="169" t="str">
        <f>IFERROR(RANK(Table912[[#This Row],[search id]],Table912[search id],1),"")</f>
        <v/>
      </c>
      <c r="C1202" s="170" t="str">
        <f>IF(MIN(Table912[[#This Row],[search supracategory]:[search subcategory]])&lt;&gt;0,MIN(Table912[[#This Row],[search supracategory]:[search subcategory]]),"")</f>
        <v/>
      </c>
      <c r="D1202" s="170" t="str">
        <f>IFERROR(SEARCH($G$3,Table912[[#This Row],[Supracategory Name]])+ROW()/100000,"")</f>
        <v/>
      </c>
      <c r="E1202" s="170" t="str">
        <f>IFERROR(SEARCH($G$3,Table912[[#This Row],[Category Name]])+ROW()/100000,"")</f>
        <v/>
      </c>
      <c r="F1202" s="170" t="str">
        <f>IFERROR(SEARCH($G$3,Table912[[#This Row],[Subcategory Name]])+ROW()/100000,"")</f>
        <v/>
      </c>
      <c r="G1202" s="171">
        <v>2173</v>
      </c>
      <c r="H1202" s="172" t="s">
        <v>2127</v>
      </c>
      <c r="I1202" s="172" t="s">
        <v>2444</v>
      </c>
      <c r="J1202" s="172" t="s">
        <v>2586</v>
      </c>
      <c r="K1202" s="172" t="s">
        <v>2811</v>
      </c>
      <c r="L1202" s="172" t="s">
        <v>2815</v>
      </c>
      <c r="M1202" s="172" t="s">
        <v>179</v>
      </c>
    </row>
    <row r="1203" spans="2:13" ht="20.100000000000001" customHeight="1" x14ac:dyDescent="0.25">
      <c r="B1203" s="173" t="str">
        <f>IFERROR(RANK(Table912[[#This Row],[search id]],Table912[search id],1),"")</f>
        <v/>
      </c>
      <c r="C1203" s="174" t="str">
        <f>IF(MIN(Table912[[#This Row],[search supracategory]:[search subcategory]])&lt;&gt;0,MIN(Table912[[#This Row],[search supracategory]:[search subcategory]]),"")</f>
        <v/>
      </c>
      <c r="D1203" s="174" t="str">
        <f>IFERROR(SEARCH($G$3,Table912[[#This Row],[Supracategory Name]])+ROW()/100000,"")</f>
        <v/>
      </c>
      <c r="E1203" s="174" t="str">
        <f>IFERROR(SEARCH($G$3,Table912[[#This Row],[Category Name]])+ROW()/100000,"")</f>
        <v/>
      </c>
      <c r="F1203" s="174" t="str">
        <f>IFERROR(SEARCH($G$3,Table912[[#This Row],[Subcategory Name]])+ROW()/100000,"")</f>
        <v/>
      </c>
      <c r="G1203" s="171">
        <v>2174</v>
      </c>
      <c r="H1203" s="172" t="s">
        <v>2127</v>
      </c>
      <c r="I1203" s="172" t="s">
        <v>2444</v>
      </c>
      <c r="J1203" s="172" t="s">
        <v>2586</v>
      </c>
      <c r="K1203" s="172" t="s">
        <v>2811</v>
      </c>
      <c r="L1203" s="172" t="s">
        <v>2817</v>
      </c>
      <c r="M1203" s="172" t="s">
        <v>179</v>
      </c>
    </row>
    <row r="1204" spans="2:13" ht="20.100000000000001" customHeight="1" x14ac:dyDescent="0.25">
      <c r="B1204" s="169" t="str">
        <f>IFERROR(RANK(Table912[[#This Row],[search id]],Table912[search id],1),"")</f>
        <v/>
      </c>
      <c r="C1204" s="170" t="str">
        <f>IF(MIN(Table912[[#This Row],[search supracategory]:[search subcategory]])&lt;&gt;0,MIN(Table912[[#This Row],[search supracategory]:[search subcategory]]),"")</f>
        <v/>
      </c>
      <c r="D1204" s="170" t="str">
        <f>IFERROR(SEARCH($G$3,Table912[[#This Row],[Supracategory Name]])+ROW()/100000,"")</f>
        <v/>
      </c>
      <c r="E1204" s="170" t="str">
        <f>IFERROR(SEARCH($G$3,Table912[[#This Row],[Category Name]])+ROW()/100000,"")</f>
        <v/>
      </c>
      <c r="F1204" s="170" t="str">
        <f>IFERROR(SEARCH($G$3,Table912[[#This Row],[Subcategory Name]])+ROW()/100000,"")</f>
        <v/>
      </c>
      <c r="G1204" s="171">
        <v>2175</v>
      </c>
      <c r="H1204" s="172" t="s">
        <v>2127</v>
      </c>
      <c r="I1204" s="172" t="s">
        <v>2444</v>
      </c>
      <c r="J1204" s="172" t="s">
        <v>2586</v>
      </c>
      <c r="K1204" s="172" t="s">
        <v>2811</v>
      </c>
      <c r="L1204" s="172" t="s">
        <v>2819</v>
      </c>
      <c r="M1204" s="172" t="s">
        <v>179</v>
      </c>
    </row>
    <row r="1205" spans="2:13" ht="20.100000000000001" customHeight="1" x14ac:dyDescent="0.25">
      <c r="B1205" s="173" t="str">
        <f>IFERROR(RANK(Table912[[#This Row],[search id]],Table912[search id],1),"")</f>
        <v/>
      </c>
      <c r="C1205" s="174" t="str">
        <f>IF(MIN(Table912[[#This Row],[search supracategory]:[search subcategory]])&lt;&gt;0,MIN(Table912[[#This Row],[search supracategory]:[search subcategory]]),"")</f>
        <v/>
      </c>
      <c r="D1205" s="174" t="str">
        <f>IFERROR(SEARCH($G$3,Table912[[#This Row],[Supracategory Name]])+ROW()/100000,"")</f>
        <v/>
      </c>
      <c r="E1205" s="174" t="str">
        <f>IFERROR(SEARCH($G$3,Table912[[#This Row],[Category Name]])+ROW()/100000,"")</f>
        <v/>
      </c>
      <c r="F1205" s="174" t="str">
        <f>IFERROR(SEARCH($G$3,Table912[[#This Row],[Subcategory Name]])+ROW()/100000,"")</f>
        <v/>
      </c>
      <c r="G1205" s="171">
        <v>2176</v>
      </c>
      <c r="H1205" s="172" t="s">
        <v>2127</v>
      </c>
      <c r="I1205" s="172" t="s">
        <v>2444</v>
      </c>
      <c r="J1205" s="172" t="s">
        <v>2586</v>
      </c>
      <c r="K1205" s="172" t="s">
        <v>2811</v>
      </c>
      <c r="L1205" s="172" t="s">
        <v>2821</v>
      </c>
      <c r="M1205" s="172" t="s">
        <v>179</v>
      </c>
    </row>
    <row r="1206" spans="2:13" ht="20.100000000000001" customHeight="1" x14ac:dyDescent="0.25">
      <c r="B1206" s="169" t="str">
        <f>IFERROR(RANK(Table912[[#This Row],[search id]],Table912[search id],1),"")</f>
        <v/>
      </c>
      <c r="C1206" s="170" t="str">
        <f>IF(MIN(Table912[[#This Row],[search supracategory]:[search subcategory]])&lt;&gt;0,MIN(Table912[[#This Row],[search supracategory]:[search subcategory]]),"")</f>
        <v/>
      </c>
      <c r="D1206" s="170" t="str">
        <f>IFERROR(SEARCH($G$3,Table912[[#This Row],[Supracategory Name]])+ROW()/100000,"")</f>
        <v/>
      </c>
      <c r="E1206" s="170" t="str">
        <f>IFERROR(SEARCH($G$3,Table912[[#This Row],[Category Name]])+ROW()/100000,"")</f>
        <v/>
      </c>
      <c r="F1206" s="170" t="str">
        <f>IFERROR(SEARCH($G$3,Table912[[#This Row],[Subcategory Name]])+ROW()/100000,"")</f>
        <v/>
      </c>
      <c r="G1206" s="171">
        <v>2179</v>
      </c>
      <c r="H1206" s="172" t="s">
        <v>2127</v>
      </c>
      <c r="I1206" s="172" t="s">
        <v>2444</v>
      </c>
      <c r="J1206" s="172" t="s">
        <v>2586</v>
      </c>
      <c r="K1206" s="172" t="s">
        <v>2811</v>
      </c>
      <c r="L1206" s="172" t="s">
        <v>2823</v>
      </c>
      <c r="M1206" s="172" t="s">
        <v>179</v>
      </c>
    </row>
    <row r="1207" spans="2:13" ht="20.100000000000001" customHeight="1" x14ac:dyDescent="0.25">
      <c r="B1207" s="173" t="str">
        <f>IFERROR(RANK(Table912[[#This Row],[search id]],Table912[search id],1),"")</f>
        <v/>
      </c>
      <c r="C1207" s="174" t="str">
        <f>IF(MIN(Table912[[#This Row],[search supracategory]:[search subcategory]])&lt;&gt;0,MIN(Table912[[#This Row],[search supracategory]:[search subcategory]]),"")</f>
        <v/>
      </c>
      <c r="D1207" s="174" t="str">
        <f>IFERROR(SEARCH($G$3,Table912[[#This Row],[Supracategory Name]])+ROW()/100000,"")</f>
        <v/>
      </c>
      <c r="E1207" s="174" t="str">
        <f>IFERROR(SEARCH($G$3,Table912[[#This Row],[Category Name]])+ROW()/100000,"")</f>
        <v/>
      </c>
      <c r="F1207" s="174" t="str">
        <f>IFERROR(SEARCH($G$3,Table912[[#This Row],[Subcategory Name]])+ROW()/100000,"")</f>
        <v/>
      </c>
      <c r="G1207" s="171">
        <v>1918</v>
      </c>
      <c r="H1207" s="172" t="s">
        <v>2127</v>
      </c>
      <c r="I1207" s="172" t="s">
        <v>2444</v>
      </c>
      <c r="J1207" s="172" t="s">
        <v>2586</v>
      </c>
      <c r="K1207" s="172" t="s">
        <v>2811</v>
      </c>
      <c r="L1207" s="172" t="s">
        <v>2825</v>
      </c>
      <c r="M1207" s="172" t="s">
        <v>179</v>
      </c>
    </row>
    <row r="1208" spans="2:13" ht="20.100000000000001" customHeight="1" x14ac:dyDescent="0.25">
      <c r="B1208" s="169" t="str">
        <f>IFERROR(RANK(Table912[[#This Row],[search id]],Table912[search id],1),"")</f>
        <v/>
      </c>
      <c r="C1208" s="170" t="str">
        <f>IF(MIN(Table912[[#This Row],[search supracategory]:[search subcategory]])&lt;&gt;0,MIN(Table912[[#This Row],[search supracategory]:[search subcategory]]),"")</f>
        <v/>
      </c>
      <c r="D1208" s="170" t="str">
        <f>IFERROR(SEARCH($G$3,Table912[[#This Row],[Supracategory Name]])+ROW()/100000,"")</f>
        <v/>
      </c>
      <c r="E1208" s="170" t="str">
        <f>IFERROR(SEARCH($G$3,Table912[[#This Row],[Category Name]])+ROW()/100000,"")</f>
        <v/>
      </c>
      <c r="F1208" s="170" t="str">
        <f>IFERROR(SEARCH($G$3,Table912[[#This Row],[Subcategory Name]])+ROW()/100000,"")</f>
        <v/>
      </c>
      <c r="G1208" s="171">
        <v>2059</v>
      </c>
      <c r="H1208" s="172" t="s">
        <v>2127</v>
      </c>
      <c r="I1208" s="172" t="s">
        <v>2444</v>
      </c>
      <c r="J1208" s="172" t="s">
        <v>2586</v>
      </c>
      <c r="K1208" s="172" t="s">
        <v>2811</v>
      </c>
      <c r="L1208" s="172" t="s">
        <v>2827</v>
      </c>
      <c r="M1208" s="172" t="s">
        <v>179</v>
      </c>
    </row>
    <row r="1209" spans="2:13" ht="20.100000000000001" customHeight="1" x14ac:dyDescent="0.25">
      <c r="B1209" s="173" t="str">
        <f>IFERROR(RANK(Table912[[#This Row],[search id]],Table912[search id],1),"")</f>
        <v/>
      </c>
      <c r="C1209" s="174" t="str">
        <f>IF(MIN(Table912[[#This Row],[search supracategory]:[search subcategory]])&lt;&gt;0,MIN(Table912[[#This Row],[search supracategory]:[search subcategory]]),"")</f>
        <v/>
      </c>
      <c r="D1209" s="174" t="str">
        <f>IFERROR(SEARCH($G$3,Table912[[#This Row],[Supracategory Name]])+ROW()/100000,"")</f>
        <v/>
      </c>
      <c r="E1209" s="174" t="str">
        <f>IFERROR(SEARCH($G$3,Table912[[#This Row],[Category Name]])+ROW()/100000,"")</f>
        <v/>
      </c>
      <c r="F1209" s="174" t="str">
        <f>IFERROR(SEARCH($G$3,Table912[[#This Row],[Subcategory Name]])+ROW()/100000,"")</f>
        <v/>
      </c>
      <c r="G1209" s="171">
        <v>3493</v>
      </c>
      <c r="H1209" s="172" t="s">
        <v>2127</v>
      </c>
      <c r="I1209" s="172" t="s">
        <v>2444</v>
      </c>
      <c r="J1209" s="172" t="s">
        <v>2586</v>
      </c>
      <c r="K1209" s="172" t="s">
        <v>2829</v>
      </c>
      <c r="L1209" s="172" t="s">
        <v>2830</v>
      </c>
      <c r="M1209" s="172" t="s">
        <v>179</v>
      </c>
    </row>
    <row r="1210" spans="2:13" ht="20.100000000000001" customHeight="1" x14ac:dyDescent="0.25">
      <c r="B1210" s="169" t="str">
        <f>IFERROR(RANK(Table912[[#This Row],[search id]],Table912[search id],1),"")</f>
        <v/>
      </c>
      <c r="C1210" s="170" t="str">
        <f>IF(MIN(Table912[[#This Row],[search supracategory]:[search subcategory]])&lt;&gt;0,MIN(Table912[[#This Row],[search supracategory]:[search subcategory]]),"")</f>
        <v/>
      </c>
      <c r="D1210" s="170" t="str">
        <f>IFERROR(SEARCH($G$3,Table912[[#This Row],[Supracategory Name]])+ROW()/100000,"")</f>
        <v/>
      </c>
      <c r="E1210" s="170" t="str">
        <f>IFERROR(SEARCH($G$3,Table912[[#This Row],[Category Name]])+ROW()/100000,"")</f>
        <v/>
      </c>
      <c r="F1210" s="170" t="str">
        <f>IFERROR(SEARCH($G$3,Table912[[#This Row],[Subcategory Name]])+ROW()/100000,"")</f>
        <v/>
      </c>
      <c r="G1210" s="171">
        <v>2153</v>
      </c>
      <c r="H1210" s="172" t="s">
        <v>2127</v>
      </c>
      <c r="I1210" s="172" t="s">
        <v>2444</v>
      </c>
      <c r="J1210" s="172" t="s">
        <v>2586</v>
      </c>
      <c r="K1210" s="172" t="s">
        <v>2829</v>
      </c>
      <c r="L1210" s="172" t="s">
        <v>2833</v>
      </c>
      <c r="M1210" s="172" t="s">
        <v>179</v>
      </c>
    </row>
    <row r="1211" spans="2:13" ht="20.100000000000001" customHeight="1" x14ac:dyDescent="0.25">
      <c r="B1211" s="173" t="str">
        <f>IFERROR(RANK(Table912[[#This Row],[search id]],Table912[search id],1),"")</f>
        <v/>
      </c>
      <c r="C1211" s="174" t="str">
        <f>IF(MIN(Table912[[#This Row],[search supracategory]:[search subcategory]])&lt;&gt;0,MIN(Table912[[#This Row],[search supracategory]:[search subcategory]]),"")</f>
        <v/>
      </c>
      <c r="D1211" s="174" t="str">
        <f>IFERROR(SEARCH($G$3,Table912[[#This Row],[Supracategory Name]])+ROW()/100000,"")</f>
        <v/>
      </c>
      <c r="E1211" s="174" t="str">
        <f>IFERROR(SEARCH($G$3,Table912[[#This Row],[Category Name]])+ROW()/100000,"")</f>
        <v/>
      </c>
      <c r="F1211" s="174" t="str">
        <f>IFERROR(SEARCH($G$3,Table912[[#This Row],[Subcategory Name]])+ROW()/100000,"")</f>
        <v/>
      </c>
      <c r="G1211" s="171">
        <v>2154</v>
      </c>
      <c r="H1211" s="172" t="s">
        <v>2127</v>
      </c>
      <c r="I1211" s="172" t="s">
        <v>2444</v>
      </c>
      <c r="J1211" s="172" t="s">
        <v>2586</v>
      </c>
      <c r="K1211" s="172" t="s">
        <v>2829</v>
      </c>
      <c r="L1211" s="172" t="s">
        <v>2835</v>
      </c>
      <c r="M1211" s="172" t="s">
        <v>179</v>
      </c>
    </row>
    <row r="1212" spans="2:13" ht="20.100000000000001" customHeight="1" x14ac:dyDescent="0.25">
      <c r="B1212" s="169" t="str">
        <f>IFERROR(RANK(Table912[[#This Row],[search id]],Table912[search id],1),"")</f>
        <v/>
      </c>
      <c r="C1212" s="170" t="str">
        <f>IF(MIN(Table912[[#This Row],[search supracategory]:[search subcategory]])&lt;&gt;0,MIN(Table912[[#This Row],[search supracategory]:[search subcategory]]),"")</f>
        <v/>
      </c>
      <c r="D1212" s="170" t="str">
        <f>IFERROR(SEARCH($G$3,Table912[[#This Row],[Supracategory Name]])+ROW()/100000,"")</f>
        <v/>
      </c>
      <c r="E1212" s="170" t="str">
        <f>IFERROR(SEARCH($G$3,Table912[[#This Row],[Category Name]])+ROW()/100000,"")</f>
        <v/>
      </c>
      <c r="F1212" s="170" t="str">
        <f>IFERROR(SEARCH($G$3,Table912[[#This Row],[Subcategory Name]])+ROW()/100000,"")</f>
        <v/>
      </c>
      <c r="G1212" s="171">
        <v>2155</v>
      </c>
      <c r="H1212" s="172" t="s">
        <v>2127</v>
      </c>
      <c r="I1212" s="172" t="s">
        <v>2444</v>
      </c>
      <c r="J1212" s="172" t="s">
        <v>2586</v>
      </c>
      <c r="K1212" s="172" t="s">
        <v>2829</v>
      </c>
      <c r="L1212" s="172" t="s">
        <v>2837</v>
      </c>
      <c r="M1212" s="172" t="s">
        <v>179</v>
      </c>
    </row>
    <row r="1213" spans="2:13" ht="20.100000000000001" customHeight="1" x14ac:dyDescent="0.25">
      <c r="B1213" s="173" t="str">
        <f>IFERROR(RANK(Table912[[#This Row],[search id]],Table912[search id],1),"")</f>
        <v/>
      </c>
      <c r="C1213" s="174" t="str">
        <f>IF(MIN(Table912[[#This Row],[search supracategory]:[search subcategory]])&lt;&gt;0,MIN(Table912[[#This Row],[search supracategory]:[search subcategory]]),"")</f>
        <v/>
      </c>
      <c r="D1213" s="174" t="str">
        <f>IFERROR(SEARCH($G$3,Table912[[#This Row],[Supracategory Name]])+ROW()/100000,"")</f>
        <v/>
      </c>
      <c r="E1213" s="174" t="str">
        <f>IFERROR(SEARCH($G$3,Table912[[#This Row],[Category Name]])+ROW()/100000,"")</f>
        <v/>
      </c>
      <c r="F1213" s="174" t="str">
        <f>IFERROR(SEARCH($G$3,Table912[[#This Row],[Subcategory Name]])+ROW()/100000,"")</f>
        <v/>
      </c>
      <c r="G1213" s="171">
        <v>3251</v>
      </c>
      <c r="H1213" s="172" t="s">
        <v>2127</v>
      </c>
      <c r="I1213" s="172" t="s">
        <v>2444</v>
      </c>
      <c r="J1213" s="172" t="s">
        <v>2586</v>
      </c>
      <c r="K1213" s="172" t="s">
        <v>2829</v>
      </c>
      <c r="L1213" s="172" t="s">
        <v>2839</v>
      </c>
      <c r="M1213" s="172" t="s">
        <v>179</v>
      </c>
    </row>
    <row r="1214" spans="2:13" ht="20.100000000000001" customHeight="1" x14ac:dyDescent="0.25">
      <c r="B1214" s="169" t="str">
        <f>IFERROR(RANK(Table912[[#This Row],[search id]],Table912[search id],1),"")</f>
        <v/>
      </c>
      <c r="C1214" s="170" t="str">
        <f>IF(MIN(Table912[[#This Row],[search supracategory]:[search subcategory]])&lt;&gt;0,MIN(Table912[[#This Row],[search supracategory]:[search subcategory]]),"")</f>
        <v/>
      </c>
      <c r="D1214" s="170" t="str">
        <f>IFERROR(SEARCH($G$3,Table912[[#This Row],[Supracategory Name]])+ROW()/100000,"")</f>
        <v/>
      </c>
      <c r="E1214" s="170" t="str">
        <f>IFERROR(SEARCH($G$3,Table912[[#This Row],[Category Name]])+ROW()/100000,"")</f>
        <v/>
      </c>
      <c r="F1214" s="170" t="str">
        <f>IFERROR(SEARCH($G$3,Table912[[#This Row],[Subcategory Name]])+ROW()/100000,"")</f>
        <v/>
      </c>
      <c r="G1214" s="171">
        <v>3399</v>
      </c>
      <c r="H1214" s="172" t="s">
        <v>2127</v>
      </c>
      <c r="I1214" s="172" t="s">
        <v>2444</v>
      </c>
      <c r="J1214" s="172" t="s">
        <v>2586</v>
      </c>
      <c r="K1214" s="172" t="s">
        <v>2829</v>
      </c>
      <c r="L1214" s="172" t="s">
        <v>2841</v>
      </c>
      <c r="M1214" s="172" t="s">
        <v>179</v>
      </c>
    </row>
    <row r="1215" spans="2:13" ht="20.100000000000001" customHeight="1" x14ac:dyDescent="0.25">
      <c r="B1215" s="173" t="str">
        <f>IFERROR(RANK(Table912[[#This Row],[search id]],Table912[search id],1),"")</f>
        <v/>
      </c>
      <c r="C1215" s="174" t="str">
        <f>IF(MIN(Table912[[#This Row],[search supracategory]:[search subcategory]])&lt;&gt;0,MIN(Table912[[#This Row],[search supracategory]:[search subcategory]]),"")</f>
        <v/>
      </c>
      <c r="D1215" s="174" t="str">
        <f>IFERROR(SEARCH($G$3,Table912[[#This Row],[Supracategory Name]])+ROW()/100000,"")</f>
        <v/>
      </c>
      <c r="E1215" s="174" t="str">
        <f>IFERROR(SEARCH($G$3,Table912[[#This Row],[Category Name]])+ROW()/100000,"")</f>
        <v/>
      </c>
      <c r="F1215" s="174" t="str">
        <f>IFERROR(SEARCH($G$3,Table912[[#This Row],[Subcategory Name]])+ROW()/100000,"")</f>
        <v/>
      </c>
      <c r="G1215" s="171">
        <v>3400</v>
      </c>
      <c r="H1215" s="172" t="s">
        <v>2127</v>
      </c>
      <c r="I1215" s="172" t="s">
        <v>2444</v>
      </c>
      <c r="J1215" s="172" t="s">
        <v>2586</v>
      </c>
      <c r="K1215" s="172" t="s">
        <v>2829</v>
      </c>
      <c r="L1215" s="172" t="s">
        <v>2843</v>
      </c>
      <c r="M1215" s="172" t="s">
        <v>179</v>
      </c>
    </row>
    <row r="1216" spans="2:13" ht="20.100000000000001" customHeight="1" x14ac:dyDescent="0.25">
      <c r="B1216" s="169" t="str">
        <f>IFERROR(RANK(Table912[[#This Row],[search id]],Table912[search id],1),"")</f>
        <v/>
      </c>
      <c r="C1216" s="170" t="str">
        <f>IF(MIN(Table912[[#This Row],[search supracategory]:[search subcategory]])&lt;&gt;0,MIN(Table912[[#This Row],[search supracategory]:[search subcategory]]),"")</f>
        <v/>
      </c>
      <c r="D1216" s="170" t="str">
        <f>IFERROR(SEARCH($G$3,Table912[[#This Row],[Supracategory Name]])+ROW()/100000,"")</f>
        <v/>
      </c>
      <c r="E1216" s="170" t="str">
        <f>IFERROR(SEARCH($G$3,Table912[[#This Row],[Category Name]])+ROW()/100000,"")</f>
        <v/>
      </c>
      <c r="F1216" s="170" t="str">
        <f>IFERROR(SEARCH($G$3,Table912[[#This Row],[Subcategory Name]])+ROW()/100000,"")</f>
        <v/>
      </c>
      <c r="G1216" s="171">
        <v>3414</v>
      </c>
      <c r="H1216" s="172" t="s">
        <v>2127</v>
      </c>
      <c r="I1216" s="172" t="s">
        <v>2444</v>
      </c>
      <c r="J1216" s="172" t="s">
        <v>2586</v>
      </c>
      <c r="K1216" s="172" t="s">
        <v>2829</v>
      </c>
      <c r="L1216" s="172" t="s">
        <v>2845</v>
      </c>
      <c r="M1216" s="172" t="s">
        <v>179</v>
      </c>
    </row>
    <row r="1217" spans="2:13" ht="20.100000000000001" customHeight="1" x14ac:dyDescent="0.25">
      <c r="B1217" s="173" t="str">
        <f>IFERROR(RANK(Table912[[#This Row],[search id]],Table912[search id],1),"")</f>
        <v/>
      </c>
      <c r="C1217" s="174" t="str">
        <f>IF(MIN(Table912[[#This Row],[search supracategory]:[search subcategory]])&lt;&gt;0,MIN(Table912[[#This Row],[search supracategory]:[search subcategory]]),"")</f>
        <v/>
      </c>
      <c r="D1217" s="174" t="str">
        <f>IFERROR(SEARCH($G$3,Table912[[#This Row],[Supracategory Name]])+ROW()/100000,"")</f>
        <v/>
      </c>
      <c r="E1217" s="174" t="str">
        <f>IFERROR(SEARCH($G$3,Table912[[#This Row],[Category Name]])+ROW()/100000,"")</f>
        <v/>
      </c>
      <c r="F1217" s="174" t="str">
        <f>IFERROR(SEARCH($G$3,Table912[[#This Row],[Subcategory Name]])+ROW()/100000,"")</f>
        <v/>
      </c>
      <c r="G1217" s="171">
        <v>2074</v>
      </c>
      <c r="H1217" s="172" t="s">
        <v>2127</v>
      </c>
      <c r="I1217" s="172" t="s">
        <v>2444</v>
      </c>
      <c r="J1217" s="172" t="s">
        <v>2586</v>
      </c>
      <c r="K1217" s="172" t="s">
        <v>2829</v>
      </c>
      <c r="L1217" s="172" t="s">
        <v>2847</v>
      </c>
      <c r="M1217" s="172" t="s">
        <v>179</v>
      </c>
    </row>
    <row r="1218" spans="2:13" ht="20.100000000000001" customHeight="1" x14ac:dyDescent="0.25">
      <c r="B1218" s="169" t="str">
        <f>IFERROR(RANK(Table912[[#This Row],[search id]],Table912[search id],1),"")</f>
        <v/>
      </c>
      <c r="C1218" s="170" t="str">
        <f>IF(MIN(Table912[[#This Row],[search supracategory]:[search subcategory]])&lt;&gt;0,MIN(Table912[[#This Row],[search supracategory]:[search subcategory]]),"")</f>
        <v/>
      </c>
      <c r="D1218" s="170" t="str">
        <f>IFERROR(SEARCH($G$3,Table912[[#This Row],[Supracategory Name]])+ROW()/100000,"")</f>
        <v/>
      </c>
      <c r="E1218" s="170" t="str">
        <f>IFERROR(SEARCH($G$3,Table912[[#This Row],[Category Name]])+ROW()/100000,"")</f>
        <v/>
      </c>
      <c r="F1218" s="170" t="str">
        <f>IFERROR(SEARCH($G$3,Table912[[#This Row],[Subcategory Name]])+ROW()/100000,"")</f>
        <v/>
      </c>
      <c r="G1218" s="171">
        <v>1735</v>
      </c>
      <c r="H1218" s="172" t="s">
        <v>2127</v>
      </c>
      <c r="I1218" s="172" t="s">
        <v>2444</v>
      </c>
      <c r="J1218" s="172" t="s">
        <v>2586</v>
      </c>
      <c r="K1218" s="172" t="s">
        <v>2829</v>
      </c>
      <c r="L1218" s="172" t="s">
        <v>2849</v>
      </c>
      <c r="M1218" s="172" t="s">
        <v>179</v>
      </c>
    </row>
    <row r="1219" spans="2:13" ht="20.100000000000001" customHeight="1" x14ac:dyDescent="0.25">
      <c r="B1219" s="173" t="str">
        <f>IFERROR(RANK(Table912[[#This Row],[search id]],Table912[search id],1),"")</f>
        <v/>
      </c>
      <c r="C1219" s="174" t="str">
        <f>IF(MIN(Table912[[#This Row],[search supracategory]:[search subcategory]])&lt;&gt;0,MIN(Table912[[#This Row],[search supracategory]:[search subcategory]]),"")</f>
        <v/>
      </c>
      <c r="D1219" s="174" t="str">
        <f>IFERROR(SEARCH($G$3,Table912[[#This Row],[Supracategory Name]])+ROW()/100000,"")</f>
        <v/>
      </c>
      <c r="E1219" s="174" t="str">
        <f>IFERROR(SEARCH($G$3,Table912[[#This Row],[Category Name]])+ROW()/100000,"")</f>
        <v/>
      </c>
      <c r="F1219" s="174" t="str">
        <f>IFERROR(SEARCH($G$3,Table912[[#This Row],[Subcategory Name]])+ROW()/100000,"")</f>
        <v/>
      </c>
      <c r="G1219" s="171">
        <v>2760</v>
      </c>
      <c r="H1219" s="172" t="s">
        <v>2851</v>
      </c>
      <c r="I1219" s="172" t="s">
        <v>2852</v>
      </c>
      <c r="J1219" s="172" t="s">
        <v>2853</v>
      </c>
      <c r="K1219" s="172" t="s">
        <v>2854</v>
      </c>
      <c r="L1219" s="172" t="s">
        <v>2855</v>
      </c>
      <c r="M1219" s="172" t="s">
        <v>179</v>
      </c>
    </row>
    <row r="1220" spans="2:13" ht="20.100000000000001" customHeight="1" x14ac:dyDescent="0.25">
      <c r="B1220" s="169" t="str">
        <f>IFERROR(RANK(Table912[[#This Row],[search id]],Table912[search id],1),"")</f>
        <v/>
      </c>
      <c r="C1220" s="170" t="str">
        <f>IF(MIN(Table912[[#This Row],[search supracategory]:[search subcategory]])&lt;&gt;0,MIN(Table912[[#This Row],[search supracategory]:[search subcategory]]),"")</f>
        <v/>
      </c>
      <c r="D1220" s="170" t="str">
        <f>IFERROR(SEARCH($G$3,Table912[[#This Row],[Supracategory Name]])+ROW()/100000,"")</f>
        <v/>
      </c>
      <c r="E1220" s="170" t="str">
        <f>IFERROR(SEARCH($G$3,Table912[[#This Row],[Category Name]])+ROW()/100000,"")</f>
        <v/>
      </c>
      <c r="F1220" s="170" t="str">
        <f>IFERROR(SEARCH($G$3,Table912[[#This Row],[Subcategory Name]])+ROW()/100000,"")</f>
        <v/>
      </c>
      <c r="G1220" s="171">
        <v>2761</v>
      </c>
      <c r="H1220" s="172" t="s">
        <v>2851</v>
      </c>
      <c r="I1220" s="172" t="s">
        <v>2852</v>
      </c>
      <c r="J1220" s="172" t="s">
        <v>2853</v>
      </c>
      <c r="K1220" s="172" t="s">
        <v>2854</v>
      </c>
      <c r="L1220" s="172" t="s">
        <v>2859</v>
      </c>
      <c r="M1220" s="172" t="s">
        <v>179</v>
      </c>
    </row>
    <row r="1221" spans="2:13" ht="20.100000000000001" customHeight="1" x14ac:dyDescent="0.25">
      <c r="B1221" s="173" t="str">
        <f>IFERROR(RANK(Table912[[#This Row],[search id]],Table912[search id],1),"")</f>
        <v/>
      </c>
      <c r="C1221" s="174" t="str">
        <f>IF(MIN(Table912[[#This Row],[search supracategory]:[search subcategory]])&lt;&gt;0,MIN(Table912[[#This Row],[search supracategory]:[search subcategory]]),"")</f>
        <v/>
      </c>
      <c r="D1221" s="174" t="str">
        <f>IFERROR(SEARCH($G$3,Table912[[#This Row],[Supracategory Name]])+ROW()/100000,"")</f>
        <v/>
      </c>
      <c r="E1221" s="174" t="str">
        <f>IFERROR(SEARCH($G$3,Table912[[#This Row],[Category Name]])+ROW()/100000,"")</f>
        <v/>
      </c>
      <c r="F1221" s="174" t="str">
        <f>IFERROR(SEARCH($G$3,Table912[[#This Row],[Subcategory Name]])+ROW()/100000,"")</f>
        <v/>
      </c>
      <c r="G1221" s="171">
        <v>2762</v>
      </c>
      <c r="H1221" s="172" t="s">
        <v>2851</v>
      </c>
      <c r="I1221" s="172" t="s">
        <v>2852</v>
      </c>
      <c r="J1221" s="172" t="s">
        <v>2853</v>
      </c>
      <c r="K1221" s="172" t="s">
        <v>2854</v>
      </c>
      <c r="L1221" s="172" t="s">
        <v>2861</v>
      </c>
      <c r="M1221" s="172" t="s">
        <v>179</v>
      </c>
    </row>
    <row r="1222" spans="2:13" ht="20.100000000000001" customHeight="1" x14ac:dyDescent="0.25">
      <c r="B1222" s="169" t="str">
        <f>IFERROR(RANK(Table912[[#This Row],[search id]],Table912[search id],1),"")</f>
        <v/>
      </c>
      <c r="C1222" s="170" t="str">
        <f>IF(MIN(Table912[[#This Row],[search supracategory]:[search subcategory]])&lt;&gt;0,MIN(Table912[[#This Row],[search supracategory]:[search subcategory]]),"")</f>
        <v/>
      </c>
      <c r="D1222" s="170" t="str">
        <f>IFERROR(SEARCH($G$3,Table912[[#This Row],[Supracategory Name]])+ROW()/100000,"")</f>
        <v/>
      </c>
      <c r="E1222" s="170" t="str">
        <f>IFERROR(SEARCH($G$3,Table912[[#This Row],[Category Name]])+ROW()/100000,"")</f>
        <v/>
      </c>
      <c r="F1222" s="170" t="str">
        <f>IFERROR(SEARCH($G$3,Table912[[#This Row],[Subcategory Name]])+ROW()/100000,"")</f>
        <v/>
      </c>
      <c r="G1222" s="171">
        <v>2763</v>
      </c>
      <c r="H1222" s="172" t="s">
        <v>2851</v>
      </c>
      <c r="I1222" s="172" t="s">
        <v>2852</v>
      </c>
      <c r="J1222" s="172" t="s">
        <v>2853</v>
      </c>
      <c r="K1222" s="172" t="s">
        <v>2854</v>
      </c>
      <c r="L1222" s="172" t="s">
        <v>2863</v>
      </c>
      <c r="M1222" s="172" t="s">
        <v>179</v>
      </c>
    </row>
    <row r="1223" spans="2:13" ht="20.100000000000001" customHeight="1" x14ac:dyDescent="0.25">
      <c r="B1223" s="173" t="str">
        <f>IFERROR(RANK(Table912[[#This Row],[search id]],Table912[search id],1),"")</f>
        <v/>
      </c>
      <c r="C1223" s="174" t="str">
        <f>IF(MIN(Table912[[#This Row],[search supracategory]:[search subcategory]])&lt;&gt;0,MIN(Table912[[#This Row],[search supracategory]:[search subcategory]]),"")</f>
        <v/>
      </c>
      <c r="D1223" s="174" t="str">
        <f>IFERROR(SEARCH($G$3,Table912[[#This Row],[Supracategory Name]])+ROW()/100000,"")</f>
        <v/>
      </c>
      <c r="E1223" s="174" t="str">
        <f>IFERROR(SEARCH($G$3,Table912[[#This Row],[Category Name]])+ROW()/100000,"")</f>
        <v/>
      </c>
      <c r="F1223" s="174" t="str">
        <f>IFERROR(SEARCH($G$3,Table912[[#This Row],[Subcategory Name]])+ROW()/100000,"")</f>
        <v/>
      </c>
      <c r="G1223" s="171">
        <v>2764</v>
      </c>
      <c r="H1223" s="172" t="s">
        <v>2851</v>
      </c>
      <c r="I1223" s="172" t="s">
        <v>2852</v>
      </c>
      <c r="J1223" s="172" t="s">
        <v>2853</v>
      </c>
      <c r="K1223" s="172" t="s">
        <v>2854</v>
      </c>
      <c r="L1223" s="172" t="s">
        <v>2865</v>
      </c>
      <c r="M1223" s="172" t="s">
        <v>179</v>
      </c>
    </row>
    <row r="1224" spans="2:13" ht="20.100000000000001" customHeight="1" x14ac:dyDescent="0.25">
      <c r="B1224" s="169" t="str">
        <f>IFERROR(RANK(Table912[[#This Row],[search id]],Table912[search id],1),"")</f>
        <v/>
      </c>
      <c r="C1224" s="170" t="str">
        <f>IF(MIN(Table912[[#This Row],[search supracategory]:[search subcategory]])&lt;&gt;0,MIN(Table912[[#This Row],[search supracategory]:[search subcategory]]),"")</f>
        <v/>
      </c>
      <c r="D1224" s="170" t="str">
        <f>IFERROR(SEARCH($G$3,Table912[[#This Row],[Supracategory Name]])+ROW()/100000,"")</f>
        <v/>
      </c>
      <c r="E1224" s="170" t="str">
        <f>IFERROR(SEARCH($G$3,Table912[[#This Row],[Category Name]])+ROW()/100000,"")</f>
        <v/>
      </c>
      <c r="F1224" s="170" t="str">
        <f>IFERROR(SEARCH($G$3,Table912[[#This Row],[Subcategory Name]])+ROW()/100000,"")</f>
        <v/>
      </c>
      <c r="G1224" s="171">
        <v>2765</v>
      </c>
      <c r="H1224" s="172" t="s">
        <v>2851</v>
      </c>
      <c r="I1224" s="172" t="s">
        <v>2852</v>
      </c>
      <c r="J1224" s="172" t="s">
        <v>2853</v>
      </c>
      <c r="K1224" s="172" t="s">
        <v>2854</v>
      </c>
      <c r="L1224" s="172" t="s">
        <v>2867</v>
      </c>
      <c r="M1224" s="172" t="s">
        <v>179</v>
      </c>
    </row>
    <row r="1225" spans="2:13" ht="20.100000000000001" customHeight="1" x14ac:dyDescent="0.25">
      <c r="B1225" s="173" t="str">
        <f>IFERROR(RANK(Table912[[#This Row],[search id]],Table912[search id],1),"")</f>
        <v/>
      </c>
      <c r="C1225" s="174" t="str">
        <f>IF(MIN(Table912[[#This Row],[search supracategory]:[search subcategory]])&lt;&gt;0,MIN(Table912[[#This Row],[search supracategory]:[search subcategory]]),"")</f>
        <v/>
      </c>
      <c r="D1225" s="174" t="str">
        <f>IFERROR(SEARCH($G$3,Table912[[#This Row],[Supracategory Name]])+ROW()/100000,"")</f>
        <v/>
      </c>
      <c r="E1225" s="174" t="str">
        <f>IFERROR(SEARCH($G$3,Table912[[#This Row],[Category Name]])+ROW()/100000,"")</f>
        <v/>
      </c>
      <c r="F1225" s="174" t="str">
        <f>IFERROR(SEARCH($G$3,Table912[[#This Row],[Subcategory Name]])+ROW()/100000,"")</f>
        <v/>
      </c>
      <c r="G1225" s="171">
        <v>2766</v>
      </c>
      <c r="H1225" s="172" t="s">
        <v>2851</v>
      </c>
      <c r="I1225" s="172" t="s">
        <v>2852</v>
      </c>
      <c r="J1225" s="172" t="s">
        <v>2853</v>
      </c>
      <c r="K1225" s="172" t="s">
        <v>2854</v>
      </c>
      <c r="L1225" s="172" t="s">
        <v>2869</v>
      </c>
      <c r="M1225" s="172" t="s">
        <v>179</v>
      </c>
    </row>
    <row r="1226" spans="2:13" ht="20.100000000000001" customHeight="1" x14ac:dyDescent="0.25">
      <c r="B1226" s="169" t="str">
        <f>IFERROR(RANK(Table912[[#This Row],[search id]],Table912[search id],1),"")</f>
        <v/>
      </c>
      <c r="C1226" s="170" t="str">
        <f>IF(MIN(Table912[[#This Row],[search supracategory]:[search subcategory]])&lt;&gt;0,MIN(Table912[[#This Row],[search supracategory]:[search subcategory]]),"")</f>
        <v/>
      </c>
      <c r="D1226" s="170" t="str">
        <f>IFERROR(SEARCH($G$3,Table912[[#This Row],[Supracategory Name]])+ROW()/100000,"")</f>
        <v/>
      </c>
      <c r="E1226" s="170" t="str">
        <f>IFERROR(SEARCH($G$3,Table912[[#This Row],[Category Name]])+ROW()/100000,"")</f>
        <v/>
      </c>
      <c r="F1226" s="170" t="str">
        <f>IFERROR(SEARCH($G$3,Table912[[#This Row],[Subcategory Name]])+ROW()/100000,"")</f>
        <v/>
      </c>
      <c r="G1226" s="171">
        <v>2767</v>
      </c>
      <c r="H1226" s="172" t="s">
        <v>2851</v>
      </c>
      <c r="I1226" s="172" t="s">
        <v>2852</v>
      </c>
      <c r="J1226" s="172" t="s">
        <v>2853</v>
      </c>
      <c r="K1226" s="172" t="s">
        <v>2854</v>
      </c>
      <c r="L1226" s="172" t="s">
        <v>2871</v>
      </c>
      <c r="M1226" s="172" t="s">
        <v>179</v>
      </c>
    </row>
    <row r="1227" spans="2:13" ht="20.100000000000001" customHeight="1" x14ac:dyDescent="0.25">
      <c r="B1227" s="173" t="str">
        <f>IFERROR(RANK(Table912[[#This Row],[search id]],Table912[search id],1),"")</f>
        <v/>
      </c>
      <c r="C1227" s="174" t="str">
        <f>IF(MIN(Table912[[#This Row],[search supracategory]:[search subcategory]])&lt;&gt;0,MIN(Table912[[#This Row],[search supracategory]:[search subcategory]]),"")</f>
        <v/>
      </c>
      <c r="D1227" s="174" t="str">
        <f>IFERROR(SEARCH($G$3,Table912[[#This Row],[Supracategory Name]])+ROW()/100000,"")</f>
        <v/>
      </c>
      <c r="E1227" s="174" t="str">
        <f>IFERROR(SEARCH($G$3,Table912[[#This Row],[Category Name]])+ROW()/100000,"")</f>
        <v/>
      </c>
      <c r="F1227" s="174" t="str">
        <f>IFERROR(SEARCH($G$3,Table912[[#This Row],[Subcategory Name]])+ROW()/100000,"")</f>
        <v/>
      </c>
      <c r="G1227" s="171">
        <v>2768</v>
      </c>
      <c r="H1227" s="172" t="s">
        <v>2851</v>
      </c>
      <c r="I1227" s="172" t="s">
        <v>2852</v>
      </c>
      <c r="J1227" s="172" t="s">
        <v>2853</v>
      </c>
      <c r="K1227" s="172" t="s">
        <v>2854</v>
      </c>
      <c r="L1227" s="172" t="s">
        <v>2873</v>
      </c>
      <c r="M1227" s="172" t="s">
        <v>179</v>
      </c>
    </row>
    <row r="1228" spans="2:13" ht="20.100000000000001" customHeight="1" x14ac:dyDescent="0.25">
      <c r="B1228" s="169" t="str">
        <f>IFERROR(RANK(Table912[[#This Row],[search id]],Table912[search id],1),"")</f>
        <v/>
      </c>
      <c r="C1228" s="170" t="str">
        <f>IF(MIN(Table912[[#This Row],[search supracategory]:[search subcategory]])&lt;&gt;0,MIN(Table912[[#This Row],[search supracategory]:[search subcategory]]),"")</f>
        <v/>
      </c>
      <c r="D1228" s="170" t="str">
        <f>IFERROR(SEARCH($G$3,Table912[[#This Row],[Supracategory Name]])+ROW()/100000,"")</f>
        <v/>
      </c>
      <c r="E1228" s="170" t="str">
        <f>IFERROR(SEARCH($G$3,Table912[[#This Row],[Category Name]])+ROW()/100000,"")</f>
        <v/>
      </c>
      <c r="F1228" s="170" t="str">
        <f>IFERROR(SEARCH($G$3,Table912[[#This Row],[Subcategory Name]])+ROW()/100000,"")</f>
        <v/>
      </c>
      <c r="G1228" s="171">
        <v>3314</v>
      </c>
      <c r="H1228" s="172" t="s">
        <v>2851</v>
      </c>
      <c r="I1228" s="172" t="s">
        <v>2852</v>
      </c>
      <c r="J1228" s="172" t="s">
        <v>2853</v>
      </c>
      <c r="K1228" s="172" t="s">
        <v>2854</v>
      </c>
      <c r="L1228" s="172" t="s">
        <v>2875</v>
      </c>
      <c r="M1228" s="172" t="s">
        <v>179</v>
      </c>
    </row>
    <row r="1229" spans="2:13" ht="20.100000000000001" customHeight="1" x14ac:dyDescent="0.25">
      <c r="B1229" s="173" t="str">
        <f>IFERROR(RANK(Table912[[#This Row],[search id]],Table912[search id],1),"")</f>
        <v/>
      </c>
      <c r="C1229" s="174" t="str">
        <f>IF(MIN(Table912[[#This Row],[search supracategory]:[search subcategory]])&lt;&gt;0,MIN(Table912[[#This Row],[search supracategory]:[search subcategory]]),"")</f>
        <v/>
      </c>
      <c r="D1229" s="174" t="str">
        <f>IFERROR(SEARCH($G$3,Table912[[#This Row],[Supracategory Name]])+ROW()/100000,"")</f>
        <v/>
      </c>
      <c r="E1229" s="174" t="str">
        <f>IFERROR(SEARCH($G$3,Table912[[#This Row],[Category Name]])+ROW()/100000,"")</f>
        <v/>
      </c>
      <c r="F1229" s="174" t="str">
        <f>IFERROR(SEARCH($G$3,Table912[[#This Row],[Subcategory Name]])+ROW()/100000,"")</f>
        <v/>
      </c>
      <c r="G1229" s="171">
        <v>3334</v>
      </c>
      <c r="H1229" s="172" t="s">
        <v>2851</v>
      </c>
      <c r="I1229" s="172" t="s">
        <v>2852</v>
      </c>
      <c r="J1229" s="172" t="s">
        <v>2853</v>
      </c>
      <c r="K1229" s="172" t="s">
        <v>2877</v>
      </c>
      <c r="L1229" s="172" t="s">
        <v>2878</v>
      </c>
      <c r="M1229" s="172" t="s">
        <v>179</v>
      </c>
    </row>
    <row r="1230" spans="2:13" ht="20.100000000000001" customHeight="1" x14ac:dyDescent="0.25">
      <c r="B1230" s="169" t="str">
        <f>IFERROR(RANK(Table912[[#This Row],[search id]],Table912[search id],1),"")</f>
        <v/>
      </c>
      <c r="C1230" s="170" t="str">
        <f>IF(MIN(Table912[[#This Row],[search supracategory]:[search subcategory]])&lt;&gt;0,MIN(Table912[[#This Row],[search supracategory]:[search subcategory]]),"")</f>
        <v/>
      </c>
      <c r="D1230" s="170" t="str">
        <f>IFERROR(SEARCH($G$3,Table912[[#This Row],[Supracategory Name]])+ROW()/100000,"")</f>
        <v/>
      </c>
      <c r="E1230" s="170" t="str">
        <f>IFERROR(SEARCH($G$3,Table912[[#This Row],[Category Name]])+ROW()/100000,"")</f>
        <v/>
      </c>
      <c r="F1230" s="170" t="str">
        <f>IFERROR(SEARCH($G$3,Table912[[#This Row],[Subcategory Name]])+ROW()/100000,"")</f>
        <v/>
      </c>
      <c r="G1230" s="171">
        <v>3349</v>
      </c>
      <c r="H1230" s="172" t="s">
        <v>2851</v>
      </c>
      <c r="I1230" s="172" t="s">
        <v>2852</v>
      </c>
      <c r="J1230" s="172" t="s">
        <v>2853</v>
      </c>
      <c r="K1230" s="172" t="s">
        <v>2877</v>
      </c>
      <c r="L1230" s="172" t="s">
        <v>2881</v>
      </c>
      <c r="M1230" s="172" t="s">
        <v>179</v>
      </c>
    </row>
    <row r="1231" spans="2:13" ht="20.100000000000001" customHeight="1" x14ac:dyDescent="0.25">
      <c r="B1231" s="173" t="str">
        <f>IFERROR(RANK(Table912[[#This Row],[search id]],Table912[search id],1),"")</f>
        <v/>
      </c>
      <c r="C1231" s="174" t="str">
        <f>IF(MIN(Table912[[#This Row],[search supracategory]:[search subcategory]])&lt;&gt;0,MIN(Table912[[#This Row],[search supracategory]:[search subcategory]]),"")</f>
        <v/>
      </c>
      <c r="D1231" s="174" t="str">
        <f>IFERROR(SEARCH($G$3,Table912[[#This Row],[Supracategory Name]])+ROW()/100000,"")</f>
        <v/>
      </c>
      <c r="E1231" s="174" t="str">
        <f>IFERROR(SEARCH($G$3,Table912[[#This Row],[Category Name]])+ROW()/100000,"")</f>
        <v/>
      </c>
      <c r="F1231" s="174" t="str">
        <f>IFERROR(SEARCH($G$3,Table912[[#This Row],[Subcategory Name]])+ROW()/100000,"")</f>
        <v/>
      </c>
      <c r="G1231" s="171">
        <v>3350</v>
      </c>
      <c r="H1231" s="172" t="s">
        <v>2851</v>
      </c>
      <c r="I1231" s="172" t="s">
        <v>2852</v>
      </c>
      <c r="J1231" s="172" t="s">
        <v>2853</v>
      </c>
      <c r="K1231" s="172" t="s">
        <v>2877</v>
      </c>
      <c r="L1231" s="172" t="s">
        <v>2883</v>
      </c>
      <c r="M1231" s="172" t="s">
        <v>179</v>
      </c>
    </row>
    <row r="1232" spans="2:13" ht="20.100000000000001" customHeight="1" x14ac:dyDescent="0.25">
      <c r="B1232" s="169" t="str">
        <f>IFERROR(RANK(Table912[[#This Row],[search id]],Table912[search id],1),"")</f>
        <v/>
      </c>
      <c r="C1232" s="170" t="str">
        <f>IF(MIN(Table912[[#This Row],[search supracategory]:[search subcategory]])&lt;&gt;0,MIN(Table912[[#This Row],[search supracategory]:[search subcategory]]),"")</f>
        <v/>
      </c>
      <c r="D1232" s="170" t="str">
        <f>IFERROR(SEARCH($G$3,Table912[[#This Row],[Supracategory Name]])+ROW()/100000,"")</f>
        <v/>
      </c>
      <c r="E1232" s="170" t="str">
        <f>IFERROR(SEARCH($G$3,Table912[[#This Row],[Category Name]])+ROW()/100000,"")</f>
        <v/>
      </c>
      <c r="F1232" s="170" t="str">
        <f>IFERROR(SEARCH($G$3,Table912[[#This Row],[Subcategory Name]])+ROW()/100000,"")</f>
        <v/>
      </c>
      <c r="G1232" s="171">
        <v>1071</v>
      </c>
      <c r="H1232" s="172" t="s">
        <v>2851</v>
      </c>
      <c r="I1232" s="172" t="s">
        <v>2852</v>
      </c>
      <c r="J1232" s="172" t="s">
        <v>2853</v>
      </c>
      <c r="K1232" s="172" t="s">
        <v>2877</v>
      </c>
      <c r="L1232" s="172" t="s">
        <v>2885</v>
      </c>
      <c r="M1232" s="172" t="s">
        <v>179</v>
      </c>
    </row>
    <row r="1233" spans="2:13" ht="20.100000000000001" customHeight="1" x14ac:dyDescent="0.25">
      <c r="B1233" s="173" t="str">
        <f>IFERROR(RANK(Table912[[#This Row],[search id]],Table912[search id],1),"")</f>
        <v/>
      </c>
      <c r="C1233" s="174" t="str">
        <f>IF(MIN(Table912[[#This Row],[search supracategory]:[search subcategory]])&lt;&gt;0,MIN(Table912[[#This Row],[search supracategory]:[search subcategory]]),"")</f>
        <v/>
      </c>
      <c r="D1233" s="174" t="str">
        <f>IFERROR(SEARCH($G$3,Table912[[#This Row],[Supracategory Name]])+ROW()/100000,"")</f>
        <v/>
      </c>
      <c r="E1233" s="174" t="str">
        <f>IFERROR(SEARCH($G$3,Table912[[#This Row],[Category Name]])+ROW()/100000,"")</f>
        <v/>
      </c>
      <c r="F1233" s="174" t="str">
        <f>IFERROR(SEARCH($G$3,Table912[[#This Row],[Subcategory Name]])+ROW()/100000,"")</f>
        <v/>
      </c>
      <c r="G1233" s="171">
        <v>1075</v>
      </c>
      <c r="H1233" s="172" t="s">
        <v>2851</v>
      </c>
      <c r="I1233" s="172" t="s">
        <v>2852</v>
      </c>
      <c r="J1233" s="172" t="s">
        <v>2853</v>
      </c>
      <c r="K1233" s="172" t="s">
        <v>2877</v>
      </c>
      <c r="L1233" s="172" t="s">
        <v>2887</v>
      </c>
      <c r="M1233" s="172" t="s">
        <v>179</v>
      </c>
    </row>
    <row r="1234" spans="2:13" ht="20.100000000000001" customHeight="1" x14ac:dyDescent="0.25">
      <c r="B1234" s="169" t="str">
        <f>IFERROR(RANK(Table912[[#This Row],[search id]],Table912[search id],1),"")</f>
        <v/>
      </c>
      <c r="C1234" s="170" t="str">
        <f>IF(MIN(Table912[[#This Row],[search supracategory]:[search subcategory]])&lt;&gt;0,MIN(Table912[[#This Row],[search supracategory]:[search subcategory]]),"")</f>
        <v/>
      </c>
      <c r="D1234" s="170" t="str">
        <f>IFERROR(SEARCH($G$3,Table912[[#This Row],[Supracategory Name]])+ROW()/100000,"")</f>
        <v/>
      </c>
      <c r="E1234" s="170" t="str">
        <f>IFERROR(SEARCH($G$3,Table912[[#This Row],[Category Name]])+ROW()/100000,"")</f>
        <v/>
      </c>
      <c r="F1234" s="170" t="str">
        <f>IFERROR(SEARCH($G$3,Table912[[#This Row],[Subcategory Name]])+ROW()/100000,"")</f>
        <v/>
      </c>
      <c r="G1234" s="171">
        <v>1076</v>
      </c>
      <c r="H1234" s="172" t="s">
        <v>2851</v>
      </c>
      <c r="I1234" s="172" t="s">
        <v>2852</v>
      </c>
      <c r="J1234" s="172" t="s">
        <v>2853</v>
      </c>
      <c r="K1234" s="172" t="s">
        <v>2877</v>
      </c>
      <c r="L1234" s="172" t="s">
        <v>2889</v>
      </c>
      <c r="M1234" s="172" t="s">
        <v>179</v>
      </c>
    </row>
    <row r="1235" spans="2:13" ht="20.100000000000001" customHeight="1" x14ac:dyDescent="0.25">
      <c r="B1235" s="173" t="str">
        <f>IFERROR(RANK(Table912[[#This Row],[search id]],Table912[search id],1),"")</f>
        <v/>
      </c>
      <c r="C1235" s="174" t="str">
        <f>IF(MIN(Table912[[#This Row],[search supracategory]:[search subcategory]])&lt;&gt;0,MIN(Table912[[#This Row],[search supracategory]:[search subcategory]]),"")</f>
        <v/>
      </c>
      <c r="D1235" s="174" t="str">
        <f>IFERROR(SEARCH($G$3,Table912[[#This Row],[Supracategory Name]])+ROW()/100000,"")</f>
        <v/>
      </c>
      <c r="E1235" s="174" t="str">
        <f>IFERROR(SEARCH($G$3,Table912[[#This Row],[Category Name]])+ROW()/100000,"")</f>
        <v/>
      </c>
      <c r="F1235" s="174" t="str">
        <f>IFERROR(SEARCH($G$3,Table912[[#This Row],[Subcategory Name]])+ROW()/100000,"")</f>
        <v/>
      </c>
      <c r="G1235" s="171">
        <v>1121</v>
      </c>
      <c r="H1235" s="172" t="s">
        <v>2851</v>
      </c>
      <c r="I1235" s="172" t="s">
        <v>2852</v>
      </c>
      <c r="J1235" s="172" t="s">
        <v>2853</v>
      </c>
      <c r="K1235" s="172" t="s">
        <v>2877</v>
      </c>
      <c r="L1235" s="172" t="s">
        <v>2891</v>
      </c>
      <c r="M1235" s="172" t="s">
        <v>179</v>
      </c>
    </row>
    <row r="1236" spans="2:13" ht="20.100000000000001" customHeight="1" x14ac:dyDescent="0.25">
      <c r="B1236" s="169" t="str">
        <f>IFERROR(RANK(Table912[[#This Row],[search id]],Table912[search id],1),"")</f>
        <v/>
      </c>
      <c r="C1236" s="170" t="str">
        <f>IF(MIN(Table912[[#This Row],[search supracategory]:[search subcategory]])&lt;&gt;0,MIN(Table912[[#This Row],[search supracategory]:[search subcategory]]),"")</f>
        <v/>
      </c>
      <c r="D1236" s="170" t="str">
        <f>IFERROR(SEARCH($G$3,Table912[[#This Row],[Supracategory Name]])+ROW()/100000,"")</f>
        <v/>
      </c>
      <c r="E1236" s="170" t="str">
        <f>IFERROR(SEARCH($G$3,Table912[[#This Row],[Category Name]])+ROW()/100000,"")</f>
        <v/>
      </c>
      <c r="F1236" s="170" t="str">
        <f>IFERROR(SEARCH($G$3,Table912[[#This Row],[Subcategory Name]])+ROW()/100000,"")</f>
        <v/>
      </c>
      <c r="G1236" s="171">
        <v>1097</v>
      </c>
      <c r="H1236" s="172" t="s">
        <v>2851</v>
      </c>
      <c r="I1236" s="172" t="s">
        <v>2852</v>
      </c>
      <c r="J1236" s="172" t="s">
        <v>2853</v>
      </c>
      <c r="K1236" s="172" t="s">
        <v>2877</v>
      </c>
      <c r="L1236" s="172" t="s">
        <v>2893</v>
      </c>
      <c r="M1236" s="172" t="s">
        <v>179</v>
      </c>
    </row>
    <row r="1237" spans="2:13" ht="20.100000000000001" customHeight="1" x14ac:dyDescent="0.25">
      <c r="B1237" s="173" t="str">
        <f>IFERROR(RANK(Table912[[#This Row],[search id]],Table912[search id],1),"")</f>
        <v/>
      </c>
      <c r="C1237" s="174" t="str">
        <f>IF(MIN(Table912[[#This Row],[search supracategory]:[search subcategory]])&lt;&gt;0,MIN(Table912[[#This Row],[search supracategory]:[search subcategory]]),"")</f>
        <v/>
      </c>
      <c r="D1237" s="174" t="str">
        <f>IFERROR(SEARCH($G$3,Table912[[#This Row],[Supracategory Name]])+ROW()/100000,"")</f>
        <v/>
      </c>
      <c r="E1237" s="174" t="str">
        <f>IFERROR(SEARCH($G$3,Table912[[#This Row],[Category Name]])+ROW()/100000,"")</f>
        <v/>
      </c>
      <c r="F1237" s="174" t="str">
        <f>IFERROR(SEARCH($G$3,Table912[[#This Row],[Subcategory Name]])+ROW()/100000,"")</f>
        <v/>
      </c>
      <c r="G1237" s="171">
        <v>1098</v>
      </c>
      <c r="H1237" s="172" t="s">
        <v>2851</v>
      </c>
      <c r="I1237" s="172" t="s">
        <v>2852</v>
      </c>
      <c r="J1237" s="172" t="s">
        <v>2853</v>
      </c>
      <c r="K1237" s="172" t="s">
        <v>2877</v>
      </c>
      <c r="L1237" s="172" t="s">
        <v>2895</v>
      </c>
      <c r="M1237" s="172" t="s">
        <v>179</v>
      </c>
    </row>
    <row r="1238" spans="2:13" ht="20.100000000000001" customHeight="1" x14ac:dyDescent="0.25">
      <c r="B1238" s="169" t="str">
        <f>IFERROR(RANK(Table912[[#This Row],[search id]],Table912[search id],1),"")</f>
        <v/>
      </c>
      <c r="C1238" s="170" t="str">
        <f>IF(MIN(Table912[[#This Row],[search supracategory]:[search subcategory]])&lt;&gt;0,MIN(Table912[[#This Row],[search supracategory]:[search subcategory]]),"")</f>
        <v/>
      </c>
      <c r="D1238" s="170" t="str">
        <f>IFERROR(SEARCH($G$3,Table912[[#This Row],[Supracategory Name]])+ROW()/100000,"")</f>
        <v/>
      </c>
      <c r="E1238" s="170" t="str">
        <f>IFERROR(SEARCH($G$3,Table912[[#This Row],[Category Name]])+ROW()/100000,"")</f>
        <v/>
      </c>
      <c r="F1238" s="170" t="str">
        <f>IFERROR(SEARCH($G$3,Table912[[#This Row],[Subcategory Name]])+ROW()/100000,"")</f>
        <v/>
      </c>
      <c r="G1238" s="171">
        <v>1100</v>
      </c>
      <c r="H1238" s="172" t="s">
        <v>2851</v>
      </c>
      <c r="I1238" s="172" t="s">
        <v>2852</v>
      </c>
      <c r="J1238" s="172" t="s">
        <v>2853</v>
      </c>
      <c r="K1238" s="172" t="s">
        <v>2877</v>
      </c>
      <c r="L1238" s="172" t="s">
        <v>2897</v>
      </c>
      <c r="M1238" s="172" t="s">
        <v>179</v>
      </c>
    </row>
    <row r="1239" spans="2:13" ht="20.100000000000001" customHeight="1" x14ac:dyDescent="0.25">
      <c r="B1239" s="173" t="str">
        <f>IFERROR(RANK(Table912[[#This Row],[search id]],Table912[search id],1),"")</f>
        <v/>
      </c>
      <c r="C1239" s="174" t="str">
        <f>IF(MIN(Table912[[#This Row],[search supracategory]:[search subcategory]])&lt;&gt;0,MIN(Table912[[#This Row],[search supracategory]:[search subcategory]]),"")</f>
        <v/>
      </c>
      <c r="D1239" s="174" t="str">
        <f>IFERROR(SEARCH($G$3,Table912[[#This Row],[Supracategory Name]])+ROW()/100000,"")</f>
        <v/>
      </c>
      <c r="E1239" s="174" t="str">
        <f>IFERROR(SEARCH($G$3,Table912[[#This Row],[Category Name]])+ROW()/100000,"")</f>
        <v/>
      </c>
      <c r="F1239" s="174" t="str">
        <f>IFERROR(SEARCH($G$3,Table912[[#This Row],[Subcategory Name]])+ROW()/100000,"")</f>
        <v/>
      </c>
      <c r="G1239" s="171">
        <v>1101</v>
      </c>
      <c r="H1239" s="172" t="s">
        <v>2851</v>
      </c>
      <c r="I1239" s="172" t="s">
        <v>2852</v>
      </c>
      <c r="J1239" s="172" t="s">
        <v>2853</v>
      </c>
      <c r="K1239" s="172" t="s">
        <v>2877</v>
      </c>
      <c r="L1239" s="172" t="s">
        <v>2899</v>
      </c>
      <c r="M1239" s="172" t="s">
        <v>179</v>
      </c>
    </row>
    <row r="1240" spans="2:13" ht="20.100000000000001" customHeight="1" x14ac:dyDescent="0.25">
      <c r="B1240" s="169" t="str">
        <f>IFERROR(RANK(Table912[[#This Row],[search id]],Table912[search id],1),"")</f>
        <v/>
      </c>
      <c r="C1240" s="170" t="str">
        <f>IF(MIN(Table912[[#This Row],[search supracategory]:[search subcategory]])&lt;&gt;0,MIN(Table912[[#This Row],[search supracategory]:[search subcategory]]),"")</f>
        <v/>
      </c>
      <c r="D1240" s="170" t="str">
        <f>IFERROR(SEARCH($G$3,Table912[[#This Row],[Supracategory Name]])+ROW()/100000,"")</f>
        <v/>
      </c>
      <c r="E1240" s="170" t="str">
        <f>IFERROR(SEARCH($G$3,Table912[[#This Row],[Category Name]])+ROW()/100000,"")</f>
        <v/>
      </c>
      <c r="F1240" s="170" t="str">
        <f>IFERROR(SEARCH($G$3,Table912[[#This Row],[Subcategory Name]])+ROW()/100000,"")</f>
        <v/>
      </c>
      <c r="G1240" s="171">
        <v>1102</v>
      </c>
      <c r="H1240" s="172" t="s">
        <v>2851</v>
      </c>
      <c r="I1240" s="172" t="s">
        <v>2852</v>
      </c>
      <c r="J1240" s="172" t="s">
        <v>2853</v>
      </c>
      <c r="K1240" s="172" t="s">
        <v>2877</v>
      </c>
      <c r="L1240" s="172" t="s">
        <v>2901</v>
      </c>
      <c r="M1240" s="172" t="s">
        <v>179</v>
      </c>
    </row>
    <row r="1241" spans="2:13" ht="20.100000000000001" customHeight="1" x14ac:dyDescent="0.25">
      <c r="B1241" s="173" t="str">
        <f>IFERROR(RANK(Table912[[#This Row],[search id]],Table912[search id],1),"")</f>
        <v/>
      </c>
      <c r="C1241" s="174" t="str">
        <f>IF(MIN(Table912[[#This Row],[search supracategory]:[search subcategory]])&lt;&gt;0,MIN(Table912[[#This Row],[search supracategory]:[search subcategory]]),"")</f>
        <v/>
      </c>
      <c r="D1241" s="174" t="str">
        <f>IFERROR(SEARCH($G$3,Table912[[#This Row],[Supracategory Name]])+ROW()/100000,"")</f>
        <v/>
      </c>
      <c r="E1241" s="174" t="str">
        <f>IFERROR(SEARCH($G$3,Table912[[#This Row],[Category Name]])+ROW()/100000,"")</f>
        <v/>
      </c>
      <c r="F1241" s="174" t="str">
        <f>IFERROR(SEARCH($G$3,Table912[[#This Row],[Subcategory Name]])+ROW()/100000,"")</f>
        <v/>
      </c>
      <c r="G1241" s="171">
        <v>1104</v>
      </c>
      <c r="H1241" s="172" t="s">
        <v>2851</v>
      </c>
      <c r="I1241" s="172" t="s">
        <v>2852</v>
      </c>
      <c r="J1241" s="172" t="s">
        <v>2853</v>
      </c>
      <c r="K1241" s="172" t="s">
        <v>2877</v>
      </c>
      <c r="L1241" s="172" t="s">
        <v>2903</v>
      </c>
      <c r="M1241" s="172" t="s">
        <v>179</v>
      </c>
    </row>
    <row r="1242" spans="2:13" ht="20.100000000000001" customHeight="1" x14ac:dyDescent="0.25">
      <c r="B1242" s="169" t="str">
        <f>IFERROR(RANK(Table912[[#This Row],[search id]],Table912[search id],1),"")</f>
        <v/>
      </c>
      <c r="C1242" s="170" t="str">
        <f>IF(MIN(Table912[[#This Row],[search supracategory]:[search subcategory]])&lt;&gt;0,MIN(Table912[[#This Row],[search supracategory]:[search subcategory]]),"")</f>
        <v/>
      </c>
      <c r="D1242" s="170" t="str">
        <f>IFERROR(SEARCH($G$3,Table912[[#This Row],[Supracategory Name]])+ROW()/100000,"")</f>
        <v/>
      </c>
      <c r="E1242" s="170" t="str">
        <f>IFERROR(SEARCH($G$3,Table912[[#This Row],[Category Name]])+ROW()/100000,"")</f>
        <v/>
      </c>
      <c r="F1242" s="170" t="str">
        <f>IFERROR(SEARCH($G$3,Table912[[#This Row],[Subcategory Name]])+ROW()/100000,"")</f>
        <v/>
      </c>
      <c r="G1242" s="171">
        <v>1105</v>
      </c>
      <c r="H1242" s="172" t="s">
        <v>2851</v>
      </c>
      <c r="I1242" s="172" t="s">
        <v>2852</v>
      </c>
      <c r="J1242" s="172" t="s">
        <v>2853</v>
      </c>
      <c r="K1242" s="172" t="s">
        <v>2877</v>
      </c>
      <c r="L1242" s="172" t="s">
        <v>2905</v>
      </c>
      <c r="M1242" s="172" t="s">
        <v>179</v>
      </c>
    </row>
    <row r="1243" spans="2:13" ht="20.100000000000001" customHeight="1" x14ac:dyDescent="0.25">
      <c r="B1243" s="173" t="str">
        <f>IFERROR(RANK(Table912[[#This Row],[search id]],Table912[search id],1),"")</f>
        <v/>
      </c>
      <c r="C1243" s="174" t="str">
        <f>IF(MIN(Table912[[#This Row],[search supracategory]:[search subcategory]])&lt;&gt;0,MIN(Table912[[#This Row],[search supracategory]:[search subcategory]]),"")</f>
        <v/>
      </c>
      <c r="D1243" s="174" t="str">
        <f>IFERROR(SEARCH($G$3,Table912[[#This Row],[Supracategory Name]])+ROW()/100000,"")</f>
        <v/>
      </c>
      <c r="E1243" s="174" t="str">
        <f>IFERROR(SEARCH($G$3,Table912[[#This Row],[Category Name]])+ROW()/100000,"")</f>
        <v/>
      </c>
      <c r="F1243" s="174" t="str">
        <f>IFERROR(SEARCH($G$3,Table912[[#This Row],[Subcategory Name]])+ROW()/100000,"")</f>
        <v/>
      </c>
      <c r="G1243" s="171">
        <v>1107</v>
      </c>
      <c r="H1243" s="172" t="s">
        <v>2851</v>
      </c>
      <c r="I1243" s="172" t="s">
        <v>2852</v>
      </c>
      <c r="J1243" s="172" t="s">
        <v>2853</v>
      </c>
      <c r="K1243" s="172" t="s">
        <v>2877</v>
      </c>
      <c r="L1243" s="172" t="s">
        <v>2907</v>
      </c>
      <c r="M1243" s="172" t="s">
        <v>179</v>
      </c>
    </row>
    <row r="1244" spans="2:13" ht="20.100000000000001" customHeight="1" x14ac:dyDescent="0.25">
      <c r="B1244" s="169" t="str">
        <f>IFERROR(RANK(Table912[[#This Row],[search id]],Table912[search id],1),"")</f>
        <v/>
      </c>
      <c r="C1244" s="170" t="str">
        <f>IF(MIN(Table912[[#This Row],[search supracategory]:[search subcategory]])&lt;&gt;0,MIN(Table912[[#This Row],[search supracategory]:[search subcategory]]),"")</f>
        <v/>
      </c>
      <c r="D1244" s="170" t="str">
        <f>IFERROR(SEARCH($G$3,Table912[[#This Row],[Supracategory Name]])+ROW()/100000,"")</f>
        <v/>
      </c>
      <c r="E1244" s="170" t="str">
        <f>IFERROR(SEARCH($G$3,Table912[[#This Row],[Category Name]])+ROW()/100000,"")</f>
        <v/>
      </c>
      <c r="F1244" s="170" t="str">
        <f>IFERROR(SEARCH($G$3,Table912[[#This Row],[Subcategory Name]])+ROW()/100000,"")</f>
        <v/>
      </c>
      <c r="G1244" s="171">
        <v>3371</v>
      </c>
      <c r="H1244" s="172" t="s">
        <v>2851</v>
      </c>
      <c r="I1244" s="172" t="s">
        <v>2852</v>
      </c>
      <c r="J1244" s="172" t="s">
        <v>2853</v>
      </c>
      <c r="K1244" s="172" t="s">
        <v>2877</v>
      </c>
      <c r="L1244" s="172" t="s">
        <v>2909</v>
      </c>
      <c r="M1244" s="172" t="s">
        <v>179</v>
      </c>
    </row>
    <row r="1245" spans="2:13" ht="20.100000000000001" customHeight="1" x14ac:dyDescent="0.25">
      <c r="B1245" s="173" t="str">
        <f>IFERROR(RANK(Table912[[#This Row],[search id]],Table912[search id],1),"")</f>
        <v/>
      </c>
      <c r="C1245" s="174" t="str">
        <f>IF(MIN(Table912[[#This Row],[search supracategory]:[search subcategory]])&lt;&gt;0,MIN(Table912[[#This Row],[search supracategory]:[search subcategory]]),"")</f>
        <v/>
      </c>
      <c r="D1245" s="174" t="str">
        <f>IFERROR(SEARCH($G$3,Table912[[#This Row],[Supracategory Name]])+ROW()/100000,"")</f>
        <v/>
      </c>
      <c r="E1245" s="174" t="str">
        <f>IFERROR(SEARCH($G$3,Table912[[#This Row],[Category Name]])+ROW()/100000,"")</f>
        <v/>
      </c>
      <c r="F1245" s="174" t="str">
        <f>IFERROR(SEARCH($G$3,Table912[[#This Row],[Subcategory Name]])+ROW()/100000,"")</f>
        <v/>
      </c>
      <c r="G1245" s="171">
        <v>3366</v>
      </c>
      <c r="H1245" s="172" t="s">
        <v>2851</v>
      </c>
      <c r="I1245" s="172" t="s">
        <v>2852</v>
      </c>
      <c r="J1245" s="172" t="s">
        <v>2853</v>
      </c>
      <c r="K1245" s="172" t="s">
        <v>2877</v>
      </c>
      <c r="L1245" s="172" t="s">
        <v>2911</v>
      </c>
      <c r="M1245" s="172" t="s">
        <v>179</v>
      </c>
    </row>
    <row r="1246" spans="2:13" ht="20.100000000000001" customHeight="1" x14ac:dyDescent="0.25">
      <c r="B1246" s="169" t="str">
        <f>IFERROR(RANK(Table912[[#This Row],[search id]],Table912[search id],1),"")</f>
        <v/>
      </c>
      <c r="C1246" s="170" t="str">
        <f>IF(MIN(Table912[[#This Row],[search supracategory]:[search subcategory]])&lt;&gt;0,MIN(Table912[[#This Row],[search supracategory]:[search subcategory]]),"")</f>
        <v/>
      </c>
      <c r="D1246" s="170" t="str">
        <f>IFERROR(SEARCH($G$3,Table912[[#This Row],[Supracategory Name]])+ROW()/100000,"")</f>
        <v/>
      </c>
      <c r="E1246" s="170" t="str">
        <f>IFERROR(SEARCH($G$3,Table912[[#This Row],[Category Name]])+ROW()/100000,"")</f>
        <v/>
      </c>
      <c r="F1246" s="170" t="str">
        <f>IFERROR(SEARCH($G$3,Table912[[#This Row],[Subcategory Name]])+ROW()/100000,"")</f>
        <v/>
      </c>
      <c r="G1246" s="171">
        <v>1161</v>
      </c>
      <c r="H1246" s="172" t="s">
        <v>2851</v>
      </c>
      <c r="I1246" s="172" t="s">
        <v>2852</v>
      </c>
      <c r="J1246" s="172" t="s">
        <v>2853</v>
      </c>
      <c r="K1246" s="172" t="s">
        <v>2877</v>
      </c>
      <c r="L1246" s="172" t="s">
        <v>2913</v>
      </c>
      <c r="M1246" s="172" t="s">
        <v>179</v>
      </c>
    </row>
    <row r="1247" spans="2:13" ht="20.100000000000001" customHeight="1" x14ac:dyDescent="0.25">
      <c r="B1247" s="173" t="str">
        <f>IFERROR(RANK(Table912[[#This Row],[search id]],Table912[search id],1),"")</f>
        <v/>
      </c>
      <c r="C1247" s="174" t="str">
        <f>IF(MIN(Table912[[#This Row],[search supracategory]:[search subcategory]])&lt;&gt;0,MIN(Table912[[#This Row],[search supracategory]:[search subcategory]]),"")</f>
        <v/>
      </c>
      <c r="D1247" s="174" t="str">
        <f>IFERROR(SEARCH($G$3,Table912[[#This Row],[Supracategory Name]])+ROW()/100000,"")</f>
        <v/>
      </c>
      <c r="E1247" s="174" t="str">
        <f>IFERROR(SEARCH($G$3,Table912[[#This Row],[Category Name]])+ROW()/100000,"")</f>
        <v/>
      </c>
      <c r="F1247" s="174" t="str">
        <f>IFERROR(SEARCH($G$3,Table912[[#This Row],[Subcategory Name]])+ROW()/100000,"")</f>
        <v/>
      </c>
      <c r="G1247" s="171">
        <v>1162</v>
      </c>
      <c r="H1247" s="172" t="s">
        <v>2851</v>
      </c>
      <c r="I1247" s="172" t="s">
        <v>2852</v>
      </c>
      <c r="J1247" s="172" t="s">
        <v>2853</v>
      </c>
      <c r="K1247" s="172" t="s">
        <v>2877</v>
      </c>
      <c r="L1247" s="172" t="s">
        <v>2915</v>
      </c>
      <c r="M1247" s="172" t="s">
        <v>179</v>
      </c>
    </row>
    <row r="1248" spans="2:13" ht="20.100000000000001" customHeight="1" x14ac:dyDescent="0.25">
      <c r="B1248" s="169" t="str">
        <f>IFERROR(RANK(Table912[[#This Row],[search id]],Table912[search id],1),"")</f>
        <v/>
      </c>
      <c r="C1248" s="170" t="str">
        <f>IF(MIN(Table912[[#This Row],[search supracategory]:[search subcategory]])&lt;&gt;0,MIN(Table912[[#This Row],[search supracategory]:[search subcategory]]),"")</f>
        <v/>
      </c>
      <c r="D1248" s="170" t="str">
        <f>IFERROR(SEARCH($G$3,Table912[[#This Row],[Supracategory Name]])+ROW()/100000,"")</f>
        <v/>
      </c>
      <c r="E1248" s="170" t="str">
        <f>IFERROR(SEARCH($G$3,Table912[[#This Row],[Category Name]])+ROW()/100000,"")</f>
        <v/>
      </c>
      <c r="F1248" s="170" t="str">
        <f>IFERROR(SEARCH($G$3,Table912[[#This Row],[Subcategory Name]])+ROW()/100000,"")</f>
        <v/>
      </c>
      <c r="G1248" s="171">
        <v>1164</v>
      </c>
      <c r="H1248" s="172" t="s">
        <v>2851</v>
      </c>
      <c r="I1248" s="172" t="s">
        <v>2852</v>
      </c>
      <c r="J1248" s="172" t="s">
        <v>2853</v>
      </c>
      <c r="K1248" s="172" t="s">
        <v>2877</v>
      </c>
      <c r="L1248" s="172" t="s">
        <v>2917</v>
      </c>
      <c r="M1248" s="172" t="s">
        <v>179</v>
      </c>
    </row>
    <row r="1249" spans="2:13" ht="20.100000000000001" customHeight="1" x14ac:dyDescent="0.25">
      <c r="B1249" s="173" t="str">
        <f>IFERROR(RANK(Table912[[#This Row],[search id]],Table912[search id],1),"")</f>
        <v/>
      </c>
      <c r="C1249" s="174" t="str">
        <f>IF(MIN(Table912[[#This Row],[search supracategory]:[search subcategory]])&lt;&gt;0,MIN(Table912[[#This Row],[search supracategory]:[search subcategory]]),"")</f>
        <v/>
      </c>
      <c r="D1249" s="174" t="str">
        <f>IFERROR(SEARCH($G$3,Table912[[#This Row],[Supracategory Name]])+ROW()/100000,"")</f>
        <v/>
      </c>
      <c r="E1249" s="174" t="str">
        <f>IFERROR(SEARCH($G$3,Table912[[#This Row],[Category Name]])+ROW()/100000,"")</f>
        <v/>
      </c>
      <c r="F1249" s="174" t="str">
        <f>IFERROR(SEARCH($G$3,Table912[[#This Row],[Subcategory Name]])+ROW()/100000,"")</f>
        <v/>
      </c>
      <c r="G1249" s="171">
        <v>1167</v>
      </c>
      <c r="H1249" s="172" t="s">
        <v>2851</v>
      </c>
      <c r="I1249" s="172" t="s">
        <v>2852</v>
      </c>
      <c r="J1249" s="172" t="s">
        <v>2853</v>
      </c>
      <c r="K1249" s="172" t="s">
        <v>2877</v>
      </c>
      <c r="L1249" s="172" t="s">
        <v>2919</v>
      </c>
      <c r="M1249" s="172" t="s">
        <v>179</v>
      </c>
    </row>
    <row r="1250" spans="2:13" ht="20.100000000000001" customHeight="1" x14ac:dyDescent="0.25">
      <c r="B1250" s="169" t="str">
        <f>IFERROR(RANK(Table912[[#This Row],[search id]],Table912[search id],1),"")</f>
        <v/>
      </c>
      <c r="C1250" s="170" t="str">
        <f>IF(MIN(Table912[[#This Row],[search supracategory]:[search subcategory]])&lt;&gt;0,MIN(Table912[[#This Row],[search supracategory]:[search subcategory]]),"")</f>
        <v/>
      </c>
      <c r="D1250" s="170" t="str">
        <f>IFERROR(SEARCH($G$3,Table912[[#This Row],[Supracategory Name]])+ROW()/100000,"")</f>
        <v/>
      </c>
      <c r="E1250" s="170" t="str">
        <f>IFERROR(SEARCH($G$3,Table912[[#This Row],[Category Name]])+ROW()/100000,"")</f>
        <v/>
      </c>
      <c r="F1250" s="170" t="str">
        <f>IFERROR(SEARCH($G$3,Table912[[#This Row],[Subcategory Name]])+ROW()/100000,"")</f>
        <v/>
      </c>
      <c r="G1250" s="171">
        <v>1157</v>
      </c>
      <c r="H1250" s="172" t="s">
        <v>2851</v>
      </c>
      <c r="I1250" s="172" t="s">
        <v>2852</v>
      </c>
      <c r="J1250" s="172" t="s">
        <v>2853</v>
      </c>
      <c r="K1250" s="172" t="s">
        <v>2877</v>
      </c>
      <c r="L1250" s="172" t="s">
        <v>2921</v>
      </c>
      <c r="M1250" s="172" t="s">
        <v>179</v>
      </c>
    </row>
    <row r="1251" spans="2:13" ht="20.100000000000001" customHeight="1" x14ac:dyDescent="0.25">
      <c r="B1251" s="173" t="str">
        <f>IFERROR(RANK(Table912[[#This Row],[search id]],Table912[search id],1),"")</f>
        <v/>
      </c>
      <c r="C1251" s="174" t="str">
        <f>IF(MIN(Table912[[#This Row],[search supracategory]:[search subcategory]])&lt;&gt;0,MIN(Table912[[#This Row],[search supracategory]:[search subcategory]]),"")</f>
        <v/>
      </c>
      <c r="D1251" s="174" t="str">
        <f>IFERROR(SEARCH($G$3,Table912[[#This Row],[Supracategory Name]])+ROW()/100000,"")</f>
        <v/>
      </c>
      <c r="E1251" s="174" t="str">
        <f>IFERROR(SEARCH($G$3,Table912[[#This Row],[Category Name]])+ROW()/100000,"")</f>
        <v/>
      </c>
      <c r="F1251" s="174" t="str">
        <f>IFERROR(SEARCH($G$3,Table912[[#This Row],[Subcategory Name]])+ROW()/100000,"")</f>
        <v/>
      </c>
      <c r="G1251" s="171">
        <v>1153</v>
      </c>
      <c r="H1251" s="172" t="s">
        <v>2851</v>
      </c>
      <c r="I1251" s="172" t="s">
        <v>2852</v>
      </c>
      <c r="J1251" s="172" t="s">
        <v>2853</v>
      </c>
      <c r="K1251" s="172" t="s">
        <v>2877</v>
      </c>
      <c r="L1251" s="172" t="s">
        <v>2923</v>
      </c>
      <c r="M1251" s="172" t="s">
        <v>179</v>
      </c>
    </row>
    <row r="1252" spans="2:13" ht="20.100000000000001" customHeight="1" x14ac:dyDescent="0.25">
      <c r="B1252" s="169" t="str">
        <f>IFERROR(RANK(Table912[[#This Row],[search id]],Table912[search id],1),"")</f>
        <v/>
      </c>
      <c r="C1252" s="170" t="str">
        <f>IF(MIN(Table912[[#This Row],[search supracategory]:[search subcategory]])&lt;&gt;0,MIN(Table912[[#This Row],[search supracategory]:[search subcategory]]),"")</f>
        <v/>
      </c>
      <c r="D1252" s="170" t="str">
        <f>IFERROR(SEARCH($G$3,Table912[[#This Row],[Supracategory Name]])+ROW()/100000,"")</f>
        <v/>
      </c>
      <c r="E1252" s="170" t="str">
        <f>IFERROR(SEARCH($G$3,Table912[[#This Row],[Category Name]])+ROW()/100000,"")</f>
        <v/>
      </c>
      <c r="F1252" s="170" t="str">
        <f>IFERROR(SEARCH($G$3,Table912[[#This Row],[Subcategory Name]])+ROW()/100000,"")</f>
        <v/>
      </c>
      <c r="G1252" s="171">
        <v>1154</v>
      </c>
      <c r="H1252" s="172" t="s">
        <v>2851</v>
      </c>
      <c r="I1252" s="172" t="s">
        <v>2852</v>
      </c>
      <c r="J1252" s="172" t="s">
        <v>2853</v>
      </c>
      <c r="K1252" s="172" t="s">
        <v>2877</v>
      </c>
      <c r="L1252" s="172" t="s">
        <v>2925</v>
      </c>
      <c r="M1252" s="172" t="s">
        <v>179</v>
      </c>
    </row>
    <row r="1253" spans="2:13" ht="20.100000000000001" customHeight="1" x14ac:dyDescent="0.25">
      <c r="B1253" s="173" t="str">
        <f>IFERROR(RANK(Table912[[#This Row],[search id]],Table912[search id],1),"")</f>
        <v/>
      </c>
      <c r="C1253" s="174" t="str">
        <f>IF(MIN(Table912[[#This Row],[search supracategory]:[search subcategory]])&lt;&gt;0,MIN(Table912[[#This Row],[search supracategory]:[search subcategory]]),"")</f>
        <v/>
      </c>
      <c r="D1253" s="174" t="str">
        <f>IFERROR(SEARCH($G$3,Table912[[#This Row],[Supracategory Name]])+ROW()/100000,"")</f>
        <v/>
      </c>
      <c r="E1253" s="174" t="str">
        <f>IFERROR(SEARCH($G$3,Table912[[#This Row],[Category Name]])+ROW()/100000,"")</f>
        <v/>
      </c>
      <c r="F1253" s="174" t="str">
        <f>IFERROR(SEARCH($G$3,Table912[[#This Row],[Subcategory Name]])+ROW()/100000,"")</f>
        <v/>
      </c>
      <c r="G1253" s="171">
        <v>1155</v>
      </c>
      <c r="H1253" s="172" t="s">
        <v>2851</v>
      </c>
      <c r="I1253" s="172" t="s">
        <v>2852</v>
      </c>
      <c r="J1253" s="172" t="s">
        <v>2853</v>
      </c>
      <c r="K1253" s="172" t="s">
        <v>2877</v>
      </c>
      <c r="L1253" s="172" t="s">
        <v>2927</v>
      </c>
      <c r="M1253" s="172" t="s">
        <v>179</v>
      </c>
    </row>
    <row r="1254" spans="2:13" ht="20.100000000000001" customHeight="1" x14ac:dyDescent="0.25">
      <c r="B1254" s="169" t="str">
        <f>IFERROR(RANK(Table912[[#This Row],[search id]],Table912[search id],1),"")</f>
        <v/>
      </c>
      <c r="C1254" s="170" t="str">
        <f>IF(MIN(Table912[[#This Row],[search supracategory]:[search subcategory]])&lt;&gt;0,MIN(Table912[[#This Row],[search supracategory]:[search subcategory]]),"")</f>
        <v/>
      </c>
      <c r="D1254" s="170" t="str">
        <f>IFERROR(SEARCH($G$3,Table912[[#This Row],[Supracategory Name]])+ROW()/100000,"")</f>
        <v/>
      </c>
      <c r="E1254" s="170" t="str">
        <f>IFERROR(SEARCH($G$3,Table912[[#This Row],[Category Name]])+ROW()/100000,"")</f>
        <v/>
      </c>
      <c r="F1254" s="170" t="str">
        <f>IFERROR(SEARCH($G$3,Table912[[#This Row],[Subcategory Name]])+ROW()/100000,"")</f>
        <v/>
      </c>
      <c r="G1254" s="171">
        <v>1160</v>
      </c>
      <c r="H1254" s="172" t="s">
        <v>2851</v>
      </c>
      <c r="I1254" s="172" t="s">
        <v>2852</v>
      </c>
      <c r="J1254" s="172" t="s">
        <v>2853</v>
      </c>
      <c r="K1254" s="172" t="s">
        <v>2929</v>
      </c>
      <c r="L1254" s="172" t="s">
        <v>2930</v>
      </c>
      <c r="M1254" s="172" t="s">
        <v>179</v>
      </c>
    </row>
    <row r="1255" spans="2:13" ht="20.100000000000001" customHeight="1" x14ac:dyDescent="0.25">
      <c r="B1255" s="173" t="str">
        <f>IFERROR(RANK(Table912[[#This Row],[search id]],Table912[search id],1),"")</f>
        <v/>
      </c>
      <c r="C1255" s="174" t="str">
        <f>IF(MIN(Table912[[#This Row],[search supracategory]:[search subcategory]])&lt;&gt;0,MIN(Table912[[#This Row],[search supracategory]:[search subcategory]]),"")</f>
        <v/>
      </c>
      <c r="D1255" s="174" t="str">
        <f>IFERROR(SEARCH($G$3,Table912[[#This Row],[Supracategory Name]])+ROW()/100000,"")</f>
        <v/>
      </c>
      <c r="E1255" s="174" t="str">
        <f>IFERROR(SEARCH($G$3,Table912[[#This Row],[Category Name]])+ROW()/100000,"")</f>
        <v/>
      </c>
      <c r="F1255" s="174" t="str">
        <f>IFERROR(SEARCH($G$3,Table912[[#This Row],[Subcategory Name]])+ROW()/100000,"")</f>
        <v/>
      </c>
      <c r="G1255" s="171">
        <v>1115</v>
      </c>
      <c r="H1255" s="172" t="s">
        <v>2851</v>
      </c>
      <c r="I1255" s="172" t="s">
        <v>2852</v>
      </c>
      <c r="J1255" s="172" t="s">
        <v>2853</v>
      </c>
      <c r="K1255" s="172" t="s">
        <v>2929</v>
      </c>
      <c r="L1255" s="172" t="s">
        <v>2933</v>
      </c>
      <c r="M1255" s="172" t="s">
        <v>179</v>
      </c>
    </row>
    <row r="1256" spans="2:13" ht="20.100000000000001" customHeight="1" x14ac:dyDescent="0.25">
      <c r="B1256" s="169" t="str">
        <f>IFERROR(RANK(Table912[[#This Row],[search id]],Table912[search id],1),"")</f>
        <v/>
      </c>
      <c r="C1256" s="170" t="str">
        <f>IF(MIN(Table912[[#This Row],[search supracategory]:[search subcategory]])&lt;&gt;0,MIN(Table912[[#This Row],[search supracategory]:[search subcategory]]),"")</f>
        <v/>
      </c>
      <c r="D1256" s="170" t="str">
        <f>IFERROR(SEARCH($G$3,Table912[[#This Row],[Supracategory Name]])+ROW()/100000,"")</f>
        <v/>
      </c>
      <c r="E1256" s="170" t="str">
        <f>IFERROR(SEARCH($G$3,Table912[[#This Row],[Category Name]])+ROW()/100000,"")</f>
        <v/>
      </c>
      <c r="F1256" s="170" t="str">
        <f>IFERROR(SEARCH($G$3,Table912[[#This Row],[Subcategory Name]])+ROW()/100000,"")</f>
        <v/>
      </c>
      <c r="G1256" s="171">
        <v>1078</v>
      </c>
      <c r="H1256" s="172" t="s">
        <v>2851</v>
      </c>
      <c r="I1256" s="172" t="s">
        <v>2852</v>
      </c>
      <c r="J1256" s="172" t="s">
        <v>2853</v>
      </c>
      <c r="K1256" s="172" t="s">
        <v>2929</v>
      </c>
      <c r="L1256" s="172" t="s">
        <v>2935</v>
      </c>
      <c r="M1256" s="172" t="s">
        <v>179</v>
      </c>
    </row>
    <row r="1257" spans="2:13" ht="20.100000000000001" customHeight="1" x14ac:dyDescent="0.25">
      <c r="B1257" s="173" t="str">
        <f>IFERROR(RANK(Table912[[#This Row],[search id]],Table912[search id],1),"")</f>
        <v/>
      </c>
      <c r="C1257" s="174" t="str">
        <f>IF(MIN(Table912[[#This Row],[search supracategory]:[search subcategory]])&lt;&gt;0,MIN(Table912[[#This Row],[search supracategory]:[search subcategory]]),"")</f>
        <v/>
      </c>
      <c r="D1257" s="174" t="str">
        <f>IFERROR(SEARCH($G$3,Table912[[#This Row],[Supracategory Name]])+ROW()/100000,"")</f>
        <v/>
      </c>
      <c r="E1257" s="174" t="str">
        <f>IFERROR(SEARCH($G$3,Table912[[#This Row],[Category Name]])+ROW()/100000,"")</f>
        <v/>
      </c>
      <c r="F1257" s="174" t="str">
        <f>IFERROR(SEARCH($G$3,Table912[[#This Row],[Subcategory Name]])+ROW()/100000,"")</f>
        <v/>
      </c>
      <c r="G1257" s="171">
        <v>1079</v>
      </c>
      <c r="H1257" s="172" t="s">
        <v>2851</v>
      </c>
      <c r="I1257" s="172" t="s">
        <v>2852</v>
      </c>
      <c r="J1257" s="172" t="s">
        <v>2853</v>
      </c>
      <c r="K1257" s="172" t="s">
        <v>2929</v>
      </c>
      <c r="L1257" s="172" t="s">
        <v>2937</v>
      </c>
      <c r="M1257" s="172" t="s">
        <v>179</v>
      </c>
    </row>
    <row r="1258" spans="2:13" ht="20.100000000000001" customHeight="1" x14ac:dyDescent="0.25">
      <c r="B1258" s="169" t="str">
        <f>IFERROR(RANK(Table912[[#This Row],[search id]],Table912[search id],1),"")</f>
        <v/>
      </c>
      <c r="C1258" s="170" t="str">
        <f>IF(MIN(Table912[[#This Row],[search supracategory]:[search subcategory]])&lt;&gt;0,MIN(Table912[[#This Row],[search supracategory]:[search subcategory]]),"")</f>
        <v/>
      </c>
      <c r="D1258" s="170" t="str">
        <f>IFERROR(SEARCH($G$3,Table912[[#This Row],[Supracategory Name]])+ROW()/100000,"")</f>
        <v/>
      </c>
      <c r="E1258" s="170" t="str">
        <f>IFERROR(SEARCH($G$3,Table912[[#This Row],[Category Name]])+ROW()/100000,"")</f>
        <v/>
      </c>
      <c r="F1258" s="170" t="str">
        <f>IFERROR(SEARCH($G$3,Table912[[#This Row],[Subcategory Name]])+ROW()/100000,"")</f>
        <v/>
      </c>
      <c r="G1258" s="171">
        <v>3348</v>
      </c>
      <c r="H1258" s="172" t="s">
        <v>2851</v>
      </c>
      <c r="I1258" s="172" t="s">
        <v>2852</v>
      </c>
      <c r="J1258" s="172" t="s">
        <v>2853</v>
      </c>
      <c r="K1258" s="172" t="s">
        <v>2929</v>
      </c>
      <c r="L1258" s="172" t="s">
        <v>2939</v>
      </c>
      <c r="M1258" s="172" t="s">
        <v>179</v>
      </c>
    </row>
    <row r="1259" spans="2:13" ht="20.100000000000001" customHeight="1" x14ac:dyDescent="0.25">
      <c r="B1259" s="173" t="str">
        <f>IFERROR(RANK(Table912[[#This Row],[search id]],Table912[search id],1),"")</f>
        <v/>
      </c>
      <c r="C1259" s="174" t="str">
        <f>IF(MIN(Table912[[#This Row],[search supracategory]:[search subcategory]])&lt;&gt;0,MIN(Table912[[#This Row],[search supracategory]:[search subcategory]]),"")</f>
        <v/>
      </c>
      <c r="D1259" s="174" t="str">
        <f>IFERROR(SEARCH($G$3,Table912[[#This Row],[Supracategory Name]])+ROW()/100000,"")</f>
        <v/>
      </c>
      <c r="E1259" s="174" t="str">
        <f>IFERROR(SEARCH($G$3,Table912[[#This Row],[Category Name]])+ROW()/100000,"")</f>
        <v/>
      </c>
      <c r="F1259" s="174" t="str">
        <f>IFERROR(SEARCH($G$3,Table912[[#This Row],[Subcategory Name]])+ROW()/100000,"")</f>
        <v/>
      </c>
      <c r="G1259" s="171">
        <v>3341</v>
      </c>
      <c r="H1259" s="172" t="s">
        <v>2851</v>
      </c>
      <c r="I1259" s="172" t="s">
        <v>2852</v>
      </c>
      <c r="J1259" s="172" t="s">
        <v>2853</v>
      </c>
      <c r="K1259" s="172" t="s">
        <v>2941</v>
      </c>
      <c r="L1259" s="172" t="s">
        <v>2942</v>
      </c>
      <c r="M1259" s="172" t="s">
        <v>179</v>
      </c>
    </row>
    <row r="1260" spans="2:13" ht="20.100000000000001" customHeight="1" x14ac:dyDescent="0.25">
      <c r="B1260" s="169" t="str">
        <f>IFERROR(RANK(Table912[[#This Row],[search id]],Table912[search id],1),"")</f>
        <v/>
      </c>
      <c r="C1260" s="170" t="str">
        <f>IF(MIN(Table912[[#This Row],[search supracategory]:[search subcategory]])&lt;&gt;0,MIN(Table912[[#This Row],[search supracategory]:[search subcategory]]),"")</f>
        <v/>
      </c>
      <c r="D1260" s="170" t="str">
        <f>IFERROR(SEARCH($G$3,Table912[[#This Row],[Supracategory Name]])+ROW()/100000,"")</f>
        <v/>
      </c>
      <c r="E1260" s="170" t="str">
        <f>IFERROR(SEARCH($G$3,Table912[[#This Row],[Category Name]])+ROW()/100000,"")</f>
        <v/>
      </c>
      <c r="F1260" s="170" t="str">
        <f>IFERROR(SEARCH($G$3,Table912[[#This Row],[Subcategory Name]])+ROW()/100000,"")</f>
        <v/>
      </c>
      <c r="G1260" s="171">
        <v>3327</v>
      </c>
      <c r="H1260" s="172" t="s">
        <v>2851</v>
      </c>
      <c r="I1260" s="172" t="s">
        <v>2852</v>
      </c>
      <c r="J1260" s="172" t="s">
        <v>2853</v>
      </c>
      <c r="K1260" s="172" t="s">
        <v>2941</v>
      </c>
      <c r="L1260" s="172" t="s">
        <v>2945</v>
      </c>
      <c r="M1260" s="172" t="s">
        <v>179</v>
      </c>
    </row>
    <row r="1261" spans="2:13" ht="20.100000000000001" customHeight="1" x14ac:dyDescent="0.25">
      <c r="B1261" s="173" t="str">
        <f>IFERROR(RANK(Table912[[#This Row],[search id]],Table912[search id],1),"")</f>
        <v/>
      </c>
      <c r="C1261" s="174" t="str">
        <f>IF(MIN(Table912[[#This Row],[search supracategory]:[search subcategory]])&lt;&gt;0,MIN(Table912[[#This Row],[search supracategory]:[search subcategory]]),"")</f>
        <v/>
      </c>
      <c r="D1261" s="174" t="str">
        <f>IFERROR(SEARCH($G$3,Table912[[#This Row],[Supracategory Name]])+ROW()/100000,"")</f>
        <v/>
      </c>
      <c r="E1261" s="174" t="str">
        <f>IFERROR(SEARCH($G$3,Table912[[#This Row],[Category Name]])+ROW()/100000,"")</f>
        <v/>
      </c>
      <c r="F1261" s="174" t="str">
        <f>IFERROR(SEARCH($G$3,Table912[[#This Row],[Subcategory Name]])+ROW()/100000,"")</f>
        <v/>
      </c>
      <c r="G1261" s="171">
        <v>3310</v>
      </c>
      <c r="H1261" s="172" t="s">
        <v>2851</v>
      </c>
      <c r="I1261" s="172" t="s">
        <v>2852</v>
      </c>
      <c r="J1261" s="172" t="s">
        <v>2853</v>
      </c>
      <c r="K1261" s="172" t="s">
        <v>2941</v>
      </c>
      <c r="L1261" s="172" t="s">
        <v>2947</v>
      </c>
      <c r="M1261" s="172" t="s">
        <v>179</v>
      </c>
    </row>
    <row r="1262" spans="2:13" ht="20.100000000000001" customHeight="1" x14ac:dyDescent="0.25">
      <c r="B1262" s="169" t="str">
        <f>IFERROR(RANK(Table912[[#This Row],[search id]],Table912[search id],1),"")</f>
        <v/>
      </c>
      <c r="C1262" s="170" t="str">
        <f>IF(MIN(Table912[[#This Row],[search supracategory]:[search subcategory]])&lt;&gt;0,MIN(Table912[[#This Row],[search supracategory]:[search subcategory]]),"")</f>
        <v/>
      </c>
      <c r="D1262" s="170" t="str">
        <f>IFERROR(SEARCH($G$3,Table912[[#This Row],[Supracategory Name]])+ROW()/100000,"")</f>
        <v/>
      </c>
      <c r="E1262" s="170" t="str">
        <f>IFERROR(SEARCH($G$3,Table912[[#This Row],[Category Name]])+ROW()/100000,"")</f>
        <v/>
      </c>
      <c r="F1262" s="170" t="str">
        <f>IFERROR(SEARCH($G$3,Table912[[#This Row],[Subcategory Name]])+ROW()/100000,"")</f>
        <v/>
      </c>
      <c r="G1262" s="171">
        <v>3311</v>
      </c>
      <c r="H1262" s="172" t="s">
        <v>2851</v>
      </c>
      <c r="I1262" s="172" t="s">
        <v>2852</v>
      </c>
      <c r="J1262" s="172" t="s">
        <v>2853</v>
      </c>
      <c r="K1262" s="172" t="s">
        <v>2941</v>
      </c>
      <c r="L1262" s="172" t="s">
        <v>2949</v>
      </c>
      <c r="M1262" s="172" t="s">
        <v>179</v>
      </c>
    </row>
    <row r="1263" spans="2:13" ht="20.100000000000001" customHeight="1" x14ac:dyDescent="0.25">
      <c r="B1263" s="173" t="str">
        <f>IFERROR(RANK(Table912[[#This Row],[search id]],Table912[search id],1),"")</f>
        <v/>
      </c>
      <c r="C1263" s="174" t="str">
        <f>IF(MIN(Table912[[#This Row],[search supracategory]:[search subcategory]])&lt;&gt;0,MIN(Table912[[#This Row],[search supracategory]:[search subcategory]]),"")</f>
        <v/>
      </c>
      <c r="D1263" s="174" t="str">
        <f>IFERROR(SEARCH($G$3,Table912[[#This Row],[Supracategory Name]])+ROW()/100000,"")</f>
        <v/>
      </c>
      <c r="E1263" s="174" t="str">
        <f>IFERROR(SEARCH($G$3,Table912[[#This Row],[Category Name]])+ROW()/100000,"")</f>
        <v/>
      </c>
      <c r="F1263" s="174" t="str">
        <f>IFERROR(SEARCH($G$3,Table912[[#This Row],[Subcategory Name]])+ROW()/100000,"")</f>
        <v/>
      </c>
      <c r="G1263" s="171">
        <v>3312</v>
      </c>
      <c r="H1263" s="172" t="s">
        <v>2851</v>
      </c>
      <c r="I1263" s="172" t="s">
        <v>2852</v>
      </c>
      <c r="J1263" s="172" t="s">
        <v>2853</v>
      </c>
      <c r="K1263" s="172" t="s">
        <v>2941</v>
      </c>
      <c r="L1263" s="172" t="s">
        <v>2951</v>
      </c>
      <c r="M1263" s="172" t="s">
        <v>179</v>
      </c>
    </row>
    <row r="1264" spans="2:13" ht="20.100000000000001" customHeight="1" x14ac:dyDescent="0.25">
      <c r="B1264" s="169" t="str">
        <f>IFERROR(RANK(Table912[[#This Row],[search id]],Table912[search id],1),"")</f>
        <v/>
      </c>
      <c r="C1264" s="170" t="str">
        <f>IF(MIN(Table912[[#This Row],[search supracategory]:[search subcategory]])&lt;&gt;0,MIN(Table912[[#This Row],[search supracategory]:[search subcategory]]),"")</f>
        <v/>
      </c>
      <c r="D1264" s="170" t="str">
        <f>IFERROR(SEARCH($G$3,Table912[[#This Row],[Supracategory Name]])+ROW()/100000,"")</f>
        <v/>
      </c>
      <c r="E1264" s="170" t="str">
        <f>IFERROR(SEARCH($G$3,Table912[[#This Row],[Category Name]])+ROW()/100000,"")</f>
        <v/>
      </c>
      <c r="F1264" s="170" t="str">
        <f>IFERROR(SEARCH($G$3,Table912[[#This Row],[Subcategory Name]])+ROW()/100000,"")</f>
        <v/>
      </c>
      <c r="G1264" s="171">
        <v>3313</v>
      </c>
      <c r="H1264" s="172" t="s">
        <v>2851</v>
      </c>
      <c r="I1264" s="172" t="s">
        <v>2852</v>
      </c>
      <c r="J1264" s="172" t="s">
        <v>2853</v>
      </c>
      <c r="K1264" s="172" t="s">
        <v>2941</v>
      </c>
      <c r="L1264" s="172" t="s">
        <v>2953</v>
      </c>
      <c r="M1264" s="172" t="s">
        <v>179</v>
      </c>
    </row>
    <row r="1265" spans="2:13" ht="20.100000000000001" customHeight="1" x14ac:dyDescent="0.25">
      <c r="B1265" s="173" t="str">
        <f>IFERROR(RANK(Table912[[#This Row],[search id]],Table912[search id],1),"")</f>
        <v/>
      </c>
      <c r="C1265" s="174" t="str">
        <f>IF(MIN(Table912[[#This Row],[search supracategory]:[search subcategory]])&lt;&gt;0,MIN(Table912[[#This Row],[search supracategory]:[search subcategory]]),"")</f>
        <v/>
      </c>
      <c r="D1265" s="174" t="str">
        <f>IFERROR(SEARCH($G$3,Table912[[#This Row],[Supracategory Name]])+ROW()/100000,"")</f>
        <v/>
      </c>
      <c r="E1265" s="174" t="str">
        <f>IFERROR(SEARCH($G$3,Table912[[#This Row],[Category Name]])+ROW()/100000,"")</f>
        <v/>
      </c>
      <c r="F1265" s="174" t="str">
        <f>IFERROR(SEARCH($G$3,Table912[[#This Row],[Subcategory Name]])+ROW()/100000,"")</f>
        <v/>
      </c>
      <c r="G1265" s="171">
        <v>3302</v>
      </c>
      <c r="H1265" s="172" t="s">
        <v>2851</v>
      </c>
      <c r="I1265" s="172" t="s">
        <v>2852</v>
      </c>
      <c r="J1265" s="172" t="s">
        <v>2853</v>
      </c>
      <c r="K1265" s="172" t="s">
        <v>2941</v>
      </c>
      <c r="L1265" s="172" t="s">
        <v>2955</v>
      </c>
      <c r="M1265" s="172" t="s">
        <v>179</v>
      </c>
    </row>
    <row r="1266" spans="2:13" ht="20.100000000000001" customHeight="1" x14ac:dyDescent="0.25">
      <c r="B1266" s="169" t="str">
        <f>IFERROR(RANK(Table912[[#This Row],[search id]],Table912[search id],1),"")</f>
        <v/>
      </c>
      <c r="C1266" s="170" t="str">
        <f>IF(MIN(Table912[[#This Row],[search supracategory]:[search subcategory]])&lt;&gt;0,MIN(Table912[[#This Row],[search supracategory]:[search subcategory]]),"")</f>
        <v/>
      </c>
      <c r="D1266" s="170" t="str">
        <f>IFERROR(SEARCH($G$3,Table912[[#This Row],[Supracategory Name]])+ROW()/100000,"")</f>
        <v/>
      </c>
      <c r="E1266" s="170" t="str">
        <f>IFERROR(SEARCH($G$3,Table912[[#This Row],[Category Name]])+ROW()/100000,"")</f>
        <v/>
      </c>
      <c r="F1266" s="170" t="str">
        <f>IFERROR(SEARCH($G$3,Table912[[#This Row],[Subcategory Name]])+ROW()/100000,"")</f>
        <v/>
      </c>
      <c r="G1266" s="171">
        <v>2675</v>
      </c>
      <c r="H1266" s="172" t="s">
        <v>2851</v>
      </c>
      <c r="I1266" s="172" t="s">
        <v>2852</v>
      </c>
      <c r="J1266" s="172" t="s">
        <v>2853</v>
      </c>
      <c r="K1266" s="172" t="s">
        <v>2941</v>
      </c>
      <c r="L1266" s="172" t="s">
        <v>2957</v>
      </c>
      <c r="M1266" s="172" t="s">
        <v>179</v>
      </c>
    </row>
    <row r="1267" spans="2:13" ht="20.100000000000001" customHeight="1" x14ac:dyDescent="0.25">
      <c r="B1267" s="173" t="str">
        <f>IFERROR(RANK(Table912[[#This Row],[search id]],Table912[search id],1),"")</f>
        <v/>
      </c>
      <c r="C1267" s="174" t="str">
        <f>IF(MIN(Table912[[#This Row],[search supracategory]:[search subcategory]])&lt;&gt;0,MIN(Table912[[#This Row],[search supracategory]:[search subcategory]]),"")</f>
        <v/>
      </c>
      <c r="D1267" s="174" t="str">
        <f>IFERROR(SEARCH($G$3,Table912[[#This Row],[Supracategory Name]])+ROW()/100000,"")</f>
        <v/>
      </c>
      <c r="E1267" s="174" t="str">
        <f>IFERROR(SEARCH($G$3,Table912[[#This Row],[Category Name]])+ROW()/100000,"")</f>
        <v/>
      </c>
      <c r="F1267" s="174" t="str">
        <f>IFERROR(SEARCH($G$3,Table912[[#This Row],[Subcategory Name]])+ROW()/100000,"")</f>
        <v/>
      </c>
      <c r="G1267" s="171">
        <v>2652</v>
      </c>
      <c r="H1267" s="172" t="s">
        <v>2851</v>
      </c>
      <c r="I1267" s="172" t="s">
        <v>2852</v>
      </c>
      <c r="J1267" s="172" t="s">
        <v>2853</v>
      </c>
      <c r="K1267" s="172" t="s">
        <v>2941</v>
      </c>
      <c r="L1267" s="172" t="s">
        <v>2959</v>
      </c>
      <c r="M1267" s="172" t="s">
        <v>179</v>
      </c>
    </row>
    <row r="1268" spans="2:13" ht="20.100000000000001" customHeight="1" x14ac:dyDescent="0.25">
      <c r="B1268" s="169" t="str">
        <f>IFERROR(RANK(Table912[[#This Row],[search id]],Table912[search id],1),"")</f>
        <v/>
      </c>
      <c r="C1268" s="170" t="str">
        <f>IF(MIN(Table912[[#This Row],[search supracategory]:[search subcategory]])&lt;&gt;0,MIN(Table912[[#This Row],[search supracategory]:[search subcategory]]),"")</f>
        <v/>
      </c>
      <c r="D1268" s="170" t="str">
        <f>IFERROR(SEARCH($G$3,Table912[[#This Row],[Supracategory Name]])+ROW()/100000,"")</f>
        <v/>
      </c>
      <c r="E1268" s="170" t="str">
        <f>IFERROR(SEARCH($G$3,Table912[[#This Row],[Category Name]])+ROW()/100000,"")</f>
        <v/>
      </c>
      <c r="F1268" s="170" t="str">
        <f>IFERROR(SEARCH($G$3,Table912[[#This Row],[Subcategory Name]])+ROW()/100000,"")</f>
        <v/>
      </c>
      <c r="G1268" s="171">
        <v>2105</v>
      </c>
      <c r="H1268" s="172" t="s">
        <v>2851</v>
      </c>
      <c r="I1268" s="172" t="s">
        <v>2852</v>
      </c>
      <c r="J1268" s="172" t="s">
        <v>2853</v>
      </c>
      <c r="K1268" s="172" t="s">
        <v>2941</v>
      </c>
      <c r="L1268" s="172" t="s">
        <v>2961</v>
      </c>
      <c r="M1268" s="172" t="s">
        <v>179</v>
      </c>
    </row>
    <row r="1269" spans="2:13" ht="20.100000000000001" customHeight="1" x14ac:dyDescent="0.25">
      <c r="B1269" s="173" t="str">
        <f>IFERROR(RANK(Table912[[#This Row],[search id]],Table912[search id],1),"")</f>
        <v/>
      </c>
      <c r="C1269" s="174" t="str">
        <f>IF(MIN(Table912[[#This Row],[search supracategory]:[search subcategory]])&lt;&gt;0,MIN(Table912[[#This Row],[search supracategory]:[search subcategory]]),"")</f>
        <v/>
      </c>
      <c r="D1269" s="174" t="str">
        <f>IFERROR(SEARCH($G$3,Table912[[#This Row],[Supracategory Name]])+ROW()/100000,"")</f>
        <v/>
      </c>
      <c r="E1269" s="174" t="str">
        <f>IFERROR(SEARCH($G$3,Table912[[#This Row],[Category Name]])+ROW()/100000,"")</f>
        <v/>
      </c>
      <c r="F1269" s="174" t="str">
        <f>IFERROR(SEARCH($G$3,Table912[[#This Row],[Subcategory Name]])+ROW()/100000,"")</f>
        <v/>
      </c>
      <c r="G1269" s="171">
        <v>2726</v>
      </c>
      <c r="H1269" s="172" t="s">
        <v>2851</v>
      </c>
      <c r="I1269" s="172" t="s">
        <v>2852</v>
      </c>
      <c r="J1269" s="172" t="s">
        <v>2853</v>
      </c>
      <c r="K1269" s="172" t="s">
        <v>2941</v>
      </c>
      <c r="L1269" s="172" t="s">
        <v>2963</v>
      </c>
      <c r="M1269" s="172" t="s">
        <v>2964</v>
      </c>
    </row>
    <row r="1270" spans="2:13" ht="20.100000000000001" customHeight="1" x14ac:dyDescent="0.25">
      <c r="B1270" s="169" t="str">
        <f>IFERROR(RANK(Table912[[#This Row],[search id]],Table912[search id],1),"")</f>
        <v/>
      </c>
      <c r="C1270" s="170" t="str">
        <f>IF(MIN(Table912[[#This Row],[search supracategory]:[search subcategory]])&lt;&gt;0,MIN(Table912[[#This Row],[search supracategory]:[search subcategory]]),"")</f>
        <v/>
      </c>
      <c r="D1270" s="170" t="str">
        <f>IFERROR(SEARCH($G$3,Table912[[#This Row],[Supracategory Name]])+ROW()/100000,"")</f>
        <v/>
      </c>
      <c r="E1270" s="170" t="str">
        <f>IFERROR(SEARCH($G$3,Table912[[#This Row],[Category Name]])+ROW()/100000,"")</f>
        <v/>
      </c>
      <c r="F1270" s="170" t="str">
        <f>IFERROR(SEARCH($G$3,Table912[[#This Row],[Subcategory Name]])+ROW()/100000,"")</f>
        <v/>
      </c>
      <c r="G1270" s="171">
        <v>2727</v>
      </c>
      <c r="H1270" s="172" t="s">
        <v>2851</v>
      </c>
      <c r="I1270" s="172" t="s">
        <v>2852</v>
      </c>
      <c r="J1270" s="172" t="s">
        <v>2853</v>
      </c>
      <c r="K1270" s="172" t="s">
        <v>2941</v>
      </c>
      <c r="L1270" s="172" t="s">
        <v>2963</v>
      </c>
      <c r="M1270" s="172" t="s">
        <v>2967</v>
      </c>
    </row>
    <row r="1271" spans="2:13" ht="20.100000000000001" customHeight="1" x14ac:dyDescent="0.25">
      <c r="B1271" s="173" t="str">
        <f>IFERROR(RANK(Table912[[#This Row],[search id]],Table912[search id],1),"")</f>
        <v/>
      </c>
      <c r="C1271" s="174" t="str">
        <f>IF(MIN(Table912[[#This Row],[search supracategory]:[search subcategory]])&lt;&gt;0,MIN(Table912[[#This Row],[search supracategory]:[search subcategory]]),"")</f>
        <v/>
      </c>
      <c r="D1271" s="174" t="str">
        <f>IFERROR(SEARCH($G$3,Table912[[#This Row],[Supracategory Name]])+ROW()/100000,"")</f>
        <v/>
      </c>
      <c r="E1271" s="174" t="str">
        <f>IFERROR(SEARCH($G$3,Table912[[#This Row],[Category Name]])+ROW()/100000,"")</f>
        <v/>
      </c>
      <c r="F1271" s="174" t="str">
        <f>IFERROR(SEARCH($G$3,Table912[[#This Row],[Subcategory Name]])+ROW()/100000,"")</f>
        <v/>
      </c>
      <c r="G1271" s="171">
        <v>2728</v>
      </c>
      <c r="H1271" s="172" t="s">
        <v>2851</v>
      </c>
      <c r="I1271" s="172" t="s">
        <v>2852</v>
      </c>
      <c r="J1271" s="172" t="s">
        <v>2853</v>
      </c>
      <c r="K1271" s="172" t="s">
        <v>2941</v>
      </c>
      <c r="L1271" s="172" t="s">
        <v>2963</v>
      </c>
      <c r="M1271" s="172" t="s">
        <v>2969</v>
      </c>
    </row>
    <row r="1272" spans="2:13" ht="20.100000000000001" customHeight="1" x14ac:dyDescent="0.25">
      <c r="B1272" s="169" t="str">
        <f>IFERROR(RANK(Table912[[#This Row],[search id]],Table912[search id],1),"")</f>
        <v/>
      </c>
      <c r="C1272" s="170" t="str">
        <f>IF(MIN(Table912[[#This Row],[search supracategory]:[search subcategory]])&lt;&gt;0,MIN(Table912[[#This Row],[search supracategory]:[search subcategory]]),"")</f>
        <v/>
      </c>
      <c r="D1272" s="170" t="str">
        <f>IFERROR(SEARCH($G$3,Table912[[#This Row],[Supracategory Name]])+ROW()/100000,"")</f>
        <v/>
      </c>
      <c r="E1272" s="170" t="str">
        <f>IFERROR(SEARCH($G$3,Table912[[#This Row],[Category Name]])+ROW()/100000,"")</f>
        <v/>
      </c>
      <c r="F1272" s="170" t="str">
        <f>IFERROR(SEARCH($G$3,Table912[[#This Row],[Subcategory Name]])+ROW()/100000,"")</f>
        <v/>
      </c>
      <c r="G1272" s="171">
        <v>1110</v>
      </c>
      <c r="H1272" s="172" t="s">
        <v>2851</v>
      </c>
      <c r="I1272" s="172" t="s">
        <v>2852</v>
      </c>
      <c r="J1272" s="172" t="s">
        <v>2853</v>
      </c>
      <c r="K1272" s="172" t="s">
        <v>2941</v>
      </c>
      <c r="L1272" s="172" t="s">
        <v>2971</v>
      </c>
      <c r="M1272" s="172" t="s">
        <v>179</v>
      </c>
    </row>
    <row r="1273" spans="2:13" ht="20.100000000000001" customHeight="1" x14ac:dyDescent="0.25">
      <c r="B1273" s="173" t="str">
        <f>IFERROR(RANK(Table912[[#This Row],[search id]],Table912[search id],1),"")</f>
        <v/>
      </c>
      <c r="C1273" s="174" t="str">
        <f>IF(MIN(Table912[[#This Row],[search supracategory]:[search subcategory]])&lt;&gt;0,MIN(Table912[[#This Row],[search supracategory]:[search subcategory]]),"")</f>
        <v/>
      </c>
      <c r="D1273" s="174" t="str">
        <f>IFERROR(SEARCH($G$3,Table912[[#This Row],[Supracategory Name]])+ROW()/100000,"")</f>
        <v/>
      </c>
      <c r="E1273" s="174" t="str">
        <f>IFERROR(SEARCH($G$3,Table912[[#This Row],[Category Name]])+ROW()/100000,"")</f>
        <v/>
      </c>
      <c r="F1273" s="174" t="str">
        <f>IFERROR(SEARCH($G$3,Table912[[#This Row],[Subcategory Name]])+ROW()/100000,"")</f>
        <v/>
      </c>
      <c r="G1273" s="171">
        <v>1111</v>
      </c>
      <c r="H1273" s="172" t="s">
        <v>2851</v>
      </c>
      <c r="I1273" s="172" t="s">
        <v>2852</v>
      </c>
      <c r="J1273" s="172" t="s">
        <v>2853</v>
      </c>
      <c r="K1273" s="172" t="s">
        <v>2941</v>
      </c>
      <c r="L1273" s="172" t="s">
        <v>2973</v>
      </c>
      <c r="M1273" s="172" t="s">
        <v>179</v>
      </c>
    </row>
    <row r="1274" spans="2:13" ht="20.100000000000001" customHeight="1" x14ac:dyDescent="0.25">
      <c r="B1274" s="169" t="str">
        <f>IFERROR(RANK(Table912[[#This Row],[search id]],Table912[search id],1),"")</f>
        <v/>
      </c>
      <c r="C1274" s="170" t="str">
        <f>IF(MIN(Table912[[#This Row],[search supracategory]:[search subcategory]])&lt;&gt;0,MIN(Table912[[#This Row],[search supracategory]:[search subcategory]]),"")</f>
        <v/>
      </c>
      <c r="D1274" s="170" t="str">
        <f>IFERROR(SEARCH($G$3,Table912[[#This Row],[Supracategory Name]])+ROW()/100000,"")</f>
        <v/>
      </c>
      <c r="E1274" s="170" t="str">
        <f>IFERROR(SEARCH($G$3,Table912[[#This Row],[Category Name]])+ROW()/100000,"")</f>
        <v/>
      </c>
      <c r="F1274" s="170" t="str">
        <f>IFERROR(SEARCH($G$3,Table912[[#This Row],[Subcategory Name]])+ROW()/100000,"")</f>
        <v/>
      </c>
      <c r="G1274" s="171">
        <v>1112</v>
      </c>
      <c r="H1274" s="172" t="s">
        <v>2851</v>
      </c>
      <c r="I1274" s="172" t="s">
        <v>2852</v>
      </c>
      <c r="J1274" s="172" t="s">
        <v>2853</v>
      </c>
      <c r="K1274" s="172" t="s">
        <v>2941</v>
      </c>
      <c r="L1274" s="172" t="s">
        <v>2975</v>
      </c>
      <c r="M1274" s="172" t="s">
        <v>179</v>
      </c>
    </row>
    <row r="1275" spans="2:13" ht="20.100000000000001" customHeight="1" x14ac:dyDescent="0.25">
      <c r="B1275" s="173" t="str">
        <f>IFERROR(RANK(Table912[[#This Row],[search id]],Table912[search id],1),"")</f>
        <v/>
      </c>
      <c r="C1275" s="174" t="str">
        <f>IF(MIN(Table912[[#This Row],[search supracategory]:[search subcategory]])&lt;&gt;0,MIN(Table912[[#This Row],[search supracategory]:[search subcategory]]),"")</f>
        <v/>
      </c>
      <c r="D1275" s="174" t="str">
        <f>IFERROR(SEARCH($G$3,Table912[[#This Row],[Supracategory Name]])+ROW()/100000,"")</f>
        <v/>
      </c>
      <c r="E1275" s="174" t="str">
        <f>IFERROR(SEARCH($G$3,Table912[[#This Row],[Category Name]])+ROW()/100000,"")</f>
        <v/>
      </c>
      <c r="F1275" s="174" t="str">
        <f>IFERROR(SEARCH($G$3,Table912[[#This Row],[Subcategory Name]])+ROW()/100000,"")</f>
        <v/>
      </c>
      <c r="G1275" s="171">
        <v>1113</v>
      </c>
      <c r="H1275" s="172" t="s">
        <v>2851</v>
      </c>
      <c r="I1275" s="172" t="s">
        <v>2852</v>
      </c>
      <c r="J1275" s="172" t="s">
        <v>2853</v>
      </c>
      <c r="K1275" s="172" t="s">
        <v>2941</v>
      </c>
      <c r="L1275" s="172" t="s">
        <v>2977</v>
      </c>
      <c r="M1275" s="172" t="s">
        <v>179</v>
      </c>
    </row>
    <row r="1276" spans="2:13" ht="20.100000000000001" customHeight="1" x14ac:dyDescent="0.25">
      <c r="B1276" s="169" t="str">
        <f>IFERROR(RANK(Table912[[#This Row],[search id]],Table912[search id],1),"")</f>
        <v/>
      </c>
      <c r="C1276" s="170" t="str">
        <f>IF(MIN(Table912[[#This Row],[search supracategory]:[search subcategory]])&lt;&gt;0,MIN(Table912[[#This Row],[search supracategory]:[search subcategory]]),"")</f>
        <v/>
      </c>
      <c r="D1276" s="170" t="str">
        <f>IFERROR(SEARCH($G$3,Table912[[#This Row],[Supracategory Name]])+ROW()/100000,"")</f>
        <v/>
      </c>
      <c r="E1276" s="170" t="str">
        <f>IFERROR(SEARCH($G$3,Table912[[#This Row],[Category Name]])+ROW()/100000,"")</f>
        <v/>
      </c>
      <c r="F1276" s="170" t="str">
        <f>IFERROR(SEARCH($G$3,Table912[[#This Row],[Subcategory Name]])+ROW()/100000,"")</f>
        <v/>
      </c>
      <c r="G1276" s="171">
        <v>1114</v>
      </c>
      <c r="H1276" s="172" t="s">
        <v>2851</v>
      </c>
      <c r="I1276" s="172" t="s">
        <v>2852</v>
      </c>
      <c r="J1276" s="172" t="s">
        <v>2853</v>
      </c>
      <c r="K1276" s="172" t="s">
        <v>2941</v>
      </c>
      <c r="L1276" s="172" t="s">
        <v>2979</v>
      </c>
      <c r="M1276" s="172" t="s">
        <v>179</v>
      </c>
    </row>
    <row r="1277" spans="2:13" ht="20.100000000000001" customHeight="1" x14ac:dyDescent="0.25">
      <c r="B1277" s="173" t="str">
        <f>IFERROR(RANK(Table912[[#This Row],[search id]],Table912[search id],1),"")</f>
        <v/>
      </c>
      <c r="C1277" s="174" t="str">
        <f>IF(MIN(Table912[[#This Row],[search supracategory]:[search subcategory]])&lt;&gt;0,MIN(Table912[[#This Row],[search supracategory]:[search subcategory]]),"")</f>
        <v/>
      </c>
      <c r="D1277" s="174" t="str">
        <f>IFERROR(SEARCH($G$3,Table912[[#This Row],[Supracategory Name]])+ROW()/100000,"")</f>
        <v/>
      </c>
      <c r="E1277" s="174" t="str">
        <f>IFERROR(SEARCH($G$3,Table912[[#This Row],[Category Name]])+ROW()/100000,"")</f>
        <v/>
      </c>
      <c r="F1277" s="174" t="str">
        <f>IFERROR(SEARCH($G$3,Table912[[#This Row],[Subcategory Name]])+ROW()/100000,"")</f>
        <v/>
      </c>
      <c r="G1277" s="171">
        <v>2736</v>
      </c>
      <c r="H1277" s="172" t="s">
        <v>2851</v>
      </c>
      <c r="I1277" s="172" t="s">
        <v>2852</v>
      </c>
      <c r="J1277" s="172" t="s">
        <v>2853</v>
      </c>
      <c r="K1277" s="172" t="s">
        <v>2941</v>
      </c>
      <c r="L1277" s="172" t="s">
        <v>2963</v>
      </c>
      <c r="M1277" s="172" t="s">
        <v>2981</v>
      </c>
    </row>
    <row r="1278" spans="2:13" ht="20.100000000000001" customHeight="1" x14ac:dyDescent="0.25">
      <c r="B1278" s="169" t="str">
        <f>IFERROR(RANK(Table912[[#This Row],[search id]],Table912[search id],1),"")</f>
        <v/>
      </c>
      <c r="C1278" s="170" t="str">
        <f>IF(MIN(Table912[[#This Row],[search supracategory]:[search subcategory]])&lt;&gt;0,MIN(Table912[[#This Row],[search supracategory]:[search subcategory]]),"")</f>
        <v/>
      </c>
      <c r="D1278" s="170" t="str">
        <f>IFERROR(SEARCH($G$3,Table912[[#This Row],[Supracategory Name]])+ROW()/100000,"")</f>
        <v/>
      </c>
      <c r="E1278" s="170" t="str">
        <f>IFERROR(SEARCH($G$3,Table912[[#This Row],[Category Name]])+ROW()/100000,"")</f>
        <v/>
      </c>
      <c r="F1278" s="170" t="str">
        <f>IFERROR(SEARCH($G$3,Table912[[#This Row],[Subcategory Name]])+ROW()/100000,"")</f>
        <v/>
      </c>
      <c r="G1278" s="171">
        <v>2770</v>
      </c>
      <c r="H1278" s="172" t="s">
        <v>2851</v>
      </c>
      <c r="I1278" s="172" t="s">
        <v>2852</v>
      </c>
      <c r="J1278" s="172" t="s">
        <v>2853</v>
      </c>
      <c r="K1278" s="172" t="s">
        <v>2941</v>
      </c>
      <c r="L1278" s="172" t="s">
        <v>2963</v>
      </c>
      <c r="M1278" s="172" t="s">
        <v>2983</v>
      </c>
    </row>
    <row r="1279" spans="2:13" ht="20.100000000000001" customHeight="1" x14ac:dyDescent="0.25">
      <c r="B1279" s="173" t="str">
        <f>IFERROR(RANK(Table912[[#This Row],[search id]],Table912[search id],1),"")</f>
        <v/>
      </c>
      <c r="C1279" s="174" t="str">
        <f>IF(MIN(Table912[[#This Row],[search supracategory]:[search subcategory]])&lt;&gt;0,MIN(Table912[[#This Row],[search supracategory]:[search subcategory]]),"")</f>
        <v/>
      </c>
      <c r="D1279" s="174" t="str">
        <f>IFERROR(SEARCH($G$3,Table912[[#This Row],[Supracategory Name]])+ROW()/100000,"")</f>
        <v/>
      </c>
      <c r="E1279" s="174" t="str">
        <f>IFERROR(SEARCH($G$3,Table912[[#This Row],[Category Name]])+ROW()/100000,"")</f>
        <v/>
      </c>
      <c r="F1279" s="174" t="str">
        <f>IFERROR(SEARCH($G$3,Table912[[#This Row],[Subcategory Name]])+ROW()/100000,"")</f>
        <v/>
      </c>
      <c r="G1279" s="171">
        <v>3226</v>
      </c>
      <c r="H1279" s="172" t="s">
        <v>2851</v>
      </c>
      <c r="I1279" s="172" t="s">
        <v>2852</v>
      </c>
      <c r="J1279" s="172" t="s">
        <v>2853</v>
      </c>
      <c r="K1279" s="172" t="s">
        <v>2941</v>
      </c>
      <c r="L1279" s="172" t="s">
        <v>2985</v>
      </c>
      <c r="M1279" s="172" t="s">
        <v>179</v>
      </c>
    </row>
    <row r="1280" spans="2:13" ht="20.100000000000001" customHeight="1" x14ac:dyDescent="0.25">
      <c r="B1280" s="169" t="str">
        <f>IFERROR(RANK(Table912[[#This Row],[search id]],Table912[search id],1),"")</f>
        <v/>
      </c>
      <c r="C1280" s="170" t="str">
        <f>IF(MIN(Table912[[#This Row],[search supracategory]:[search subcategory]])&lt;&gt;0,MIN(Table912[[#This Row],[search supracategory]:[search subcategory]]),"")</f>
        <v/>
      </c>
      <c r="D1280" s="170" t="str">
        <f>IFERROR(SEARCH($G$3,Table912[[#This Row],[Supracategory Name]])+ROW()/100000,"")</f>
        <v/>
      </c>
      <c r="E1280" s="170" t="str">
        <f>IFERROR(SEARCH($G$3,Table912[[#This Row],[Category Name]])+ROW()/100000,"")</f>
        <v/>
      </c>
      <c r="F1280" s="170" t="str">
        <f>IFERROR(SEARCH($G$3,Table912[[#This Row],[Subcategory Name]])+ROW()/100000,"")</f>
        <v/>
      </c>
      <c r="G1280" s="171">
        <v>3249</v>
      </c>
      <c r="H1280" s="172" t="s">
        <v>2851</v>
      </c>
      <c r="I1280" s="172" t="s">
        <v>2852</v>
      </c>
      <c r="J1280" s="172" t="s">
        <v>2853</v>
      </c>
      <c r="K1280" s="172" t="s">
        <v>2941</v>
      </c>
      <c r="L1280" s="172" t="s">
        <v>2987</v>
      </c>
      <c r="M1280" s="172" t="s">
        <v>179</v>
      </c>
    </row>
    <row r="1281" spans="2:13" ht="20.100000000000001" customHeight="1" x14ac:dyDescent="0.25">
      <c r="B1281" s="173" t="str">
        <f>IFERROR(RANK(Table912[[#This Row],[search id]],Table912[search id],1),"")</f>
        <v/>
      </c>
      <c r="C1281" s="174" t="str">
        <f>IF(MIN(Table912[[#This Row],[search supracategory]:[search subcategory]])&lt;&gt;0,MIN(Table912[[#This Row],[search supracategory]:[search subcategory]]),"")</f>
        <v/>
      </c>
      <c r="D1281" s="174" t="str">
        <f>IFERROR(SEARCH($G$3,Table912[[#This Row],[Supracategory Name]])+ROW()/100000,"")</f>
        <v/>
      </c>
      <c r="E1281" s="174" t="str">
        <f>IFERROR(SEARCH($G$3,Table912[[#This Row],[Category Name]])+ROW()/100000,"")</f>
        <v/>
      </c>
      <c r="F1281" s="174" t="str">
        <f>IFERROR(SEARCH($G$3,Table912[[#This Row],[Subcategory Name]])+ROW()/100000,"")</f>
        <v/>
      </c>
      <c r="G1281" s="171">
        <v>1684</v>
      </c>
      <c r="H1281" s="172" t="s">
        <v>2851</v>
      </c>
      <c r="I1281" s="172" t="s">
        <v>2852</v>
      </c>
      <c r="J1281" s="172" t="s">
        <v>2853</v>
      </c>
      <c r="K1281" s="172" t="s">
        <v>2941</v>
      </c>
      <c r="L1281" s="172" t="s">
        <v>2989</v>
      </c>
      <c r="M1281" s="172" t="s">
        <v>179</v>
      </c>
    </row>
    <row r="1282" spans="2:13" ht="20.100000000000001" customHeight="1" x14ac:dyDescent="0.25">
      <c r="B1282" s="169" t="str">
        <f>IFERROR(RANK(Table912[[#This Row],[search id]],Table912[search id],1),"")</f>
        <v/>
      </c>
      <c r="C1282" s="170" t="str">
        <f>IF(MIN(Table912[[#This Row],[search supracategory]:[search subcategory]])&lt;&gt;0,MIN(Table912[[#This Row],[search supracategory]:[search subcategory]]),"")</f>
        <v/>
      </c>
      <c r="D1282" s="170" t="str">
        <f>IFERROR(SEARCH($G$3,Table912[[#This Row],[Supracategory Name]])+ROW()/100000,"")</f>
        <v/>
      </c>
      <c r="E1282" s="170" t="str">
        <f>IFERROR(SEARCH($G$3,Table912[[#This Row],[Category Name]])+ROW()/100000,"")</f>
        <v/>
      </c>
      <c r="F1282" s="170" t="str">
        <f>IFERROR(SEARCH($G$3,Table912[[#This Row],[Subcategory Name]])+ROW()/100000,"")</f>
        <v/>
      </c>
      <c r="G1282" s="171">
        <v>1158</v>
      </c>
      <c r="H1282" s="172" t="s">
        <v>2851</v>
      </c>
      <c r="I1282" s="172" t="s">
        <v>2852</v>
      </c>
      <c r="J1282" s="172" t="s">
        <v>2853</v>
      </c>
      <c r="K1282" s="172" t="s">
        <v>2941</v>
      </c>
      <c r="L1282" s="172" t="s">
        <v>2991</v>
      </c>
      <c r="M1282" s="172" t="s">
        <v>179</v>
      </c>
    </row>
    <row r="1283" spans="2:13" ht="20.100000000000001" customHeight="1" x14ac:dyDescent="0.25">
      <c r="B1283" s="173" t="str">
        <f>IFERROR(RANK(Table912[[#This Row],[search id]],Table912[search id],1),"")</f>
        <v/>
      </c>
      <c r="C1283" s="174" t="str">
        <f>IF(MIN(Table912[[#This Row],[search supracategory]:[search subcategory]])&lt;&gt;0,MIN(Table912[[#This Row],[search supracategory]:[search subcategory]]),"")</f>
        <v/>
      </c>
      <c r="D1283" s="174" t="str">
        <f>IFERROR(SEARCH($G$3,Table912[[#This Row],[Supracategory Name]])+ROW()/100000,"")</f>
        <v/>
      </c>
      <c r="E1283" s="174" t="str">
        <f>IFERROR(SEARCH($G$3,Table912[[#This Row],[Category Name]])+ROW()/100000,"")</f>
        <v/>
      </c>
      <c r="F1283" s="174" t="str">
        <f>IFERROR(SEARCH($G$3,Table912[[#This Row],[Subcategory Name]])+ROW()/100000,"")</f>
        <v/>
      </c>
      <c r="G1283" s="171">
        <v>1159</v>
      </c>
      <c r="H1283" s="172" t="s">
        <v>2851</v>
      </c>
      <c r="I1283" s="172" t="s">
        <v>2852</v>
      </c>
      <c r="J1283" s="172" t="s">
        <v>2853</v>
      </c>
      <c r="K1283" s="172" t="s">
        <v>2941</v>
      </c>
      <c r="L1283" s="172" t="s">
        <v>2993</v>
      </c>
      <c r="M1283" s="172" t="s">
        <v>179</v>
      </c>
    </row>
    <row r="1284" spans="2:13" ht="20.100000000000001" customHeight="1" x14ac:dyDescent="0.25">
      <c r="B1284" s="169" t="str">
        <f>IFERROR(RANK(Table912[[#This Row],[search id]],Table912[search id],1),"")</f>
        <v/>
      </c>
      <c r="C1284" s="170" t="str">
        <f>IF(MIN(Table912[[#This Row],[search supracategory]:[search subcategory]])&lt;&gt;0,MIN(Table912[[#This Row],[search supracategory]:[search subcategory]]),"")</f>
        <v/>
      </c>
      <c r="D1284" s="170" t="str">
        <f>IFERROR(SEARCH($G$3,Table912[[#This Row],[Supracategory Name]])+ROW()/100000,"")</f>
        <v/>
      </c>
      <c r="E1284" s="170" t="str">
        <f>IFERROR(SEARCH($G$3,Table912[[#This Row],[Category Name]])+ROW()/100000,"")</f>
        <v/>
      </c>
      <c r="F1284" s="170" t="str">
        <f>IFERROR(SEARCH($G$3,Table912[[#This Row],[Subcategory Name]])+ROW()/100000,"")</f>
        <v/>
      </c>
      <c r="G1284" s="171">
        <v>1148</v>
      </c>
      <c r="H1284" s="172" t="s">
        <v>2851</v>
      </c>
      <c r="I1284" s="172" t="s">
        <v>2852</v>
      </c>
      <c r="J1284" s="172" t="s">
        <v>2853</v>
      </c>
      <c r="K1284" s="172" t="s">
        <v>2941</v>
      </c>
      <c r="L1284" s="172" t="s">
        <v>2995</v>
      </c>
      <c r="M1284" s="172" t="s">
        <v>179</v>
      </c>
    </row>
    <row r="1285" spans="2:13" ht="20.100000000000001" customHeight="1" x14ac:dyDescent="0.25">
      <c r="B1285" s="173" t="str">
        <f>IFERROR(RANK(Table912[[#This Row],[search id]],Table912[search id],1),"")</f>
        <v/>
      </c>
      <c r="C1285" s="174" t="str">
        <f>IF(MIN(Table912[[#This Row],[search supracategory]:[search subcategory]])&lt;&gt;0,MIN(Table912[[#This Row],[search supracategory]:[search subcategory]]),"")</f>
        <v/>
      </c>
      <c r="D1285" s="174" t="str">
        <f>IFERROR(SEARCH($G$3,Table912[[#This Row],[Supracategory Name]])+ROW()/100000,"")</f>
        <v/>
      </c>
      <c r="E1285" s="174" t="str">
        <f>IFERROR(SEARCH($G$3,Table912[[#This Row],[Category Name]])+ROW()/100000,"")</f>
        <v/>
      </c>
      <c r="F1285" s="174" t="str">
        <f>IFERROR(SEARCH($G$3,Table912[[#This Row],[Subcategory Name]])+ROW()/100000,"")</f>
        <v/>
      </c>
      <c r="G1285" s="171">
        <v>1173</v>
      </c>
      <c r="H1285" s="172" t="s">
        <v>2851</v>
      </c>
      <c r="I1285" s="172" t="s">
        <v>2852</v>
      </c>
      <c r="J1285" s="172" t="s">
        <v>2853</v>
      </c>
      <c r="K1285" s="172" t="s">
        <v>2941</v>
      </c>
      <c r="L1285" s="172" t="s">
        <v>2997</v>
      </c>
      <c r="M1285" s="172" t="s">
        <v>179</v>
      </c>
    </row>
    <row r="1286" spans="2:13" ht="20.100000000000001" customHeight="1" x14ac:dyDescent="0.25">
      <c r="B1286" s="169" t="str">
        <f>IFERROR(RANK(Table912[[#This Row],[search id]],Table912[search id],1),"")</f>
        <v/>
      </c>
      <c r="C1286" s="170" t="str">
        <f>IF(MIN(Table912[[#This Row],[search supracategory]:[search subcategory]])&lt;&gt;0,MIN(Table912[[#This Row],[search supracategory]:[search subcategory]]),"")</f>
        <v/>
      </c>
      <c r="D1286" s="170" t="str">
        <f>IFERROR(SEARCH($G$3,Table912[[#This Row],[Supracategory Name]])+ROW()/100000,"")</f>
        <v/>
      </c>
      <c r="E1286" s="170" t="str">
        <f>IFERROR(SEARCH($G$3,Table912[[#This Row],[Category Name]])+ROW()/100000,"")</f>
        <v/>
      </c>
      <c r="F1286" s="170" t="str">
        <f>IFERROR(SEARCH($G$3,Table912[[#This Row],[Subcategory Name]])+ROW()/100000,"")</f>
        <v/>
      </c>
      <c r="G1286" s="171">
        <v>1174</v>
      </c>
      <c r="H1286" s="172" t="s">
        <v>2851</v>
      </c>
      <c r="I1286" s="172" t="s">
        <v>2852</v>
      </c>
      <c r="J1286" s="172" t="s">
        <v>2853</v>
      </c>
      <c r="K1286" s="172" t="s">
        <v>2941</v>
      </c>
      <c r="L1286" s="172" t="s">
        <v>2999</v>
      </c>
      <c r="M1286" s="172" t="s">
        <v>179</v>
      </c>
    </row>
    <row r="1287" spans="2:13" ht="20.100000000000001" customHeight="1" x14ac:dyDescent="0.25">
      <c r="B1287" s="173" t="str">
        <f>IFERROR(RANK(Table912[[#This Row],[search id]],Table912[search id],1),"")</f>
        <v/>
      </c>
      <c r="C1287" s="174" t="str">
        <f>IF(MIN(Table912[[#This Row],[search supracategory]:[search subcategory]])&lt;&gt;0,MIN(Table912[[#This Row],[search supracategory]:[search subcategory]]),"")</f>
        <v/>
      </c>
      <c r="D1287" s="174" t="str">
        <f>IFERROR(SEARCH($G$3,Table912[[#This Row],[Supracategory Name]])+ROW()/100000,"")</f>
        <v/>
      </c>
      <c r="E1287" s="174" t="str">
        <f>IFERROR(SEARCH($G$3,Table912[[#This Row],[Category Name]])+ROW()/100000,"")</f>
        <v/>
      </c>
      <c r="F1287" s="174" t="str">
        <f>IFERROR(SEARCH($G$3,Table912[[#This Row],[Subcategory Name]])+ROW()/100000,"")</f>
        <v/>
      </c>
      <c r="G1287" s="171">
        <v>1152</v>
      </c>
      <c r="H1287" s="172" t="s">
        <v>2851</v>
      </c>
      <c r="I1287" s="172" t="s">
        <v>2852</v>
      </c>
      <c r="J1287" s="172" t="s">
        <v>2853</v>
      </c>
      <c r="K1287" s="172" t="s">
        <v>2941</v>
      </c>
      <c r="L1287" s="172" t="s">
        <v>3001</v>
      </c>
      <c r="M1287" s="172" t="s">
        <v>179</v>
      </c>
    </row>
    <row r="1288" spans="2:13" ht="20.100000000000001" customHeight="1" x14ac:dyDescent="0.25">
      <c r="B1288" s="169" t="str">
        <f>IFERROR(RANK(Table912[[#This Row],[search id]],Table912[search id],1),"")</f>
        <v/>
      </c>
      <c r="C1288" s="170" t="str">
        <f>IF(MIN(Table912[[#This Row],[search supracategory]:[search subcategory]])&lt;&gt;0,MIN(Table912[[#This Row],[search supracategory]:[search subcategory]]),"")</f>
        <v/>
      </c>
      <c r="D1288" s="170" t="str">
        <f>IFERROR(SEARCH($G$3,Table912[[#This Row],[Supracategory Name]])+ROW()/100000,"")</f>
        <v/>
      </c>
      <c r="E1288" s="170" t="str">
        <f>IFERROR(SEARCH($G$3,Table912[[#This Row],[Category Name]])+ROW()/100000,"")</f>
        <v/>
      </c>
      <c r="F1288" s="170" t="str">
        <f>IFERROR(SEARCH($G$3,Table912[[#This Row],[Subcategory Name]])+ROW()/100000,"")</f>
        <v/>
      </c>
      <c r="G1288" s="171">
        <v>3441</v>
      </c>
      <c r="H1288" s="172" t="s">
        <v>2851</v>
      </c>
      <c r="I1288" s="172" t="s">
        <v>2852</v>
      </c>
      <c r="J1288" s="172" t="s">
        <v>2853</v>
      </c>
      <c r="K1288" s="172" t="s">
        <v>2941</v>
      </c>
      <c r="L1288" s="172" t="s">
        <v>3003</v>
      </c>
      <c r="M1288" s="172" t="s">
        <v>179</v>
      </c>
    </row>
    <row r="1289" spans="2:13" ht="20.100000000000001" customHeight="1" x14ac:dyDescent="0.25">
      <c r="B1289" s="173" t="str">
        <f>IFERROR(RANK(Table912[[#This Row],[search id]],Table912[search id],1),"")</f>
        <v/>
      </c>
      <c r="C1289" s="174" t="str">
        <f>IF(MIN(Table912[[#This Row],[search supracategory]:[search subcategory]])&lt;&gt;0,MIN(Table912[[#This Row],[search supracategory]:[search subcategory]]),"")</f>
        <v/>
      </c>
      <c r="D1289" s="174" t="str">
        <f>IFERROR(SEARCH($G$3,Table912[[#This Row],[Supracategory Name]])+ROW()/100000,"")</f>
        <v/>
      </c>
      <c r="E1289" s="174" t="str">
        <f>IFERROR(SEARCH($G$3,Table912[[#This Row],[Category Name]])+ROW()/100000,"")</f>
        <v/>
      </c>
      <c r="F1289" s="174" t="str">
        <f>IFERROR(SEARCH($G$3,Table912[[#This Row],[Subcategory Name]])+ROW()/100000,"")</f>
        <v/>
      </c>
      <c r="G1289" s="171">
        <v>3364</v>
      </c>
      <c r="H1289" s="172" t="s">
        <v>2851</v>
      </c>
      <c r="I1289" s="172" t="s">
        <v>2852</v>
      </c>
      <c r="J1289" s="172" t="s">
        <v>2853</v>
      </c>
      <c r="K1289" s="172" t="s">
        <v>2941</v>
      </c>
      <c r="L1289" s="172" t="s">
        <v>3005</v>
      </c>
      <c r="M1289" s="172" t="s">
        <v>179</v>
      </c>
    </row>
    <row r="1290" spans="2:13" ht="20.100000000000001" customHeight="1" x14ac:dyDescent="0.25">
      <c r="B1290" s="169" t="str">
        <f>IFERROR(RANK(Table912[[#This Row],[search id]],Table912[search id],1),"")</f>
        <v/>
      </c>
      <c r="C1290" s="170" t="str">
        <f>IF(MIN(Table912[[#This Row],[search supracategory]:[search subcategory]])&lt;&gt;0,MIN(Table912[[#This Row],[search supracategory]:[search subcategory]]),"")</f>
        <v/>
      </c>
      <c r="D1290" s="170" t="str">
        <f>IFERROR(SEARCH($G$3,Table912[[#This Row],[Supracategory Name]])+ROW()/100000,"")</f>
        <v/>
      </c>
      <c r="E1290" s="170" t="str">
        <f>IFERROR(SEARCH($G$3,Table912[[#This Row],[Category Name]])+ROW()/100000,"")</f>
        <v/>
      </c>
      <c r="F1290" s="170" t="str">
        <f>IFERROR(SEARCH($G$3,Table912[[#This Row],[Subcategory Name]])+ROW()/100000,"")</f>
        <v/>
      </c>
      <c r="G1290" s="171">
        <v>3384</v>
      </c>
      <c r="H1290" s="172" t="s">
        <v>2851</v>
      </c>
      <c r="I1290" s="172" t="s">
        <v>2852</v>
      </c>
      <c r="J1290" s="172" t="s">
        <v>2853</v>
      </c>
      <c r="K1290" s="172" t="s">
        <v>2941</v>
      </c>
      <c r="L1290" s="172" t="s">
        <v>3007</v>
      </c>
      <c r="M1290" s="172" t="s">
        <v>179</v>
      </c>
    </row>
    <row r="1291" spans="2:13" ht="20.100000000000001" customHeight="1" x14ac:dyDescent="0.25">
      <c r="B1291" s="173" t="str">
        <f>IFERROR(RANK(Table912[[#This Row],[search id]],Table912[search id],1),"")</f>
        <v/>
      </c>
      <c r="C1291" s="174" t="str">
        <f>IF(MIN(Table912[[#This Row],[search supracategory]:[search subcategory]])&lt;&gt;0,MIN(Table912[[#This Row],[search supracategory]:[search subcategory]]),"")</f>
        <v/>
      </c>
      <c r="D1291" s="174" t="str">
        <f>IFERROR(SEARCH($G$3,Table912[[#This Row],[Supracategory Name]])+ROW()/100000,"")</f>
        <v/>
      </c>
      <c r="E1291" s="174" t="str">
        <f>IFERROR(SEARCH($G$3,Table912[[#This Row],[Category Name]])+ROW()/100000,"")</f>
        <v/>
      </c>
      <c r="F1291" s="174" t="str">
        <f>IFERROR(SEARCH($G$3,Table912[[#This Row],[Subcategory Name]])+ROW()/100000,"")</f>
        <v/>
      </c>
      <c r="G1291" s="171">
        <v>3385</v>
      </c>
      <c r="H1291" s="172" t="s">
        <v>2851</v>
      </c>
      <c r="I1291" s="172" t="s">
        <v>2852</v>
      </c>
      <c r="J1291" s="172" t="s">
        <v>2853</v>
      </c>
      <c r="K1291" s="172" t="s">
        <v>2941</v>
      </c>
      <c r="L1291" s="172" t="s">
        <v>3009</v>
      </c>
      <c r="M1291" s="172" t="s">
        <v>179</v>
      </c>
    </row>
    <row r="1292" spans="2:13" ht="20.100000000000001" customHeight="1" x14ac:dyDescent="0.25">
      <c r="B1292" s="169" t="str">
        <f>IFERROR(RANK(Table912[[#This Row],[search id]],Table912[search id],1),"")</f>
        <v/>
      </c>
      <c r="C1292" s="170" t="str">
        <f>IF(MIN(Table912[[#This Row],[search supracategory]:[search subcategory]])&lt;&gt;0,MIN(Table912[[#This Row],[search supracategory]:[search subcategory]]),"")</f>
        <v/>
      </c>
      <c r="D1292" s="170" t="str">
        <f>IFERROR(SEARCH($G$3,Table912[[#This Row],[Supracategory Name]])+ROW()/100000,"")</f>
        <v/>
      </c>
      <c r="E1292" s="170" t="str">
        <f>IFERROR(SEARCH($G$3,Table912[[#This Row],[Category Name]])+ROW()/100000,"")</f>
        <v/>
      </c>
      <c r="F1292" s="170" t="str">
        <f>IFERROR(SEARCH($G$3,Table912[[#This Row],[Subcategory Name]])+ROW()/100000,"")</f>
        <v/>
      </c>
      <c r="G1292" s="171">
        <v>3423</v>
      </c>
      <c r="H1292" s="172" t="s">
        <v>2851</v>
      </c>
      <c r="I1292" s="172" t="s">
        <v>2852</v>
      </c>
      <c r="J1292" s="172" t="s">
        <v>2853</v>
      </c>
      <c r="K1292" s="172" t="s">
        <v>2941</v>
      </c>
      <c r="L1292" s="172" t="s">
        <v>3011</v>
      </c>
      <c r="M1292" s="172" t="s">
        <v>179</v>
      </c>
    </row>
    <row r="1293" spans="2:13" ht="20.100000000000001" customHeight="1" x14ac:dyDescent="0.25">
      <c r="B1293" s="173" t="str">
        <f>IFERROR(RANK(Table912[[#This Row],[search id]],Table912[search id],1),"")</f>
        <v/>
      </c>
      <c r="C1293" s="174" t="str">
        <f>IF(MIN(Table912[[#This Row],[search supracategory]:[search subcategory]])&lt;&gt;0,MIN(Table912[[#This Row],[search supracategory]:[search subcategory]]),"")</f>
        <v/>
      </c>
      <c r="D1293" s="174" t="str">
        <f>IFERROR(SEARCH($G$3,Table912[[#This Row],[Supracategory Name]])+ROW()/100000,"")</f>
        <v/>
      </c>
      <c r="E1293" s="174" t="str">
        <f>IFERROR(SEARCH($G$3,Table912[[#This Row],[Category Name]])+ROW()/100000,"")</f>
        <v/>
      </c>
      <c r="F1293" s="174" t="str">
        <f>IFERROR(SEARCH($G$3,Table912[[#This Row],[Subcategory Name]])+ROW()/100000,"")</f>
        <v/>
      </c>
      <c r="G1293" s="171">
        <v>3474</v>
      </c>
      <c r="H1293" s="172" t="s">
        <v>2851</v>
      </c>
      <c r="I1293" s="172" t="s">
        <v>2852</v>
      </c>
      <c r="J1293" s="172" t="s">
        <v>2853</v>
      </c>
      <c r="K1293" s="172" t="s">
        <v>2941</v>
      </c>
      <c r="L1293" s="172" t="s">
        <v>3013</v>
      </c>
      <c r="M1293" s="172" t="s">
        <v>179</v>
      </c>
    </row>
    <row r="1294" spans="2:13" ht="20.100000000000001" customHeight="1" x14ac:dyDescent="0.25">
      <c r="B1294" s="169" t="str">
        <f>IFERROR(RANK(Table912[[#This Row],[search id]],Table912[search id],1),"")</f>
        <v/>
      </c>
      <c r="C1294" s="170" t="str">
        <f>IF(MIN(Table912[[#This Row],[search supracategory]:[search subcategory]])&lt;&gt;0,MIN(Table912[[#This Row],[search supracategory]:[search subcategory]]),"")</f>
        <v/>
      </c>
      <c r="D1294" s="170" t="str">
        <f>IFERROR(SEARCH($G$3,Table912[[#This Row],[Supracategory Name]])+ROW()/100000,"")</f>
        <v/>
      </c>
      <c r="E1294" s="170" t="str">
        <f>IFERROR(SEARCH($G$3,Table912[[#This Row],[Category Name]])+ROW()/100000,"")</f>
        <v/>
      </c>
      <c r="F1294" s="170" t="str">
        <f>IFERROR(SEARCH($G$3,Table912[[#This Row],[Subcategory Name]])+ROW()/100000,"")</f>
        <v/>
      </c>
      <c r="G1294" s="171">
        <v>3460</v>
      </c>
      <c r="H1294" s="172" t="s">
        <v>2851</v>
      </c>
      <c r="I1294" s="172" t="s">
        <v>2852</v>
      </c>
      <c r="J1294" s="172" t="s">
        <v>2853</v>
      </c>
      <c r="K1294" s="172" t="s">
        <v>2941</v>
      </c>
      <c r="L1294" s="172" t="s">
        <v>3015</v>
      </c>
      <c r="M1294" s="172" t="s">
        <v>3016</v>
      </c>
    </row>
    <row r="1295" spans="2:13" ht="20.100000000000001" customHeight="1" x14ac:dyDescent="0.25">
      <c r="B1295" s="173" t="str">
        <f>IFERROR(RANK(Table912[[#This Row],[search id]],Table912[search id],1),"")</f>
        <v/>
      </c>
      <c r="C1295" s="174" t="str">
        <f>IF(MIN(Table912[[#This Row],[search supracategory]:[search subcategory]])&lt;&gt;0,MIN(Table912[[#This Row],[search supracategory]:[search subcategory]]),"")</f>
        <v/>
      </c>
      <c r="D1295" s="174" t="str">
        <f>IFERROR(SEARCH($G$3,Table912[[#This Row],[Supracategory Name]])+ROW()/100000,"")</f>
        <v/>
      </c>
      <c r="E1295" s="174" t="str">
        <f>IFERROR(SEARCH($G$3,Table912[[#This Row],[Category Name]])+ROW()/100000,"")</f>
        <v/>
      </c>
      <c r="F1295" s="174" t="str">
        <f>IFERROR(SEARCH($G$3,Table912[[#This Row],[Subcategory Name]])+ROW()/100000,"")</f>
        <v/>
      </c>
      <c r="G1295" s="171">
        <v>3461</v>
      </c>
      <c r="H1295" s="172" t="s">
        <v>2851</v>
      </c>
      <c r="I1295" s="172" t="s">
        <v>2852</v>
      </c>
      <c r="J1295" s="172" t="s">
        <v>2853</v>
      </c>
      <c r="K1295" s="172" t="s">
        <v>2941</v>
      </c>
      <c r="L1295" s="172" t="s">
        <v>3015</v>
      </c>
      <c r="M1295" s="172" t="s">
        <v>3019</v>
      </c>
    </row>
    <row r="1296" spans="2:13" ht="20.100000000000001" customHeight="1" x14ac:dyDescent="0.25">
      <c r="B1296" s="169" t="str">
        <f>IFERROR(RANK(Table912[[#This Row],[search id]],Table912[search id],1),"")</f>
        <v/>
      </c>
      <c r="C1296" s="170" t="str">
        <f>IF(MIN(Table912[[#This Row],[search supracategory]:[search subcategory]])&lt;&gt;0,MIN(Table912[[#This Row],[search supracategory]:[search subcategory]]),"")</f>
        <v/>
      </c>
      <c r="D1296" s="170" t="str">
        <f>IFERROR(SEARCH($G$3,Table912[[#This Row],[Supracategory Name]])+ROW()/100000,"")</f>
        <v/>
      </c>
      <c r="E1296" s="170" t="str">
        <f>IFERROR(SEARCH($G$3,Table912[[#This Row],[Category Name]])+ROW()/100000,"")</f>
        <v/>
      </c>
      <c r="F1296" s="170" t="str">
        <f>IFERROR(SEARCH($G$3,Table912[[#This Row],[Subcategory Name]])+ROW()/100000,"")</f>
        <v/>
      </c>
      <c r="G1296" s="171">
        <v>3462</v>
      </c>
      <c r="H1296" s="172" t="s">
        <v>2851</v>
      </c>
      <c r="I1296" s="172" t="s">
        <v>2852</v>
      </c>
      <c r="J1296" s="172" t="s">
        <v>2853</v>
      </c>
      <c r="K1296" s="172" t="s">
        <v>2941</v>
      </c>
      <c r="L1296" s="172" t="s">
        <v>3015</v>
      </c>
      <c r="M1296" s="172" t="s">
        <v>3021</v>
      </c>
    </row>
    <row r="1297" spans="2:13" ht="20.100000000000001" customHeight="1" x14ac:dyDescent="0.25">
      <c r="B1297" s="173" t="str">
        <f>IFERROR(RANK(Table912[[#This Row],[search id]],Table912[search id],1),"")</f>
        <v/>
      </c>
      <c r="C1297" s="174" t="str">
        <f>IF(MIN(Table912[[#This Row],[search supracategory]:[search subcategory]])&lt;&gt;0,MIN(Table912[[#This Row],[search supracategory]:[search subcategory]]),"")</f>
        <v/>
      </c>
      <c r="D1297" s="174" t="str">
        <f>IFERROR(SEARCH($G$3,Table912[[#This Row],[Supracategory Name]])+ROW()/100000,"")</f>
        <v/>
      </c>
      <c r="E1297" s="174" t="str">
        <f>IFERROR(SEARCH($G$3,Table912[[#This Row],[Category Name]])+ROW()/100000,"")</f>
        <v/>
      </c>
      <c r="F1297" s="174" t="str">
        <f>IFERROR(SEARCH($G$3,Table912[[#This Row],[Subcategory Name]])+ROW()/100000,"")</f>
        <v/>
      </c>
      <c r="G1297" s="171">
        <v>3463</v>
      </c>
      <c r="H1297" s="172" t="s">
        <v>2851</v>
      </c>
      <c r="I1297" s="172" t="s">
        <v>2852</v>
      </c>
      <c r="J1297" s="172" t="s">
        <v>2853</v>
      </c>
      <c r="K1297" s="172" t="s">
        <v>2941</v>
      </c>
      <c r="L1297" s="172" t="s">
        <v>3015</v>
      </c>
      <c r="M1297" s="172" t="s">
        <v>3023</v>
      </c>
    </row>
    <row r="1298" spans="2:13" ht="20.100000000000001" customHeight="1" x14ac:dyDescent="0.25">
      <c r="B1298" s="169" t="str">
        <f>IFERROR(RANK(Table912[[#This Row],[search id]],Table912[search id],1),"")</f>
        <v/>
      </c>
      <c r="C1298" s="170" t="str">
        <f>IF(MIN(Table912[[#This Row],[search supracategory]:[search subcategory]])&lt;&gt;0,MIN(Table912[[#This Row],[search supracategory]:[search subcategory]]),"")</f>
        <v/>
      </c>
      <c r="D1298" s="170" t="str">
        <f>IFERROR(SEARCH($G$3,Table912[[#This Row],[Supracategory Name]])+ROW()/100000,"")</f>
        <v/>
      </c>
      <c r="E1298" s="170" t="str">
        <f>IFERROR(SEARCH($G$3,Table912[[#This Row],[Category Name]])+ROW()/100000,"")</f>
        <v/>
      </c>
      <c r="F1298" s="170" t="str">
        <f>IFERROR(SEARCH($G$3,Table912[[#This Row],[Subcategory Name]])+ROW()/100000,"")</f>
        <v/>
      </c>
      <c r="G1298" s="171">
        <v>3464</v>
      </c>
      <c r="H1298" s="172" t="s">
        <v>2851</v>
      </c>
      <c r="I1298" s="172" t="s">
        <v>2852</v>
      </c>
      <c r="J1298" s="172" t="s">
        <v>2853</v>
      </c>
      <c r="K1298" s="172" t="s">
        <v>2941</v>
      </c>
      <c r="L1298" s="172" t="s">
        <v>3015</v>
      </c>
      <c r="M1298" s="172" t="s">
        <v>3025</v>
      </c>
    </row>
    <row r="1299" spans="2:13" ht="20.100000000000001" customHeight="1" x14ac:dyDescent="0.25">
      <c r="B1299" s="173" t="str">
        <f>IFERROR(RANK(Table912[[#This Row],[search id]],Table912[search id],1),"")</f>
        <v/>
      </c>
      <c r="C1299" s="174" t="str">
        <f>IF(MIN(Table912[[#This Row],[search supracategory]:[search subcategory]])&lt;&gt;0,MIN(Table912[[#This Row],[search supracategory]:[search subcategory]]),"")</f>
        <v/>
      </c>
      <c r="D1299" s="174" t="str">
        <f>IFERROR(SEARCH($G$3,Table912[[#This Row],[Supracategory Name]])+ROW()/100000,"")</f>
        <v/>
      </c>
      <c r="E1299" s="174" t="str">
        <f>IFERROR(SEARCH($G$3,Table912[[#This Row],[Category Name]])+ROW()/100000,"")</f>
        <v/>
      </c>
      <c r="F1299" s="174" t="str">
        <f>IFERROR(SEARCH($G$3,Table912[[#This Row],[Subcategory Name]])+ROW()/100000,"")</f>
        <v/>
      </c>
      <c r="G1299" s="171">
        <v>3465</v>
      </c>
      <c r="H1299" s="172" t="s">
        <v>2851</v>
      </c>
      <c r="I1299" s="172" t="s">
        <v>2852</v>
      </c>
      <c r="J1299" s="172" t="s">
        <v>2853</v>
      </c>
      <c r="K1299" s="172" t="s">
        <v>2941</v>
      </c>
      <c r="L1299" s="172" t="s">
        <v>3015</v>
      </c>
      <c r="M1299" s="172" t="s">
        <v>3027</v>
      </c>
    </row>
    <row r="1300" spans="2:13" ht="20.100000000000001" customHeight="1" x14ac:dyDescent="0.25">
      <c r="B1300" s="169" t="str">
        <f>IFERROR(RANK(Table912[[#This Row],[search id]],Table912[search id],1),"")</f>
        <v/>
      </c>
      <c r="C1300" s="170" t="str">
        <f>IF(MIN(Table912[[#This Row],[search supracategory]:[search subcategory]])&lt;&gt;0,MIN(Table912[[#This Row],[search supracategory]:[search subcategory]]),"")</f>
        <v/>
      </c>
      <c r="D1300" s="170" t="str">
        <f>IFERROR(SEARCH($G$3,Table912[[#This Row],[Supracategory Name]])+ROW()/100000,"")</f>
        <v/>
      </c>
      <c r="E1300" s="170" t="str">
        <f>IFERROR(SEARCH($G$3,Table912[[#This Row],[Category Name]])+ROW()/100000,"")</f>
        <v/>
      </c>
      <c r="F1300" s="170" t="str">
        <f>IFERROR(SEARCH($G$3,Table912[[#This Row],[Subcategory Name]])+ROW()/100000,"")</f>
        <v/>
      </c>
      <c r="G1300" s="171">
        <v>3466</v>
      </c>
      <c r="H1300" s="172" t="s">
        <v>2851</v>
      </c>
      <c r="I1300" s="172" t="s">
        <v>2852</v>
      </c>
      <c r="J1300" s="172" t="s">
        <v>2853</v>
      </c>
      <c r="K1300" s="172" t="s">
        <v>2941</v>
      </c>
      <c r="L1300" s="172" t="s">
        <v>3015</v>
      </c>
      <c r="M1300" s="172" t="s">
        <v>3029</v>
      </c>
    </row>
    <row r="1301" spans="2:13" ht="20.100000000000001" customHeight="1" x14ac:dyDescent="0.25">
      <c r="B1301" s="173" t="str">
        <f>IFERROR(RANK(Table912[[#This Row],[search id]],Table912[search id],1),"")</f>
        <v/>
      </c>
      <c r="C1301" s="174" t="str">
        <f>IF(MIN(Table912[[#This Row],[search supracategory]:[search subcategory]])&lt;&gt;0,MIN(Table912[[#This Row],[search supracategory]:[search subcategory]]),"")</f>
        <v/>
      </c>
      <c r="D1301" s="174" t="str">
        <f>IFERROR(SEARCH($G$3,Table912[[#This Row],[Supracategory Name]])+ROW()/100000,"")</f>
        <v/>
      </c>
      <c r="E1301" s="174" t="str">
        <f>IFERROR(SEARCH($G$3,Table912[[#This Row],[Category Name]])+ROW()/100000,"")</f>
        <v/>
      </c>
      <c r="F1301" s="174" t="str">
        <f>IFERROR(SEARCH($G$3,Table912[[#This Row],[Subcategory Name]])+ROW()/100000,"")</f>
        <v/>
      </c>
      <c r="G1301" s="171">
        <v>3467</v>
      </c>
      <c r="H1301" s="172" t="s">
        <v>2851</v>
      </c>
      <c r="I1301" s="172" t="s">
        <v>2852</v>
      </c>
      <c r="J1301" s="172" t="s">
        <v>2853</v>
      </c>
      <c r="K1301" s="172" t="s">
        <v>2941</v>
      </c>
      <c r="L1301" s="172" t="s">
        <v>3015</v>
      </c>
      <c r="M1301" s="172" t="s">
        <v>3031</v>
      </c>
    </row>
    <row r="1302" spans="2:13" ht="20.100000000000001" customHeight="1" x14ac:dyDescent="0.25">
      <c r="B1302" s="169" t="str">
        <f>IFERROR(RANK(Table912[[#This Row],[search id]],Table912[search id],1),"")</f>
        <v/>
      </c>
      <c r="C1302" s="170" t="str">
        <f>IF(MIN(Table912[[#This Row],[search supracategory]:[search subcategory]])&lt;&gt;0,MIN(Table912[[#This Row],[search supracategory]:[search subcategory]]),"")</f>
        <v/>
      </c>
      <c r="D1302" s="170" t="str">
        <f>IFERROR(SEARCH($G$3,Table912[[#This Row],[Supracategory Name]])+ROW()/100000,"")</f>
        <v/>
      </c>
      <c r="E1302" s="170" t="str">
        <f>IFERROR(SEARCH($G$3,Table912[[#This Row],[Category Name]])+ROW()/100000,"")</f>
        <v/>
      </c>
      <c r="F1302" s="170" t="str">
        <f>IFERROR(SEARCH($G$3,Table912[[#This Row],[Subcategory Name]])+ROW()/100000,"")</f>
        <v/>
      </c>
      <c r="G1302" s="171">
        <v>3468</v>
      </c>
      <c r="H1302" s="172" t="s">
        <v>2851</v>
      </c>
      <c r="I1302" s="172" t="s">
        <v>2852</v>
      </c>
      <c r="J1302" s="172" t="s">
        <v>2853</v>
      </c>
      <c r="K1302" s="172" t="s">
        <v>2941</v>
      </c>
      <c r="L1302" s="172" t="s">
        <v>3015</v>
      </c>
      <c r="M1302" s="172" t="s">
        <v>3033</v>
      </c>
    </row>
    <row r="1303" spans="2:13" ht="20.100000000000001" customHeight="1" x14ac:dyDescent="0.25">
      <c r="B1303" s="173" t="str">
        <f>IFERROR(RANK(Table912[[#This Row],[search id]],Table912[search id],1),"")</f>
        <v/>
      </c>
      <c r="C1303" s="174" t="str">
        <f>IF(MIN(Table912[[#This Row],[search supracategory]:[search subcategory]])&lt;&gt;0,MIN(Table912[[#This Row],[search supracategory]:[search subcategory]]),"")</f>
        <v/>
      </c>
      <c r="D1303" s="174" t="str">
        <f>IFERROR(SEARCH($G$3,Table912[[#This Row],[Supracategory Name]])+ROW()/100000,"")</f>
        <v/>
      </c>
      <c r="E1303" s="174" t="str">
        <f>IFERROR(SEARCH($G$3,Table912[[#This Row],[Category Name]])+ROW()/100000,"")</f>
        <v/>
      </c>
      <c r="F1303" s="174" t="str">
        <f>IFERROR(SEARCH($G$3,Table912[[#This Row],[Subcategory Name]])+ROW()/100000,"")</f>
        <v/>
      </c>
      <c r="G1303" s="171">
        <v>3469</v>
      </c>
      <c r="H1303" s="172" t="s">
        <v>2851</v>
      </c>
      <c r="I1303" s="172" t="s">
        <v>2852</v>
      </c>
      <c r="J1303" s="172" t="s">
        <v>2853</v>
      </c>
      <c r="K1303" s="172" t="s">
        <v>2941</v>
      </c>
      <c r="L1303" s="172" t="s">
        <v>3015</v>
      </c>
      <c r="M1303" s="172" t="s">
        <v>3035</v>
      </c>
    </row>
    <row r="1304" spans="2:13" ht="20.100000000000001" customHeight="1" x14ac:dyDescent="0.25">
      <c r="B1304" s="169" t="str">
        <f>IFERROR(RANK(Table912[[#This Row],[search id]],Table912[search id],1),"")</f>
        <v/>
      </c>
      <c r="C1304" s="170" t="str">
        <f>IF(MIN(Table912[[#This Row],[search supracategory]:[search subcategory]])&lt;&gt;0,MIN(Table912[[#This Row],[search supracategory]:[search subcategory]]),"")</f>
        <v/>
      </c>
      <c r="D1304" s="170" t="str">
        <f>IFERROR(SEARCH($G$3,Table912[[#This Row],[Supracategory Name]])+ROW()/100000,"")</f>
        <v/>
      </c>
      <c r="E1304" s="170" t="str">
        <f>IFERROR(SEARCH($G$3,Table912[[#This Row],[Category Name]])+ROW()/100000,"")</f>
        <v/>
      </c>
      <c r="F1304" s="170" t="str">
        <f>IFERROR(SEARCH($G$3,Table912[[#This Row],[Subcategory Name]])+ROW()/100000,"")</f>
        <v/>
      </c>
      <c r="G1304" s="171">
        <v>3470</v>
      </c>
      <c r="H1304" s="172" t="s">
        <v>2851</v>
      </c>
      <c r="I1304" s="172" t="s">
        <v>2852</v>
      </c>
      <c r="J1304" s="172" t="s">
        <v>2853</v>
      </c>
      <c r="K1304" s="172" t="s">
        <v>2941</v>
      </c>
      <c r="L1304" s="172" t="s">
        <v>3015</v>
      </c>
      <c r="M1304" s="172" t="s">
        <v>3037</v>
      </c>
    </row>
    <row r="1305" spans="2:13" ht="20.100000000000001" customHeight="1" x14ac:dyDescent="0.25">
      <c r="B1305" s="173" t="str">
        <f>IFERROR(RANK(Table912[[#This Row],[search id]],Table912[search id],1),"")</f>
        <v/>
      </c>
      <c r="C1305" s="174" t="str">
        <f>IF(MIN(Table912[[#This Row],[search supracategory]:[search subcategory]])&lt;&gt;0,MIN(Table912[[#This Row],[search supracategory]:[search subcategory]]),"")</f>
        <v/>
      </c>
      <c r="D1305" s="174" t="str">
        <f>IFERROR(SEARCH($G$3,Table912[[#This Row],[Supracategory Name]])+ROW()/100000,"")</f>
        <v/>
      </c>
      <c r="E1305" s="174" t="str">
        <f>IFERROR(SEARCH($G$3,Table912[[#This Row],[Category Name]])+ROW()/100000,"")</f>
        <v/>
      </c>
      <c r="F1305" s="174" t="str">
        <f>IFERROR(SEARCH($G$3,Table912[[#This Row],[Subcategory Name]])+ROW()/100000,"")</f>
        <v/>
      </c>
      <c r="G1305" s="171">
        <v>3501</v>
      </c>
      <c r="H1305" s="172" t="s">
        <v>2851</v>
      </c>
      <c r="I1305" s="172" t="s">
        <v>2852</v>
      </c>
      <c r="J1305" s="172" t="s">
        <v>2853</v>
      </c>
      <c r="K1305" s="172" t="s">
        <v>2941</v>
      </c>
      <c r="L1305" s="172" t="s">
        <v>3039</v>
      </c>
      <c r="M1305" s="172" t="s">
        <v>179</v>
      </c>
    </row>
    <row r="1306" spans="2:13" ht="20.100000000000001" customHeight="1" x14ac:dyDescent="0.25">
      <c r="B1306" s="169" t="str">
        <f>IFERROR(RANK(Table912[[#This Row],[search id]],Table912[search id],1),"")</f>
        <v/>
      </c>
      <c r="C1306" s="170" t="str">
        <f>IF(MIN(Table912[[#This Row],[search supracategory]:[search subcategory]])&lt;&gt;0,MIN(Table912[[#This Row],[search supracategory]:[search subcategory]]),"")</f>
        <v/>
      </c>
      <c r="D1306" s="170" t="str">
        <f>IFERROR(SEARCH($G$3,Table912[[#This Row],[Supracategory Name]])+ROW()/100000,"")</f>
        <v/>
      </c>
      <c r="E1306" s="170" t="str">
        <f>IFERROR(SEARCH($G$3,Table912[[#This Row],[Category Name]])+ROW()/100000,"")</f>
        <v/>
      </c>
      <c r="F1306" s="170" t="str">
        <f>IFERROR(SEARCH($G$3,Table912[[#This Row],[Subcategory Name]])+ROW()/100000,"")</f>
        <v/>
      </c>
      <c r="G1306" s="171">
        <v>1349</v>
      </c>
      <c r="H1306" s="172" t="s">
        <v>2851</v>
      </c>
      <c r="I1306" s="172" t="s">
        <v>2852</v>
      </c>
      <c r="J1306" s="172" t="s">
        <v>2853</v>
      </c>
      <c r="K1306" s="172" t="s">
        <v>2941</v>
      </c>
      <c r="L1306" s="172" t="s">
        <v>3041</v>
      </c>
      <c r="M1306" s="172" t="s">
        <v>179</v>
      </c>
    </row>
    <row r="1307" spans="2:13" ht="20.100000000000001" customHeight="1" x14ac:dyDescent="0.25">
      <c r="B1307" s="173" t="str">
        <f>IFERROR(RANK(Table912[[#This Row],[search id]],Table912[search id],1),"")</f>
        <v/>
      </c>
      <c r="C1307" s="174" t="str">
        <f>IF(MIN(Table912[[#This Row],[search supracategory]:[search subcategory]])&lt;&gt;0,MIN(Table912[[#This Row],[search supracategory]:[search subcategory]]),"")</f>
        <v/>
      </c>
      <c r="D1307" s="174" t="str">
        <f>IFERROR(SEARCH($G$3,Table912[[#This Row],[Supracategory Name]])+ROW()/100000,"")</f>
        <v/>
      </c>
      <c r="E1307" s="174" t="str">
        <f>IFERROR(SEARCH($G$3,Table912[[#This Row],[Category Name]])+ROW()/100000,"")</f>
        <v/>
      </c>
      <c r="F1307" s="174" t="str">
        <f>IFERROR(SEARCH($G$3,Table912[[#This Row],[Subcategory Name]])+ROW()/100000,"")</f>
        <v/>
      </c>
      <c r="G1307" s="171">
        <v>2487</v>
      </c>
      <c r="H1307" s="172" t="s">
        <v>2851</v>
      </c>
      <c r="I1307" s="172" t="s">
        <v>2852</v>
      </c>
      <c r="J1307" s="172" t="s">
        <v>2853</v>
      </c>
      <c r="K1307" s="172" t="s">
        <v>2941</v>
      </c>
      <c r="L1307" s="172" t="s">
        <v>3043</v>
      </c>
      <c r="M1307" s="172" t="s">
        <v>179</v>
      </c>
    </row>
    <row r="1308" spans="2:13" ht="20.100000000000001" customHeight="1" x14ac:dyDescent="0.25">
      <c r="B1308" s="169" t="str">
        <f>IFERROR(RANK(Table912[[#This Row],[search id]],Table912[search id],1),"")</f>
        <v/>
      </c>
      <c r="C1308" s="170" t="str">
        <f>IF(MIN(Table912[[#This Row],[search supracategory]:[search subcategory]])&lt;&gt;0,MIN(Table912[[#This Row],[search supracategory]:[search subcategory]]),"")</f>
        <v/>
      </c>
      <c r="D1308" s="170" t="str">
        <f>IFERROR(SEARCH($G$3,Table912[[#This Row],[Supracategory Name]])+ROW()/100000,"")</f>
        <v/>
      </c>
      <c r="E1308" s="170" t="str">
        <f>IFERROR(SEARCH($G$3,Table912[[#This Row],[Category Name]])+ROW()/100000,"")</f>
        <v/>
      </c>
      <c r="F1308" s="170" t="str">
        <f>IFERROR(SEARCH($G$3,Table912[[#This Row],[Subcategory Name]])+ROW()/100000,"")</f>
        <v/>
      </c>
      <c r="G1308" s="171">
        <v>2634</v>
      </c>
      <c r="H1308" s="172" t="s">
        <v>2851</v>
      </c>
      <c r="I1308" s="172" t="s">
        <v>2852</v>
      </c>
      <c r="J1308" s="172" t="s">
        <v>2853</v>
      </c>
      <c r="K1308" s="172" t="s">
        <v>2941</v>
      </c>
      <c r="L1308" s="172" t="s">
        <v>3045</v>
      </c>
      <c r="M1308" s="172" t="s">
        <v>179</v>
      </c>
    </row>
    <row r="1309" spans="2:13" ht="20.100000000000001" customHeight="1" x14ac:dyDescent="0.25">
      <c r="B1309" s="173" t="str">
        <f>IFERROR(RANK(Table912[[#This Row],[search id]],Table912[search id],1),"")</f>
        <v/>
      </c>
      <c r="C1309" s="174" t="str">
        <f>IF(MIN(Table912[[#This Row],[search supracategory]:[search subcategory]])&lt;&gt;0,MIN(Table912[[#This Row],[search supracategory]:[search subcategory]]),"")</f>
        <v/>
      </c>
      <c r="D1309" s="174" t="str">
        <f>IFERROR(SEARCH($G$3,Table912[[#This Row],[Supracategory Name]])+ROW()/100000,"")</f>
        <v/>
      </c>
      <c r="E1309" s="174" t="str">
        <f>IFERROR(SEARCH($G$3,Table912[[#This Row],[Category Name]])+ROW()/100000,"")</f>
        <v/>
      </c>
      <c r="F1309" s="174" t="str">
        <f>IFERROR(SEARCH($G$3,Table912[[#This Row],[Subcategory Name]])+ROW()/100000,"")</f>
        <v/>
      </c>
      <c r="G1309" s="171">
        <v>2635</v>
      </c>
      <c r="H1309" s="172" t="s">
        <v>2851</v>
      </c>
      <c r="I1309" s="172" t="s">
        <v>2852</v>
      </c>
      <c r="J1309" s="172" t="s">
        <v>2853</v>
      </c>
      <c r="K1309" s="172" t="s">
        <v>2941</v>
      </c>
      <c r="L1309" s="172" t="s">
        <v>3047</v>
      </c>
      <c r="M1309" s="172" t="s">
        <v>179</v>
      </c>
    </row>
    <row r="1310" spans="2:13" ht="20.100000000000001" customHeight="1" x14ac:dyDescent="0.25">
      <c r="B1310" s="169" t="str">
        <f>IFERROR(RANK(Table912[[#This Row],[search id]],Table912[search id],1),"")</f>
        <v/>
      </c>
      <c r="C1310" s="170" t="str">
        <f>IF(MIN(Table912[[#This Row],[search supracategory]:[search subcategory]])&lt;&gt;0,MIN(Table912[[#This Row],[search supracategory]:[search subcategory]]),"")</f>
        <v/>
      </c>
      <c r="D1310" s="170" t="str">
        <f>IFERROR(SEARCH($G$3,Table912[[#This Row],[Supracategory Name]])+ROW()/100000,"")</f>
        <v/>
      </c>
      <c r="E1310" s="170" t="str">
        <f>IFERROR(SEARCH($G$3,Table912[[#This Row],[Category Name]])+ROW()/100000,"")</f>
        <v/>
      </c>
      <c r="F1310" s="170" t="str">
        <f>IFERROR(SEARCH($G$3,Table912[[#This Row],[Subcategory Name]])+ROW()/100000,"")</f>
        <v/>
      </c>
      <c r="G1310" s="171">
        <v>2636</v>
      </c>
      <c r="H1310" s="172" t="s">
        <v>2851</v>
      </c>
      <c r="I1310" s="172" t="s">
        <v>2852</v>
      </c>
      <c r="J1310" s="172" t="s">
        <v>2853</v>
      </c>
      <c r="K1310" s="172" t="s">
        <v>2941</v>
      </c>
      <c r="L1310" s="172" t="s">
        <v>3049</v>
      </c>
      <c r="M1310" s="172" t="s">
        <v>179</v>
      </c>
    </row>
    <row r="1311" spans="2:13" ht="20.100000000000001" customHeight="1" x14ac:dyDescent="0.25">
      <c r="B1311" s="173" t="str">
        <f>IFERROR(RANK(Table912[[#This Row],[search id]],Table912[search id],1),"")</f>
        <v/>
      </c>
      <c r="C1311" s="174" t="str">
        <f>IF(MIN(Table912[[#This Row],[search supracategory]:[search subcategory]])&lt;&gt;0,MIN(Table912[[#This Row],[search supracategory]:[search subcategory]]),"")</f>
        <v/>
      </c>
      <c r="D1311" s="174" t="str">
        <f>IFERROR(SEARCH($G$3,Table912[[#This Row],[Supracategory Name]])+ROW()/100000,"")</f>
        <v/>
      </c>
      <c r="E1311" s="174" t="str">
        <f>IFERROR(SEARCH($G$3,Table912[[#This Row],[Category Name]])+ROW()/100000,"")</f>
        <v/>
      </c>
      <c r="F1311" s="174" t="str">
        <f>IFERROR(SEARCH($G$3,Table912[[#This Row],[Subcategory Name]])+ROW()/100000,"")</f>
        <v/>
      </c>
      <c r="G1311" s="171">
        <v>2557</v>
      </c>
      <c r="H1311" s="172" t="s">
        <v>2851</v>
      </c>
      <c r="I1311" s="172" t="s">
        <v>2852</v>
      </c>
      <c r="J1311" s="172" t="s">
        <v>2853</v>
      </c>
      <c r="K1311" s="172" t="s">
        <v>2941</v>
      </c>
      <c r="L1311" s="172" t="s">
        <v>3051</v>
      </c>
      <c r="M1311" s="172" t="s">
        <v>179</v>
      </c>
    </row>
    <row r="1312" spans="2:13" ht="20.100000000000001" customHeight="1" x14ac:dyDescent="0.25">
      <c r="B1312" s="169" t="str">
        <f>IFERROR(RANK(Table912[[#This Row],[search id]],Table912[search id],1),"")</f>
        <v/>
      </c>
      <c r="C1312" s="170" t="str">
        <f>IF(MIN(Table912[[#This Row],[search supracategory]:[search subcategory]])&lt;&gt;0,MIN(Table912[[#This Row],[search supracategory]:[search subcategory]]),"")</f>
        <v/>
      </c>
      <c r="D1312" s="170" t="str">
        <f>IFERROR(SEARCH($G$3,Table912[[#This Row],[Supracategory Name]])+ROW()/100000,"")</f>
        <v/>
      </c>
      <c r="E1312" s="170" t="str">
        <f>IFERROR(SEARCH($G$3,Table912[[#This Row],[Category Name]])+ROW()/100000,"")</f>
        <v/>
      </c>
      <c r="F1312" s="170" t="str">
        <f>IFERROR(SEARCH($G$3,Table912[[#This Row],[Subcategory Name]])+ROW()/100000,"")</f>
        <v/>
      </c>
      <c r="G1312" s="171">
        <v>1425</v>
      </c>
      <c r="H1312" s="172" t="s">
        <v>2851</v>
      </c>
      <c r="I1312" s="172" t="s">
        <v>2852</v>
      </c>
      <c r="J1312" s="172" t="s">
        <v>2853</v>
      </c>
      <c r="K1312" s="172" t="s">
        <v>3053</v>
      </c>
      <c r="L1312" s="172" t="s">
        <v>3054</v>
      </c>
      <c r="M1312" s="172" t="s">
        <v>179</v>
      </c>
    </row>
    <row r="1313" spans="2:13" ht="20.100000000000001" customHeight="1" x14ac:dyDescent="0.25">
      <c r="B1313" s="173" t="str">
        <f>IFERROR(RANK(Table912[[#This Row],[search id]],Table912[search id],1),"")</f>
        <v/>
      </c>
      <c r="C1313" s="174" t="str">
        <f>IF(MIN(Table912[[#This Row],[search supracategory]:[search subcategory]])&lt;&gt;0,MIN(Table912[[#This Row],[search supracategory]:[search subcategory]]),"")</f>
        <v/>
      </c>
      <c r="D1313" s="174" t="str">
        <f>IFERROR(SEARCH($G$3,Table912[[#This Row],[Supracategory Name]])+ROW()/100000,"")</f>
        <v/>
      </c>
      <c r="E1313" s="174" t="str">
        <f>IFERROR(SEARCH($G$3,Table912[[#This Row],[Category Name]])+ROW()/100000,"")</f>
        <v/>
      </c>
      <c r="F1313" s="174" t="str">
        <f>IFERROR(SEARCH($G$3,Table912[[#This Row],[Subcategory Name]])+ROW()/100000,"")</f>
        <v/>
      </c>
      <c r="G1313" s="171">
        <v>1426</v>
      </c>
      <c r="H1313" s="172" t="s">
        <v>2851</v>
      </c>
      <c r="I1313" s="172" t="s">
        <v>2852</v>
      </c>
      <c r="J1313" s="172" t="s">
        <v>2853</v>
      </c>
      <c r="K1313" s="172" t="s">
        <v>3053</v>
      </c>
      <c r="L1313" s="172" t="s">
        <v>3057</v>
      </c>
      <c r="M1313" s="172" t="s">
        <v>179</v>
      </c>
    </row>
    <row r="1314" spans="2:13" ht="20.100000000000001" customHeight="1" x14ac:dyDescent="0.25">
      <c r="B1314" s="169" t="str">
        <f>IFERROR(RANK(Table912[[#This Row],[search id]],Table912[search id],1),"")</f>
        <v/>
      </c>
      <c r="C1314" s="170" t="str">
        <f>IF(MIN(Table912[[#This Row],[search supracategory]:[search subcategory]])&lt;&gt;0,MIN(Table912[[#This Row],[search supracategory]:[search subcategory]]),"")</f>
        <v/>
      </c>
      <c r="D1314" s="170" t="str">
        <f>IFERROR(SEARCH($G$3,Table912[[#This Row],[Supracategory Name]])+ROW()/100000,"")</f>
        <v/>
      </c>
      <c r="E1314" s="170" t="str">
        <f>IFERROR(SEARCH($G$3,Table912[[#This Row],[Category Name]])+ROW()/100000,"")</f>
        <v/>
      </c>
      <c r="F1314" s="170" t="str">
        <f>IFERROR(SEARCH($G$3,Table912[[#This Row],[Subcategory Name]])+ROW()/100000,"")</f>
        <v/>
      </c>
      <c r="G1314" s="171">
        <v>319</v>
      </c>
      <c r="H1314" s="172" t="s">
        <v>2851</v>
      </c>
      <c r="I1314" s="172" t="s">
        <v>2852</v>
      </c>
      <c r="J1314" s="172" t="s">
        <v>2853</v>
      </c>
      <c r="K1314" s="172" t="s">
        <v>3053</v>
      </c>
      <c r="L1314" s="172" t="s">
        <v>3059</v>
      </c>
      <c r="M1314" s="172" t="s">
        <v>179</v>
      </c>
    </row>
    <row r="1315" spans="2:13" ht="20.100000000000001" customHeight="1" x14ac:dyDescent="0.25">
      <c r="B1315" s="173" t="str">
        <f>IFERROR(RANK(Table912[[#This Row],[search id]],Table912[search id],1),"")</f>
        <v/>
      </c>
      <c r="C1315" s="174" t="str">
        <f>IF(MIN(Table912[[#This Row],[search supracategory]:[search subcategory]])&lt;&gt;0,MIN(Table912[[#This Row],[search supracategory]:[search subcategory]]),"")</f>
        <v/>
      </c>
      <c r="D1315" s="174" t="str">
        <f>IFERROR(SEARCH($G$3,Table912[[#This Row],[Supracategory Name]])+ROW()/100000,"")</f>
        <v/>
      </c>
      <c r="E1315" s="174" t="str">
        <f>IFERROR(SEARCH($G$3,Table912[[#This Row],[Category Name]])+ROW()/100000,"")</f>
        <v/>
      </c>
      <c r="F1315" s="174" t="str">
        <f>IFERROR(SEARCH($G$3,Table912[[#This Row],[Subcategory Name]])+ROW()/100000,"")</f>
        <v/>
      </c>
      <c r="G1315" s="171">
        <v>1084</v>
      </c>
      <c r="H1315" s="172" t="s">
        <v>2851</v>
      </c>
      <c r="I1315" s="172" t="s">
        <v>2852</v>
      </c>
      <c r="J1315" s="172" t="s">
        <v>2853</v>
      </c>
      <c r="K1315" s="172" t="s">
        <v>3061</v>
      </c>
      <c r="L1315" s="172" t="s">
        <v>3062</v>
      </c>
      <c r="M1315" s="172" t="s">
        <v>179</v>
      </c>
    </row>
    <row r="1316" spans="2:13" ht="20.100000000000001" customHeight="1" x14ac:dyDescent="0.25">
      <c r="B1316" s="169" t="str">
        <f>IFERROR(RANK(Table912[[#This Row],[search id]],Table912[search id],1),"")</f>
        <v/>
      </c>
      <c r="C1316" s="170" t="str">
        <f>IF(MIN(Table912[[#This Row],[search supracategory]:[search subcategory]])&lt;&gt;0,MIN(Table912[[#This Row],[search supracategory]:[search subcategory]]),"")</f>
        <v/>
      </c>
      <c r="D1316" s="170" t="str">
        <f>IFERROR(SEARCH($G$3,Table912[[#This Row],[Supracategory Name]])+ROW()/100000,"")</f>
        <v/>
      </c>
      <c r="E1316" s="170" t="str">
        <f>IFERROR(SEARCH($G$3,Table912[[#This Row],[Category Name]])+ROW()/100000,"")</f>
        <v/>
      </c>
      <c r="F1316" s="170" t="str">
        <f>IFERROR(SEARCH($G$3,Table912[[#This Row],[Subcategory Name]])+ROW()/100000,"")</f>
        <v/>
      </c>
      <c r="G1316" s="171">
        <v>1108</v>
      </c>
      <c r="H1316" s="172" t="s">
        <v>2851</v>
      </c>
      <c r="I1316" s="172" t="s">
        <v>2852</v>
      </c>
      <c r="J1316" s="172" t="s">
        <v>2853</v>
      </c>
      <c r="K1316" s="172" t="s">
        <v>3061</v>
      </c>
      <c r="L1316" s="172" t="s">
        <v>3065</v>
      </c>
      <c r="M1316" s="172" t="s">
        <v>179</v>
      </c>
    </row>
    <row r="1317" spans="2:13" ht="20.100000000000001" customHeight="1" x14ac:dyDescent="0.25">
      <c r="B1317" s="173" t="str">
        <f>IFERROR(RANK(Table912[[#This Row],[search id]],Table912[search id],1),"")</f>
        <v/>
      </c>
      <c r="C1317" s="174" t="str">
        <f>IF(MIN(Table912[[#This Row],[search supracategory]:[search subcategory]])&lt;&gt;0,MIN(Table912[[#This Row],[search supracategory]:[search subcategory]]),"")</f>
        <v/>
      </c>
      <c r="D1317" s="174" t="str">
        <f>IFERROR(SEARCH($G$3,Table912[[#This Row],[Supracategory Name]])+ROW()/100000,"")</f>
        <v/>
      </c>
      <c r="E1317" s="174" t="str">
        <f>IFERROR(SEARCH($G$3,Table912[[#This Row],[Category Name]])+ROW()/100000,"")</f>
        <v/>
      </c>
      <c r="F1317" s="174" t="str">
        <f>IFERROR(SEARCH($G$3,Table912[[#This Row],[Subcategory Name]])+ROW()/100000,"")</f>
        <v/>
      </c>
      <c r="G1317" s="171">
        <v>1103</v>
      </c>
      <c r="H1317" s="172" t="s">
        <v>2851</v>
      </c>
      <c r="I1317" s="172" t="s">
        <v>2852</v>
      </c>
      <c r="J1317" s="172" t="s">
        <v>2853</v>
      </c>
      <c r="K1317" s="172" t="s">
        <v>3061</v>
      </c>
      <c r="L1317" s="172" t="s">
        <v>3067</v>
      </c>
      <c r="M1317" s="172" t="s">
        <v>179</v>
      </c>
    </row>
    <row r="1318" spans="2:13" ht="20.100000000000001" customHeight="1" x14ac:dyDescent="0.25">
      <c r="B1318" s="169" t="str">
        <f>IFERROR(RANK(Table912[[#This Row],[search id]],Table912[search id],1),"")</f>
        <v/>
      </c>
      <c r="C1318" s="170" t="str">
        <f>IF(MIN(Table912[[#This Row],[search supracategory]:[search subcategory]])&lt;&gt;0,MIN(Table912[[#This Row],[search supracategory]:[search subcategory]]),"")</f>
        <v/>
      </c>
      <c r="D1318" s="170" t="str">
        <f>IFERROR(SEARCH($G$3,Table912[[#This Row],[Supracategory Name]])+ROW()/100000,"")</f>
        <v/>
      </c>
      <c r="E1318" s="170" t="str">
        <f>IFERROR(SEARCH($G$3,Table912[[#This Row],[Category Name]])+ROW()/100000,"")</f>
        <v/>
      </c>
      <c r="F1318" s="170" t="str">
        <f>IFERROR(SEARCH($G$3,Table912[[#This Row],[Subcategory Name]])+ROW()/100000,"")</f>
        <v/>
      </c>
      <c r="G1318" s="171">
        <v>1074</v>
      </c>
      <c r="H1318" s="172" t="s">
        <v>2851</v>
      </c>
      <c r="I1318" s="172" t="s">
        <v>2852</v>
      </c>
      <c r="J1318" s="172" t="s">
        <v>2853</v>
      </c>
      <c r="K1318" s="172" t="s">
        <v>3061</v>
      </c>
      <c r="L1318" s="172" t="s">
        <v>3069</v>
      </c>
      <c r="M1318" s="172" t="s">
        <v>179</v>
      </c>
    </row>
    <row r="1319" spans="2:13" ht="20.100000000000001" customHeight="1" x14ac:dyDescent="0.25">
      <c r="B1319" s="173" t="str">
        <f>IFERROR(RANK(Table912[[#This Row],[search id]],Table912[search id],1),"")</f>
        <v/>
      </c>
      <c r="C1319" s="174" t="str">
        <f>IF(MIN(Table912[[#This Row],[search supracategory]:[search subcategory]])&lt;&gt;0,MIN(Table912[[#This Row],[search supracategory]:[search subcategory]]),"")</f>
        <v/>
      </c>
      <c r="D1319" s="174" t="str">
        <f>IFERROR(SEARCH($G$3,Table912[[#This Row],[Supracategory Name]])+ROW()/100000,"")</f>
        <v/>
      </c>
      <c r="E1319" s="174" t="str">
        <f>IFERROR(SEARCH($G$3,Table912[[#This Row],[Category Name]])+ROW()/100000,"")</f>
        <v/>
      </c>
      <c r="F1319" s="174" t="str">
        <f>IFERROR(SEARCH($G$3,Table912[[#This Row],[Subcategory Name]])+ROW()/100000,"")</f>
        <v/>
      </c>
      <c r="G1319" s="171">
        <v>2730</v>
      </c>
      <c r="H1319" s="172" t="s">
        <v>2851</v>
      </c>
      <c r="I1319" s="172" t="s">
        <v>2852</v>
      </c>
      <c r="J1319" s="172" t="s">
        <v>2853</v>
      </c>
      <c r="K1319" s="172" t="s">
        <v>3061</v>
      </c>
      <c r="L1319" s="172" t="s">
        <v>3071</v>
      </c>
      <c r="M1319" s="172" t="s">
        <v>3072</v>
      </c>
    </row>
    <row r="1320" spans="2:13" ht="20.100000000000001" customHeight="1" x14ac:dyDescent="0.25">
      <c r="B1320" s="169" t="str">
        <f>IFERROR(RANK(Table912[[#This Row],[search id]],Table912[search id],1),"")</f>
        <v/>
      </c>
      <c r="C1320" s="170" t="str">
        <f>IF(MIN(Table912[[#This Row],[search supracategory]:[search subcategory]])&lt;&gt;0,MIN(Table912[[#This Row],[search supracategory]:[search subcategory]]),"")</f>
        <v/>
      </c>
      <c r="D1320" s="170" t="str">
        <f>IFERROR(SEARCH($G$3,Table912[[#This Row],[Supracategory Name]])+ROW()/100000,"")</f>
        <v/>
      </c>
      <c r="E1320" s="170" t="str">
        <f>IFERROR(SEARCH($G$3,Table912[[#This Row],[Category Name]])+ROW()/100000,"")</f>
        <v/>
      </c>
      <c r="F1320" s="170" t="str">
        <f>IFERROR(SEARCH($G$3,Table912[[#This Row],[Subcategory Name]])+ROW()/100000,"")</f>
        <v/>
      </c>
      <c r="G1320" s="171">
        <v>2731</v>
      </c>
      <c r="H1320" s="172" t="s">
        <v>2851</v>
      </c>
      <c r="I1320" s="172" t="s">
        <v>2852</v>
      </c>
      <c r="J1320" s="172" t="s">
        <v>2853</v>
      </c>
      <c r="K1320" s="172" t="s">
        <v>3061</v>
      </c>
      <c r="L1320" s="172" t="s">
        <v>3071</v>
      </c>
      <c r="M1320" s="172" t="s">
        <v>3075</v>
      </c>
    </row>
    <row r="1321" spans="2:13" ht="20.100000000000001" customHeight="1" x14ac:dyDescent="0.25">
      <c r="B1321" s="173" t="str">
        <f>IFERROR(RANK(Table912[[#This Row],[search id]],Table912[search id],1),"")</f>
        <v/>
      </c>
      <c r="C1321" s="174" t="str">
        <f>IF(MIN(Table912[[#This Row],[search supracategory]:[search subcategory]])&lt;&gt;0,MIN(Table912[[#This Row],[search supracategory]:[search subcategory]]),"")</f>
        <v/>
      </c>
      <c r="D1321" s="174" t="str">
        <f>IFERROR(SEARCH($G$3,Table912[[#This Row],[Supracategory Name]])+ROW()/100000,"")</f>
        <v/>
      </c>
      <c r="E1321" s="174" t="str">
        <f>IFERROR(SEARCH($G$3,Table912[[#This Row],[Category Name]])+ROW()/100000,"")</f>
        <v/>
      </c>
      <c r="F1321" s="174" t="str">
        <f>IFERROR(SEARCH($G$3,Table912[[#This Row],[Subcategory Name]])+ROW()/100000,"")</f>
        <v/>
      </c>
      <c r="G1321" s="171">
        <v>2732</v>
      </c>
      <c r="H1321" s="172" t="s">
        <v>2851</v>
      </c>
      <c r="I1321" s="172" t="s">
        <v>2852</v>
      </c>
      <c r="J1321" s="172" t="s">
        <v>2853</v>
      </c>
      <c r="K1321" s="172" t="s">
        <v>3061</v>
      </c>
      <c r="L1321" s="172" t="s">
        <v>3071</v>
      </c>
      <c r="M1321" s="172" t="s">
        <v>3077</v>
      </c>
    </row>
    <row r="1322" spans="2:13" ht="20.100000000000001" customHeight="1" x14ac:dyDescent="0.25">
      <c r="B1322" s="169" t="str">
        <f>IFERROR(RANK(Table912[[#This Row],[search id]],Table912[search id],1),"")</f>
        <v/>
      </c>
      <c r="C1322" s="170" t="str">
        <f>IF(MIN(Table912[[#This Row],[search supracategory]:[search subcategory]])&lt;&gt;0,MIN(Table912[[#This Row],[search supracategory]:[search subcategory]]),"")</f>
        <v/>
      </c>
      <c r="D1322" s="170" t="str">
        <f>IFERROR(SEARCH($G$3,Table912[[#This Row],[Supracategory Name]])+ROW()/100000,"")</f>
        <v/>
      </c>
      <c r="E1322" s="170" t="str">
        <f>IFERROR(SEARCH($G$3,Table912[[#This Row],[Category Name]])+ROW()/100000,"")</f>
        <v/>
      </c>
      <c r="F1322" s="170" t="str">
        <f>IFERROR(SEARCH($G$3,Table912[[#This Row],[Subcategory Name]])+ROW()/100000,"")</f>
        <v/>
      </c>
      <c r="G1322" s="171">
        <v>2199</v>
      </c>
      <c r="H1322" s="172" t="s">
        <v>2851</v>
      </c>
      <c r="I1322" s="172" t="s">
        <v>2852</v>
      </c>
      <c r="J1322" s="172" t="s">
        <v>2853</v>
      </c>
      <c r="K1322" s="172" t="s">
        <v>3061</v>
      </c>
      <c r="L1322" s="172" t="s">
        <v>3079</v>
      </c>
      <c r="M1322" s="172" t="s">
        <v>179</v>
      </c>
    </row>
    <row r="1323" spans="2:13" ht="20.100000000000001" customHeight="1" x14ac:dyDescent="0.25">
      <c r="B1323" s="173" t="str">
        <f>IFERROR(RANK(Table912[[#This Row],[search id]],Table912[search id],1),"")</f>
        <v/>
      </c>
      <c r="C1323" s="174" t="str">
        <f>IF(MIN(Table912[[#This Row],[search supracategory]:[search subcategory]])&lt;&gt;0,MIN(Table912[[#This Row],[search supracategory]:[search subcategory]]),"")</f>
        <v/>
      </c>
      <c r="D1323" s="174" t="str">
        <f>IFERROR(SEARCH($G$3,Table912[[#This Row],[Supracategory Name]])+ROW()/100000,"")</f>
        <v/>
      </c>
      <c r="E1323" s="174" t="str">
        <f>IFERROR(SEARCH($G$3,Table912[[#This Row],[Category Name]])+ROW()/100000,"")</f>
        <v/>
      </c>
      <c r="F1323" s="174" t="str">
        <f>IFERROR(SEARCH($G$3,Table912[[#This Row],[Subcategory Name]])+ROW()/100000,"")</f>
        <v/>
      </c>
      <c r="G1323" s="171">
        <v>1156</v>
      </c>
      <c r="H1323" s="172" t="s">
        <v>2851</v>
      </c>
      <c r="I1323" s="172" t="s">
        <v>2852</v>
      </c>
      <c r="J1323" s="172" t="s">
        <v>2853</v>
      </c>
      <c r="K1323" s="172" t="s">
        <v>3061</v>
      </c>
      <c r="L1323" s="172" t="s">
        <v>3081</v>
      </c>
      <c r="M1323" s="172" t="s">
        <v>179</v>
      </c>
    </row>
    <row r="1324" spans="2:13" ht="20.100000000000001" customHeight="1" x14ac:dyDescent="0.25">
      <c r="B1324" s="169" t="str">
        <f>IFERROR(RANK(Table912[[#This Row],[search id]],Table912[search id],1),"")</f>
        <v/>
      </c>
      <c r="C1324" s="170" t="str">
        <f>IF(MIN(Table912[[#This Row],[search supracategory]:[search subcategory]])&lt;&gt;0,MIN(Table912[[#This Row],[search supracategory]:[search subcategory]]),"")</f>
        <v/>
      </c>
      <c r="D1324" s="170" t="str">
        <f>IFERROR(SEARCH($G$3,Table912[[#This Row],[Supracategory Name]])+ROW()/100000,"")</f>
        <v/>
      </c>
      <c r="E1324" s="170" t="str">
        <f>IFERROR(SEARCH($G$3,Table912[[#This Row],[Category Name]])+ROW()/100000,"")</f>
        <v/>
      </c>
      <c r="F1324" s="170" t="str">
        <f>IFERROR(SEARCH($G$3,Table912[[#This Row],[Subcategory Name]])+ROW()/100000,"")</f>
        <v/>
      </c>
      <c r="G1324" s="171">
        <v>1163</v>
      </c>
      <c r="H1324" s="172" t="s">
        <v>2851</v>
      </c>
      <c r="I1324" s="172" t="s">
        <v>2852</v>
      </c>
      <c r="J1324" s="172" t="s">
        <v>2853</v>
      </c>
      <c r="K1324" s="172" t="s">
        <v>3061</v>
      </c>
      <c r="L1324" s="172" t="s">
        <v>3083</v>
      </c>
      <c r="M1324" s="172" t="s">
        <v>179</v>
      </c>
    </row>
    <row r="1325" spans="2:13" ht="20.100000000000001" customHeight="1" x14ac:dyDescent="0.25">
      <c r="B1325" s="173" t="str">
        <f>IFERROR(RANK(Table912[[#This Row],[search id]],Table912[search id],1),"")</f>
        <v/>
      </c>
      <c r="C1325" s="174" t="str">
        <f>IF(MIN(Table912[[#This Row],[search supracategory]:[search subcategory]])&lt;&gt;0,MIN(Table912[[#This Row],[search supracategory]:[search subcategory]]),"")</f>
        <v/>
      </c>
      <c r="D1325" s="174" t="str">
        <f>IFERROR(SEARCH($G$3,Table912[[#This Row],[Supracategory Name]])+ROW()/100000,"")</f>
        <v/>
      </c>
      <c r="E1325" s="174" t="str">
        <f>IFERROR(SEARCH($G$3,Table912[[#This Row],[Category Name]])+ROW()/100000,"")</f>
        <v/>
      </c>
      <c r="F1325" s="174" t="str">
        <f>IFERROR(SEARCH($G$3,Table912[[#This Row],[Subcategory Name]])+ROW()/100000,"")</f>
        <v/>
      </c>
      <c r="G1325" s="171">
        <v>1201</v>
      </c>
      <c r="H1325" s="172" t="s">
        <v>2851</v>
      </c>
      <c r="I1325" s="172" t="s">
        <v>2852</v>
      </c>
      <c r="J1325" s="172" t="s">
        <v>2853</v>
      </c>
      <c r="K1325" s="172" t="s">
        <v>3061</v>
      </c>
      <c r="L1325" s="172" t="s">
        <v>3085</v>
      </c>
      <c r="M1325" s="172" t="s">
        <v>179</v>
      </c>
    </row>
    <row r="1326" spans="2:13" ht="20.100000000000001" customHeight="1" x14ac:dyDescent="0.25">
      <c r="B1326" s="169" t="str">
        <f>IFERROR(RANK(Table912[[#This Row],[search id]],Table912[search id],1),"")</f>
        <v/>
      </c>
      <c r="C1326" s="170" t="str">
        <f>IF(MIN(Table912[[#This Row],[search supracategory]:[search subcategory]])&lt;&gt;0,MIN(Table912[[#This Row],[search supracategory]:[search subcategory]]),"")</f>
        <v/>
      </c>
      <c r="D1326" s="170" t="str">
        <f>IFERROR(SEARCH($G$3,Table912[[#This Row],[Supracategory Name]])+ROW()/100000,"")</f>
        <v/>
      </c>
      <c r="E1326" s="170" t="str">
        <f>IFERROR(SEARCH($G$3,Table912[[#This Row],[Category Name]])+ROW()/100000,"")</f>
        <v/>
      </c>
      <c r="F1326" s="170" t="str">
        <f>IFERROR(SEARCH($G$3,Table912[[#This Row],[Subcategory Name]])+ROW()/100000,"")</f>
        <v/>
      </c>
      <c r="G1326" s="171">
        <v>1202</v>
      </c>
      <c r="H1326" s="172" t="s">
        <v>2851</v>
      </c>
      <c r="I1326" s="172" t="s">
        <v>2852</v>
      </c>
      <c r="J1326" s="172" t="s">
        <v>2853</v>
      </c>
      <c r="K1326" s="172" t="s">
        <v>3061</v>
      </c>
      <c r="L1326" s="172" t="s">
        <v>3087</v>
      </c>
      <c r="M1326" s="172" t="s">
        <v>179</v>
      </c>
    </row>
    <row r="1327" spans="2:13" ht="20.100000000000001" customHeight="1" x14ac:dyDescent="0.25">
      <c r="B1327" s="173" t="str">
        <f>IFERROR(RANK(Table912[[#This Row],[search id]],Table912[search id],1),"")</f>
        <v/>
      </c>
      <c r="C1327" s="174" t="str">
        <f>IF(MIN(Table912[[#This Row],[search supracategory]:[search subcategory]])&lt;&gt;0,MIN(Table912[[#This Row],[search supracategory]:[search subcategory]]),"")</f>
        <v/>
      </c>
      <c r="D1327" s="174" t="str">
        <f>IFERROR(SEARCH($G$3,Table912[[#This Row],[Supracategory Name]])+ROW()/100000,"")</f>
        <v/>
      </c>
      <c r="E1327" s="174" t="str">
        <f>IFERROR(SEARCH($G$3,Table912[[#This Row],[Category Name]])+ROW()/100000,"")</f>
        <v/>
      </c>
      <c r="F1327" s="174" t="str">
        <f>IFERROR(SEARCH($G$3,Table912[[#This Row],[Subcategory Name]])+ROW()/100000,"")</f>
        <v/>
      </c>
      <c r="G1327" s="171">
        <v>1203</v>
      </c>
      <c r="H1327" s="172" t="s">
        <v>2851</v>
      </c>
      <c r="I1327" s="172" t="s">
        <v>2852</v>
      </c>
      <c r="J1327" s="172" t="s">
        <v>2853</v>
      </c>
      <c r="K1327" s="172" t="s">
        <v>3061</v>
      </c>
      <c r="L1327" s="172" t="s">
        <v>3089</v>
      </c>
      <c r="M1327" s="172" t="s">
        <v>179</v>
      </c>
    </row>
    <row r="1328" spans="2:13" ht="20.100000000000001" customHeight="1" x14ac:dyDescent="0.25">
      <c r="B1328" s="169" t="str">
        <f>IFERROR(RANK(Table912[[#This Row],[search id]],Table912[search id],1),"")</f>
        <v/>
      </c>
      <c r="C1328" s="170" t="str">
        <f>IF(MIN(Table912[[#This Row],[search supracategory]:[search subcategory]])&lt;&gt;0,MIN(Table912[[#This Row],[search supracategory]:[search subcategory]]),"")</f>
        <v/>
      </c>
      <c r="D1328" s="170" t="str">
        <f>IFERROR(SEARCH($G$3,Table912[[#This Row],[Supracategory Name]])+ROW()/100000,"")</f>
        <v/>
      </c>
      <c r="E1328" s="170" t="str">
        <f>IFERROR(SEARCH($G$3,Table912[[#This Row],[Category Name]])+ROW()/100000,"")</f>
        <v/>
      </c>
      <c r="F1328" s="170" t="str">
        <f>IFERROR(SEARCH($G$3,Table912[[#This Row],[Subcategory Name]])+ROW()/100000,"")</f>
        <v/>
      </c>
      <c r="G1328" s="171">
        <v>3477</v>
      </c>
      <c r="H1328" s="172" t="s">
        <v>2851</v>
      </c>
      <c r="I1328" s="172" t="s">
        <v>2852</v>
      </c>
      <c r="J1328" s="172" t="s">
        <v>2853</v>
      </c>
      <c r="K1328" s="172" t="s">
        <v>3061</v>
      </c>
      <c r="L1328" s="172" t="s">
        <v>3091</v>
      </c>
      <c r="M1328" s="172" t="s">
        <v>179</v>
      </c>
    </row>
    <row r="1329" spans="2:13" ht="20.100000000000001" customHeight="1" x14ac:dyDescent="0.25">
      <c r="B1329" s="173" t="str">
        <f>IFERROR(RANK(Table912[[#This Row],[search id]],Table912[search id],1),"")</f>
        <v/>
      </c>
      <c r="C1329" s="174" t="str">
        <f>IF(MIN(Table912[[#This Row],[search supracategory]:[search subcategory]])&lt;&gt;0,MIN(Table912[[#This Row],[search supracategory]:[search subcategory]]),"")</f>
        <v/>
      </c>
      <c r="D1329" s="174" t="str">
        <f>IFERROR(SEARCH($G$3,Table912[[#This Row],[Supracategory Name]])+ROW()/100000,"")</f>
        <v/>
      </c>
      <c r="E1329" s="174" t="str">
        <f>IFERROR(SEARCH($G$3,Table912[[#This Row],[Category Name]])+ROW()/100000,"")</f>
        <v/>
      </c>
      <c r="F1329" s="174" t="str">
        <f>IFERROR(SEARCH($G$3,Table912[[#This Row],[Subcategory Name]])+ROW()/100000,"")</f>
        <v/>
      </c>
      <c r="G1329" s="171">
        <v>2451</v>
      </c>
      <c r="H1329" s="172" t="s">
        <v>2851</v>
      </c>
      <c r="I1329" s="172" t="s">
        <v>2852</v>
      </c>
      <c r="J1329" s="172" t="s">
        <v>2853</v>
      </c>
      <c r="K1329" s="172" t="s">
        <v>3061</v>
      </c>
      <c r="L1329" s="172" t="s">
        <v>3093</v>
      </c>
      <c r="M1329" s="172" t="s">
        <v>179</v>
      </c>
    </row>
    <row r="1330" spans="2:13" ht="20.100000000000001" customHeight="1" x14ac:dyDescent="0.25">
      <c r="B1330" s="169" t="str">
        <f>IFERROR(RANK(Table912[[#This Row],[search id]],Table912[search id],1),"")</f>
        <v/>
      </c>
      <c r="C1330" s="170" t="str">
        <f>IF(MIN(Table912[[#This Row],[search supracategory]:[search subcategory]])&lt;&gt;0,MIN(Table912[[#This Row],[search supracategory]:[search subcategory]]),"")</f>
        <v/>
      </c>
      <c r="D1330" s="170" t="str">
        <f>IFERROR(SEARCH($G$3,Table912[[#This Row],[Supracategory Name]])+ROW()/100000,"")</f>
        <v/>
      </c>
      <c r="E1330" s="170" t="str">
        <f>IFERROR(SEARCH($G$3,Table912[[#This Row],[Category Name]])+ROW()/100000,"")</f>
        <v/>
      </c>
      <c r="F1330" s="170" t="str">
        <f>IFERROR(SEARCH($G$3,Table912[[#This Row],[Subcategory Name]])+ROW()/100000,"")</f>
        <v/>
      </c>
      <c r="G1330" s="171">
        <v>2452</v>
      </c>
      <c r="H1330" s="172" t="s">
        <v>2851</v>
      </c>
      <c r="I1330" s="172" t="s">
        <v>2852</v>
      </c>
      <c r="J1330" s="172" t="s">
        <v>2853</v>
      </c>
      <c r="K1330" s="172" t="s">
        <v>3061</v>
      </c>
      <c r="L1330" s="172" t="s">
        <v>3095</v>
      </c>
      <c r="M1330" s="172" t="s">
        <v>179</v>
      </c>
    </row>
    <row r="1331" spans="2:13" ht="20.100000000000001" customHeight="1" x14ac:dyDescent="0.25">
      <c r="B1331" s="173" t="str">
        <f>IFERROR(RANK(Table912[[#This Row],[search id]],Table912[search id],1),"")</f>
        <v/>
      </c>
      <c r="C1331" s="174" t="str">
        <f>IF(MIN(Table912[[#This Row],[search supracategory]:[search subcategory]])&lt;&gt;0,MIN(Table912[[#This Row],[search supracategory]:[search subcategory]]),"")</f>
        <v/>
      </c>
      <c r="D1331" s="174" t="str">
        <f>IFERROR(SEARCH($G$3,Table912[[#This Row],[Supracategory Name]])+ROW()/100000,"")</f>
        <v/>
      </c>
      <c r="E1331" s="174" t="str">
        <f>IFERROR(SEARCH($G$3,Table912[[#This Row],[Category Name]])+ROW()/100000,"")</f>
        <v/>
      </c>
      <c r="F1331" s="174" t="str">
        <f>IFERROR(SEARCH($G$3,Table912[[#This Row],[Subcategory Name]])+ROW()/100000,"")</f>
        <v/>
      </c>
      <c r="G1331" s="171">
        <v>2453</v>
      </c>
      <c r="H1331" s="172" t="s">
        <v>2851</v>
      </c>
      <c r="I1331" s="172" t="s">
        <v>2852</v>
      </c>
      <c r="J1331" s="172" t="s">
        <v>2853</v>
      </c>
      <c r="K1331" s="172" t="s">
        <v>3061</v>
      </c>
      <c r="L1331" s="172" t="s">
        <v>3097</v>
      </c>
      <c r="M1331" s="172" t="s">
        <v>179</v>
      </c>
    </row>
    <row r="1332" spans="2:13" ht="20.100000000000001" customHeight="1" x14ac:dyDescent="0.25">
      <c r="B1332" s="169" t="str">
        <f>IFERROR(RANK(Table912[[#This Row],[search id]],Table912[search id],1),"")</f>
        <v/>
      </c>
      <c r="C1332" s="170" t="str">
        <f>IF(MIN(Table912[[#This Row],[search supracategory]:[search subcategory]])&lt;&gt;0,MIN(Table912[[#This Row],[search supracategory]:[search subcategory]]),"")</f>
        <v/>
      </c>
      <c r="D1332" s="170" t="str">
        <f>IFERROR(SEARCH($G$3,Table912[[#This Row],[Supracategory Name]])+ROW()/100000,"")</f>
        <v/>
      </c>
      <c r="E1332" s="170" t="str">
        <f>IFERROR(SEARCH($G$3,Table912[[#This Row],[Category Name]])+ROW()/100000,"")</f>
        <v/>
      </c>
      <c r="F1332" s="170" t="str">
        <f>IFERROR(SEARCH($G$3,Table912[[#This Row],[Subcategory Name]])+ROW()/100000,"")</f>
        <v/>
      </c>
      <c r="G1332" s="171">
        <v>2454</v>
      </c>
      <c r="H1332" s="172" t="s">
        <v>2851</v>
      </c>
      <c r="I1332" s="172" t="s">
        <v>2852</v>
      </c>
      <c r="J1332" s="172" t="s">
        <v>2853</v>
      </c>
      <c r="K1332" s="172" t="s">
        <v>3061</v>
      </c>
      <c r="L1332" s="172" t="s">
        <v>3099</v>
      </c>
      <c r="M1332" s="172" t="s">
        <v>179</v>
      </c>
    </row>
    <row r="1333" spans="2:13" ht="20.100000000000001" customHeight="1" x14ac:dyDescent="0.25">
      <c r="B1333" s="173" t="str">
        <f>IFERROR(RANK(Table912[[#This Row],[search id]],Table912[search id],1),"")</f>
        <v/>
      </c>
      <c r="C1333" s="174" t="str">
        <f>IF(MIN(Table912[[#This Row],[search supracategory]:[search subcategory]])&lt;&gt;0,MIN(Table912[[#This Row],[search supracategory]:[search subcategory]]),"")</f>
        <v/>
      </c>
      <c r="D1333" s="174" t="str">
        <f>IFERROR(SEARCH($G$3,Table912[[#This Row],[Supracategory Name]])+ROW()/100000,"")</f>
        <v/>
      </c>
      <c r="E1333" s="174" t="str">
        <f>IFERROR(SEARCH($G$3,Table912[[#This Row],[Category Name]])+ROW()/100000,"")</f>
        <v/>
      </c>
      <c r="F1333" s="174" t="str">
        <f>IFERROR(SEARCH($G$3,Table912[[#This Row],[Subcategory Name]])+ROW()/100000,"")</f>
        <v/>
      </c>
      <c r="G1333" s="171">
        <v>2455</v>
      </c>
      <c r="H1333" s="172" t="s">
        <v>2851</v>
      </c>
      <c r="I1333" s="172" t="s">
        <v>2852</v>
      </c>
      <c r="J1333" s="172" t="s">
        <v>2853</v>
      </c>
      <c r="K1333" s="172" t="s">
        <v>3061</v>
      </c>
      <c r="L1333" s="172" t="s">
        <v>3101</v>
      </c>
      <c r="M1333" s="172" t="s">
        <v>179</v>
      </c>
    </row>
    <row r="1334" spans="2:13" ht="20.100000000000001" customHeight="1" x14ac:dyDescent="0.25">
      <c r="B1334" s="169" t="str">
        <f>IFERROR(RANK(Table912[[#This Row],[search id]],Table912[search id],1),"")</f>
        <v/>
      </c>
      <c r="C1334" s="170" t="str">
        <f>IF(MIN(Table912[[#This Row],[search supracategory]:[search subcategory]])&lt;&gt;0,MIN(Table912[[#This Row],[search supracategory]:[search subcategory]]),"")</f>
        <v/>
      </c>
      <c r="D1334" s="170" t="str">
        <f>IFERROR(SEARCH($G$3,Table912[[#This Row],[Supracategory Name]])+ROW()/100000,"")</f>
        <v/>
      </c>
      <c r="E1334" s="170" t="str">
        <f>IFERROR(SEARCH($G$3,Table912[[#This Row],[Category Name]])+ROW()/100000,"")</f>
        <v/>
      </c>
      <c r="F1334" s="170" t="str">
        <f>IFERROR(SEARCH($G$3,Table912[[#This Row],[Subcategory Name]])+ROW()/100000,"")</f>
        <v/>
      </c>
      <c r="G1334" s="171">
        <v>2457</v>
      </c>
      <c r="H1334" s="172" t="s">
        <v>2851</v>
      </c>
      <c r="I1334" s="172" t="s">
        <v>2852</v>
      </c>
      <c r="J1334" s="172" t="s">
        <v>2853</v>
      </c>
      <c r="K1334" s="172" t="s">
        <v>3061</v>
      </c>
      <c r="L1334" s="172" t="s">
        <v>3103</v>
      </c>
      <c r="M1334" s="172" t="s">
        <v>179</v>
      </c>
    </row>
    <row r="1335" spans="2:13" ht="20.100000000000001" customHeight="1" x14ac:dyDescent="0.25">
      <c r="B1335" s="173" t="str">
        <f>IFERROR(RANK(Table912[[#This Row],[search id]],Table912[search id],1),"")</f>
        <v/>
      </c>
      <c r="C1335" s="174" t="str">
        <f>IF(MIN(Table912[[#This Row],[search supracategory]:[search subcategory]])&lt;&gt;0,MIN(Table912[[#This Row],[search supracategory]:[search subcategory]]),"")</f>
        <v/>
      </c>
      <c r="D1335" s="174" t="str">
        <f>IFERROR(SEARCH($G$3,Table912[[#This Row],[Supracategory Name]])+ROW()/100000,"")</f>
        <v/>
      </c>
      <c r="E1335" s="174" t="str">
        <f>IFERROR(SEARCH($G$3,Table912[[#This Row],[Category Name]])+ROW()/100000,"")</f>
        <v/>
      </c>
      <c r="F1335" s="174" t="str">
        <f>IFERROR(SEARCH($G$3,Table912[[#This Row],[Subcategory Name]])+ROW()/100000,"")</f>
        <v/>
      </c>
      <c r="G1335" s="171">
        <v>2458</v>
      </c>
      <c r="H1335" s="172" t="s">
        <v>2851</v>
      </c>
      <c r="I1335" s="172" t="s">
        <v>2852</v>
      </c>
      <c r="J1335" s="172" t="s">
        <v>2853</v>
      </c>
      <c r="K1335" s="172" t="s">
        <v>3061</v>
      </c>
      <c r="L1335" s="172" t="s">
        <v>3105</v>
      </c>
      <c r="M1335" s="172" t="s">
        <v>179</v>
      </c>
    </row>
    <row r="1336" spans="2:13" ht="20.100000000000001" customHeight="1" x14ac:dyDescent="0.25">
      <c r="B1336" s="169" t="str">
        <f>IFERROR(RANK(Table912[[#This Row],[search id]],Table912[search id],1),"")</f>
        <v/>
      </c>
      <c r="C1336" s="170" t="str">
        <f>IF(MIN(Table912[[#This Row],[search supracategory]:[search subcategory]])&lt;&gt;0,MIN(Table912[[#This Row],[search supracategory]:[search subcategory]]),"")</f>
        <v/>
      </c>
      <c r="D1336" s="170" t="str">
        <f>IFERROR(SEARCH($G$3,Table912[[#This Row],[Supracategory Name]])+ROW()/100000,"")</f>
        <v/>
      </c>
      <c r="E1336" s="170" t="str">
        <f>IFERROR(SEARCH($G$3,Table912[[#This Row],[Category Name]])+ROW()/100000,"")</f>
        <v/>
      </c>
      <c r="F1336" s="170" t="str">
        <f>IFERROR(SEARCH($G$3,Table912[[#This Row],[Subcategory Name]])+ROW()/100000,"")</f>
        <v/>
      </c>
      <c r="G1336" s="171">
        <v>2459</v>
      </c>
      <c r="H1336" s="172" t="s">
        <v>2851</v>
      </c>
      <c r="I1336" s="172" t="s">
        <v>2852</v>
      </c>
      <c r="J1336" s="172" t="s">
        <v>2853</v>
      </c>
      <c r="K1336" s="172" t="s">
        <v>3061</v>
      </c>
      <c r="L1336" s="172" t="s">
        <v>3107</v>
      </c>
      <c r="M1336" s="172" t="s">
        <v>179</v>
      </c>
    </row>
    <row r="1337" spans="2:13" ht="20.100000000000001" customHeight="1" x14ac:dyDescent="0.25">
      <c r="B1337" s="173" t="str">
        <f>IFERROR(RANK(Table912[[#This Row],[search id]],Table912[search id],1),"")</f>
        <v/>
      </c>
      <c r="C1337" s="174" t="str">
        <f>IF(MIN(Table912[[#This Row],[search supracategory]:[search subcategory]])&lt;&gt;0,MIN(Table912[[#This Row],[search supracategory]:[search subcategory]]),"")</f>
        <v/>
      </c>
      <c r="D1337" s="174" t="str">
        <f>IFERROR(SEARCH($G$3,Table912[[#This Row],[Supracategory Name]])+ROW()/100000,"")</f>
        <v/>
      </c>
      <c r="E1337" s="174" t="str">
        <f>IFERROR(SEARCH($G$3,Table912[[#This Row],[Category Name]])+ROW()/100000,"")</f>
        <v/>
      </c>
      <c r="F1337" s="174" t="str">
        <f>IFERROR(SEARCH($G$3,Table912[[#This Row],[Subcategory Name]])+ROW()/100000,"")</f>
        <v/>
      </c>
      <c r="G1337" s="171">
        <v>3524</v>
      </c>
      <c r="H1337" s="172" t="s">
        <v>2851</v>
      </c>
      <c r="I1337" s="172" t="s">
        <v>2852</v>
      </c>
      <c r="J1337" s="172" t="s">
        <v>2853</v>
      </c>
      <c r="K1337" s="172" t="s">
        <v>3061</v>
      </c>
      <c r="L1337" s="172" t="s">
        <v>3109</v>
      </c>
      <c r="M1337" s="172" t="s">
        <v>179</v>
      </c>
    </row>
    <row r="1338" spans="2:13" ht="20.100000000000001" customHeight="1" x14ac:dyDescent="0.25">
      <c r="B1338" s="169" t="str">
        <f>IFERROR(RANK(Table912[[#This Row],[search id]],Table912[search id],1),"")</f>
        <v/>
      </c>
      <c r="C1338" s="170" t="str">
        <f>IF(MIN(Table912[[#This Row],[search supracategory]:[search subcategory]])&lt;&gt;0,MIN(Table912[[#This Row],[search supracategory]:[search subcategory]]),"")</f>
        <v/>
      </c>
      <c r="D1338" s="170" t="str">
        <f>IFERROR(SEARCH($G$3,Table912[[#This Row],[Supracategory Name]])+ROW()/100000,"")</f>
        <v/>
      </c>
      <c r="E1338" s="170" t="str">
        <f>IFERROR(SEARCH($G$3,Table912[[#This Row],[Category Name]])+ROW()/100000,"")</f>
        <v/>
      </c>
      <c r="F1338" s="170" t="str">
        <f>IFERROR(SEARCH($G$3,Table912[[#This Row],[Subcategory Name]])+ROW()/100000,"")</f>
        <v/>
      </c>
      <c r="G1338" s="171">
        <v>1708</v>
      </c>
      <c r="H1338" s="172" t="s">
        <v>2851</v>
      </c>
      <c r="I1338" s="172" t="s">
        <v>2852</v>
      </c>
      <c r="J1338" s="172" t="s">
        <v>2853</v>
      </c>
      <c r="K1338" s="172" t="s">
        <v>3061</v>
      </c>
      <c r="L1338" s="172" t="s">
        <v>3111</v>
      </c>
      <c r="M1338" s="172" t="s">
        <v>179</v>
      </c>
    </row>
    <row r="1339" spans="2:13" ht="20.100000000000001" customHeight="1" x14ac:dyDescent="0.25">
      <c r="B1339" s="173" t="str">
        <f>IFERROR(RANK(Table912[[#This Row],[search id]],Table912[search id],1),"")</f>
        <v/>
      </c>
      <c r="C1339" s="174" t="str">
        <f>IF(MIN(Table912[[#This Row],[search supracategory]:[search subcategory]])&lt;&gt;0,MIN(Table912[[#This Row],[search supracategory]:[search subcategory]]),"")</f>
        <v/>
      </c>
      <c r="D1339" s="174" t="str">
        <f>IFERROR(SEARCH($G$3,Table912[[#This Row],[Supracategory Name]])+ROW()/100000,"")</f>
        <v/>
      </c>
      <c r="E1339" s="174" t="str">
        <f>IFERROR(SEARCH($G$3,Table912[[#This Row],[Category Name]])+ROW()/100000,"")</f>
        <v/>
      </c>
      <c r="F1339" s="174" t="str">
        <f>IFERROR(SEARCH($G$3,Table912[[#This Row],[Subcategory Name]])+ROW()/100000,"")</f>
        <v/>
      </c>
      <c r="G1339" s="171">
        <v>1702</v>
      </c>
      <c r="H1339" s="172" t="s">
        <v>2851</v>
      </c>
      <c r="I1339" s="172" t="s">
        <v>2852</v>
      </c>
      <c r="J1339" s="172" t="s">
        <v>2853</v>
      </c>
      <c r="K1339" s="172" t="s">
        <v>3061</v>
      </c>
      <c r="L1339" s="172" t="s">
        <v>3113</v>
      </c>
      <c r="M1339" s="172" t="s">
        <v>179</v>
      </c>
    </row>
    <row r="1340" spans="2:13" ht="20.100000000000001" customHeight="1" x14ac:dyDescent="0.25">
      <c r="B1340" s="169" t="str">
        <f>IFERROR(RANK(Table912[[#This Row],[search id]],Table912[search id],1),"")</f>
        <v/>
      </c>
      <c r="C1340" s="170" t="str">
        <f>IF(MIN(Table912[[#This Row],[search supracategory]:[search subcategory]])&lt;&gt;0,MIN(Table912[[#This Row],[search supracategory]:[search subcategory]]),"")</f>
        <v/>
      </c>
      <c r="D1340" s="170" t="str">
        <f>IFERROR(SEARCH($G$3,Table912[[#This Row],[Supracategory Name]])+ROW()/100000,"")</f>
        <v/>
      </c>
      <c r="E1340" s="170" t="str">
        <f>IFERROR(SEARCH($G$3,Table912[[#This Row],[Category Name]])+ROW()/100000,"")</f>
        <v/>
      </c>
      <c r="F1340" s="170" t="str">
        <f>IFERROR(SEARCH($G$3,Table912[[#This Row],[Subcategory Name]])+ROW()/100000,"")</f>
        <v/>
      </c>
      <c r="G1340" s="171">
        <v>1750</v>
      </c>
      <c r="H1340" s="172" t="s">
        <v>2851</v>
      </c>
      <c r="I1340" s="172" t="s">
        <v>2852</v>
      </c>
      <c r="J1340" s="172" t="s">
        <v>2853</v>
      </c>
      <c r="K1340" s="172" t="s">
        <v>3061</v>
      </c>
      <c r="L1340" s="172" t="s">
        <v>3115</v>
      </c>
      <c r="M1340" s="172" t="s">
        <v>179</v>
      </c>
    </row>
    <row r="1341" spans="2:13" ht="20.100000000000001" customHeight="1" x14ac:dyDescent="0.25">
      <c r="B1341" s="173" t="str">
        <f>IFERROR(RANK(Table912[[#This Row],[search id]],Table912[search id],1),"")</f>
        <v/>
      </c>
      <c r="C1341" s="174" t="str">
        <f>IF(MIN(Table912[[#This Row],[search supracategory]:[search subcategory]])&lt;&gt;0,MIN(Table912[[#This Row],[search supracategory]:[search subcategory]]),"")</f>
        <v/>
      </c>
      <c r="D1341" s="174" t="str">
        <f>IFERROR(SEARCH($G$3,Table912[[#This Row],[Supracategory Name]])+ROW()/100000,"")</f>
        <v/>
      </c>
      <c r="E1341" s="174" t="str">
        <f>IFERROR(SEARCH($G$3,Table912[[#This Row],[Category Name]])+ROW()/100000,"")</f>
        <v/>
      </c>
      <c r="F1341" s="174" t="str">
        <f>IFERROR(SEARCH($G$3,Table912[[#This Row],[Subcategory Name]])+ROW()/100000,"")</f>
        <v/>
      </c>
      <c r="G1341" s="171">
        <v>3309</v>
      </c>
      <c r="H1341" s="172" t="s">
        <v>2851</v>
      </c>
      <c r="I1341" s="172" t="s">
        <v>2852</v>
      </c>
      <c r="J1341" s="172" t="s">
        <v>2853</v>
      </c>
      <c r="K1341" s="172" t="s">
        <v>3117</v>
      </c>
      <c r="L1341" s="172" t="s">
        <v>3118</v>
      </c>
      <c r="M1341" s="172" t="s">
        <v>179</v>
      </c>
    </row>
    <row r="1342" spans="2:13" ht="20.100000000000001" customHeight="1" x14ac:dyDescent="0.25">
      <c r="B1342" s="169" t="str">
        <f>IFERROR(RANK(Table912[[#This Row],[search id]],Table912[search id],1),"")</f>
        <v/>
      </c>
      <c r="C1342" s="170" t="str">
        <f>IF(MIN(Table912[[#This Row],[search supracategory]:[search subcategory]])&lt;&gt;0,MIN(Table912[[#This Row],[search supracategory]:[search subcategory]]),"")</f>
        <v/>
      </c>
      <c r="D1342" s="170" t="str">
        <f>IFERROR(SEARCH($G$3,Table912[[#This Row],[Supracategory Name]])+ROW()/100000,"")</f>
        <v/>
      </c>
      <c r="E1342" s="170" t="str">
        <f>IFERROR(SEARCH($G$3,Table912[[#This Row],[Category Name]])+ROW()/100000,"")</f>
        <v/>
      </c>
      <c r="F1342" s="170" t="str">
        <f>IFERROR(SEARCH($G$3,Table912[[#This Row],[Subcategory Name]])+ROW()/100000,"")</f>
        <v/>
      </c>
      <c r="G1342" s="171">
        <v>3307</v>
      </c>
      <c r="H1342" s="172" t="s">
        <v>2851</v>
      </c>
      <c r="I1342" s="172" t="s">
        <v>2852</v>
      </c>
      <c r="J1342" s="172" t="s">
        <v>2853</v>
      </c>
      <c r="K1342" s="172" t="s">
        <v>3117</v>
      </c>
      <c r="L1342" s="172" t="s">
        <v>3121</v>
      </c>
      <c r="M1342" s="172" t="s">
        <v>179</v>
      </c>
    </row>
    <row r="1343" spans="2:13" ht="20.100000000000001" customHeight="1" x14ac:dyDescent="0.25">
      <c r="B1343" s="173" t="str">
        <f>IFERROR(RANK(Table912[[#This Row],[search id]],Table912[search id],1),"")</f>
        <v/>
      </c>
      <c r="C1343" s="174" t="str">
        <f>IF(MIN(Table912[[#This Row],[search supracategory]:[search subcategory]])&lt;&gt;0,MIN(Table912[[#This Row],[search supracategory]:[search subcategory]]),"")</f>
        <v/>
      </c>
      <c r="D1343" s="174" t="str">
        <f>IFERROR(SEARCH($G$3,Table912[[#This Row],[Supracategory Name]])+ROW()/100000,"")</f>
        <v/>
      </c>
      <c r="E1343" s="174" t="str">
        <f>IFERROR(SEARCH($G$3,Table912[[#This Row],[Category Name]])+ROW()/100000,"")</f>
        <v/>
      </c>
      <c r="F1343" s="174" t="str">
        <f>IFERROR(SEARCH($G$3,Table912[[#This Row],[Subcategory Name]])+ROW()/100000,"")</f>
        <v/>
      </c>
      <c r="G1343" s="171">
        <v>2503</v>
      </c>
      <c r="H1343" s="172" t="s">
        <v>2851</v>
      </c>
      <c r="I1343" s="172" t="s">
        <v>2852</v>
      </c>
      <c r="J1343" s="172" t="s">
        <v>3123</v>
      </c>
      <c r="K1343" s="172" t="s">
        <v>3124</v>
      </c>
      <c r="L1343" s="172" t="s">
        <v>179</v>
      </c>
      <c r="M1343" s="172" t="s">
        <v>179</v>
      </c>
    </row>
    <row r="1344" spans="2:13" ht="20.100000000000001" customHeight="1" x14ac:dyDescent="0.25">
      <c r="B1344" s="169" t="str">
        <f>IFERROR(RANK(Table912[[#This Row],[search id]],Table912[search id],1),"")</f>
        <v/>
      </c>
      <c r="C1344" s="170" t="str">
        <f>IF(MIN(Table912[[#This Row],[search supracategory]:[search subcategory]])&lt;&gt;0,MIN(Table912[[#This Row],[search supracategory]:[search subcategory]]),"")</f>
        <v/>
      </c>
      <c r="D1344" s="170" t="str">
        <f>IFERROR(SEARCH($G$3,Table912[[#This Row],[Supracategory Name]])+ROW()/100000,"")</f>
        <v/>
      </c>
      <c r="E1344" s="170" t="str">
        <f>IFERROR(SEARCH($G$3,Table912[[#This Row],[Category Name]])+ROW()/100000,"")</f>
        <v/>
      </c>
      <c r="F1344" s="170" t="str">
        <f>IFERROR(SEARCH($G$3,Table912[[#This Row],[Subcategory Name]])+ROW()/100000,"")</f>
        <v/>
      </c>
      <c r="G1344" s="171">
        <v>2509</v>
      </c>
      <c r="H1344" s="172" t="s">
        <v>2851</v>
      </c>
      <c r="I1344" s="172" t="s">
        <v>2852</v>
      </c>
      <c r="J1344" s="172" t="s">
        <v>3123</v>
      </c>
      <c r="K1344" s="172" t="s">
        <v>3127</v>
      </c>
      <c r="L1344" s="172" t="s">
        <v>179</v>
      </c>
      <c r="M1344" s="172" t="s">
        <v>179</v>
      </c>
    </row>
    <row r="1345" spans="2:13" ht="20.100000000000001" customHeight="1" x14ac:dyDescent="0.25">
      <c r="B1345" s="173" t="str">
        <f>IFERROR(RANK(Table912[[#This Row],[search id]],Table912[search id],1),"")</f>
        <v/>
      </c>
      <c r="C1345" s="174" t="str">
        <f>IF(MIN(Table912[[#This Row],[search supracategory]:[search subcategory]])&lt;&gt;0,MIN(Table912[[#This Row],[search supracategory]:[search subcategory]]),"")</f>
        <v/>
      </c>
      <c r="D1345" s="174" t="str">
        <f>IFERROR(SEARCH($G$3,Table912[[#This Row],[Supracategory Name]])+ROW()/100000,"")</f>
        <v/>
      </c>
      <c r="E1345" s="174" t="str">
        <f>IFERROR(SEARCH($G$3,Table912[[#This Row],[Category Name]])+ROW()/100000,"")</f>
        <v/>
      </c>
      <c r="F1345" s="174" t="str">
        <f>IFERROR(SEARCH($G$3,Table912[[#This Row],[Subcategory Name]])+ROW()/100000,"")</f>
        <v/>
      </c>
      <c r="G1345" s="171">
        <v>2511</v>
      </c>
      <c r="H1345" s="172" t="s">
        <v>2851</v>
      </c>
      <c r="I1345" s="172" t="s">
        <v>2852</v>
      </c>
      <c r="J1345" s="172" t="s">
        <v>3123</v>
      </c>
      <c r="K1345" s="172" t="s">
        <v>3129</v>
      </c>
      <c r="L1345" s="172" t="s">
        <v>179</v>
      </c>
      <c r="M1345" s="172" t="s">
        <v>179</v>
      </c>
    </row>
    <row r="1346" spans="2:13" ht="20.100000000000001" customHeight="1" x14ac:dyDescent="0.25">
      <c r="B1346" s="169" t="str">
        <f>IFERROR(RANK(Table912[[#This Row],[search id]],Table912[search id],1),"")</f>
        <v/>
      </c>
      <c r="C1346" s="170" t="str">
        <f>IF(MIN(Table912[[#This Row],[search supracategory]:[search subcategory]])&lt;&gt;0,MIN(Table912[[#This Row],[search supracategory]:[search subcategory]]),"")</f>
        <v/>
      </c>
      <c r="D1346" s="170" t="str">
        <f>IFERROR(SEARCH($G$3,Table912[[#This Row],[Supracategory Name]])+ROW()/100000,"")</f>
        <v/>
      </c>
      <c r="E1346" s="170" t="str">
        <f>IFERROR(SEARCH($G$3,Table912[[#This Row],[Category Name]])+ROW()/100000,"")</f>
        <v/>
      </c>
      <c r="F1346" s="170" t="str">
        <f>IFERROR(SEARCH($G$3,Table912[[#This Row],[Subcategory Name]])+ROW()/100000,"")</f>
        <v/>
      </c>
      <c r="G1346" s="171">
        <v>2479</v>
      </c>
      <c r="H1346" s="172" t="s">
        <v>2851</v>
      </c>
      <c r="I1346" s="172" t="s">
        <v>2852</v>
      </c>
      <c r="J1346" s="172" t="s">
        <v>3123</v>
      </c>
      <c r="K1346" s="172" t="s">
        <v>3131</v>
      </c>
      <c r="L1346" s="172" t="s">
        <v>179</v>
      </c>
      <c r="M1346" s="172" t="s">
        <v>179</v>
      </c>
    </row>
    <row r="1347" spans="2:13" ht="20.100000000000001" customHeight="1" x14ac:dyDescent="0.25">
      <c r="B1347" s="173" t="str">
        <f>IFERROR(RANK(Table912[[#This Row],[search id]],Table912[search id],1),"")</f>
        <v/>
      </c>
      <c r="C1347" s="174" t="str">
        <f>IF(MIN(Table912[[#This Row],[search supracategory]:[search subcategory]])&lt;&gt;0,MIN(Table912[[#This Row],[search supracategory]:[search subcategory]]),"")</f>
        <v/>
      </c>
      <c r="D1347" s="174" t="str">
        <f>IFERROR(SEARCH($G$3,Table912[[#This Row],[Supracategory Name]])+ROW()/100000,"")</f>
        <v/>
      </c>
      <c r="E1347" s="174" t="str">
        <f>IFERROR(SEARCH($G$3,Table912[[#This Row],[Category Name]])+ROW()/100000,"")</f>
        <v/>
      </c>
      <c r="F1347" s="174" t="str">
        <f>IFERROR(SEARCH($G$3,Table912[[#This Row],[Subcategory Name]])+ROW()/100000,"")</f>
        <v/>
      </c>
      <c r="G1347" s="171">
        <v>3525</v>
      </c>
      <c r="H1347" s="172" t="s">
        <v>2851</v>
      </c>
      <c r="I1347" s="172" t="s">
        <v>2852</v>
      </c>
      <c r="J1347" s="172" t="s">
        <v>3123</v>
      </c>
      <c r="K1347" s="172" t="s">
        <v>3133</v>
      </c>
      <c r="L1347" s="172" t="s">
        <v>179</v>
      </c>
      <c r="M1347" s="172" t="s">
        <v>179</v>
      </c>
    </row>
    <row r="1348" spans="2:13" ht="20.100000000000001" customHeight="1" x14ac:dyDescent="0.25">
      <c r="B1348" s="169" t="str">
        <f>IFERROR(RANK(Table912[[#This Row],[search id]],Table912[search id],1),"")</f>
        <v/>
      </c>
      <c r="C1348" s="170" t="str">
        <f>IF(MIN(Table912[[#This Row],[search supracategory]:[search subcategory]])&lt;&gt;0,MIN(Table912[[#This Row],[search supracategory]:[search subcategory]]),"")</f>
        <v/>
      </c>
      <c r="D1348" s="170" t="str">
        <f>IFERROR(SEARCH($G$3,Table912[[#This Row],[Supracategory Name]])+ROW()/100000,"")</f>
        <v/>
      </c>
      <c r="E1348" s="170" t="str">
        <f>IFERROR(SEARCH($G$3,Table912[[#This Row],[Category Name]])+ROW()/100000,"")</f>
        <v/>
      </c>
      <c r="F1348" s="170" t="str">
        <f>IFERROR(SEARCH($G$3,Table912[[#This Row],[Subcategory Name]])+ROW()/100000,"")</f>
        <v/>
      </c>
      <c r="G1348" s="171">
        <v>2490</v>
      </c>
      <c r="H1348" s="172" t="s">
        <v>2851</v>
      </c>
      <c r="I1348" s="172" t="s">
        <v>2852</v>
      </c>
      <c r="J1348" s="172" t="s">
        <v>3123</v>
      </c>
      <c r="K1348" s="172" t="s">
        <v>3135</v>
      </c>
      <c r="L1348" s="172" t="s">
        <v>179</v>
      </c>
      <c r="M1348" s="172" t="s">
        <v>179</v>
      </c>
    </row>
    <row r="1349" spans="2:13" ht="20.100000000000001" customHeight="1" x14ac:dyDescent="0.25">
      <c r="B1349" s="173" t="str">
        <f>IFERROR(RANK(Table912[[#This Row],[search id]],Table912[search id],1),"")</f>
        <v/>
      </c>
      <c r="C1349" s="174" t="str">
        <f>IF(MIN(Table912[[#This Row],[search supracategory]:[search subcategory]])&lt;&gt;0,MIN(Table912[[#This Row],[search supracategory]:[search subcategory]]),"")</f>
        <v/>
      </c>
      <c r="D1349" s="174" t="str">
        <f>IFERROR(SEARCH($G$3,Table912[[#This Row],[Supracategory Name]])+ROW()/100000,"")</f>
        <v/>
      </c>
      <c r="E1349" s="174" t="str">
        <f>IFERROR(SEARCH($G$3,Table912[[#This Row],[Category Name]])+ROW()/100000,"")</f>
        <v/>
      </c>
      <c r="F1349" s="174" t="str">
        <f>IFERROR(SEARCH($G$3,Table912[[#This Row],[Subcategory Name]])+ROW()/100000,"")</f>
        <v/>
      </c>
      <c r="G1349" s="171">
        <v>2513</v>
      </c>
      <c r="H1349" s="172" t="s">
        <v>2851</v>
      </c>
      <c r="I1349" s="172" t="s">
        <v>2852</v>
      </c>
      <c r="J1349" s="172" t="s">
        <v>3123</v>
      </c>
      <c r="K1349" s="172" t="s">
        <v>3137</v>
      </c>
      <c r="L1349" s="172" t="s">
        <v>179</v>
      </c>
      <c r="M1349" s="172" t="s">
        <v>179</v>
      </c>
    </row>
    <row r="1350" spans="2:13" ht="20.100000000000001" customHeight="1" x14ac:dyDescent="0.25">
      <c r="B1350" s="169" t="str">
        <f>IFERROR(RANK(Table912[[#This Row],[search id]],Table912[search id],1),"")</f>
        <v/>
      </c>
      <c r="C1350" s="170" t="str">
        <f>IF(MIN(Table912[[#This Row],[search supracategory]:[search subcategory]])&lt;&gt;0,MIN(Table912[[#This Row],[search supracategory]:[search subcategory]]),"")</f>
        <v/>
      </c>
      <c r="D1350" s="170" t="str">
        <f>IFERROR(SEARCH($G$3,Table912[[#This Row],[Supracategory Name]])+ROW()/100000,"")</f>
        <v/>
      </c>
      <c r="E1350" s="170" t="str">
        <f>IFERROR(SEARCH($G$3,Table912[[#This Row],[Category Name]])+ROW()/100000,"")</f>
        <v/>
      </c>
      <c r="F1350" s="170" t="str">
        <f>IFERROR(SEARCH($G$3,Table912[[#This Row],[Subcategory Name]])+ROW()/100000,"")</f>
        <v/>
      </c>
      <c r="G1350" s="171">
        <v>3435</v>
      </c>
      <c r="H1350" s="172" t="s">
        <v>2851</v>
      </c>
      <c r="I1350" s="172" t="s">
        <v>2852</v>
      </c>
      <c r="J1350" s="172" t="s">
        <v>3123</v>
      </c>
      <c r="K1350" s="172" t="s">
        <v>3139</v>
      </c>
      <c r="L1350" s="172" t="s">
        <v>3140</v>
      </c>
      <c r="M1350" s="172" t="s">
        <v>179</v>
      </c>
    </row>
    <row r="1351" spans="2:13" ht="20.100000000000001" customHeight="1" x14ac:dyDescent="0.25">
      <c r="B1351" s="173" t="str">
        <f>IFERROR(RANK(Table912[[#This Row],[search id]],Table912[search id],1),"")</f>
        <v/>
      </c>
      <c r="C1351" s="174" t="str">
        <f>IF(MIN(Table912[[#This Row],[search supracategory]:[search subcategory]])&lt;&gt;0,MIN(Table912[[#This Row],[search supracategory]:[search subcategory]]),"")</f>
        <v/>
      </c>
      <c r="D1351" s="174" t="str">
        <f>IFERROR(SEARCH($G$3,Table912[[#This Row],[Supracategory Name]])+ROW()/100000,"")</f>
        <v/>
      </c>
      <c r="E1351" s="174" t="str">
        <f>IFERROR(SEARCH($G$3,Table912[[#This Row],[Category Name]])+ROW()/100000,"")</f>
        <v/>
      </c>
      <c r="F1351" s="174" t="str">
        <f>IFERROR(SEARCH($G$3,Table912[[#This Row],[Subcategory Name]])+ROW()/100000,"")</f>
        <v/>
      </c>
      <c r="G1351" s="171">
        <v>3436</v>
      </c>
      <c r="H1351" s="172" t="s">
        <v>2851</v>
      </c>
      <c r="I1351" s="172" t="s">
        <v>2852</v>
      </c>
      <c r="J1351" s="172" t="s">
        <v>3123</v>
      </c>
      <c r="K1351" s="172" t="s">
        <v>3139</v>
      </c>
      <c r="L1351" s="172" t="s">
        <v>3143</v>
      </c>
      <c r="M1351" s="172" t="s">
        <v>179</v>
      </c>
    </row>
    <row r="1352" spans="2:13" ht="20.100000000000001" customHeight="1" x14ac:dyDescent="0.25">
      <c r="B1352" s="169" t="str">
        <f>IFERROR(RANK(Table912[[#This Row],[search id]],Table912[search id],1),"")</f>
        <v/>
      </c>
      <c r="C1352" s="170" t="str">
        <f>IF(MIN(Table912[[#This Row],[search supracategory]:[search subcategory]])&lt;&gt;0,MIN(Table912[[#This Row],[search supracategory]:[search subcategory]]),"")</f>
        <v/>
      </c>
      <c r="D1352" s="170" t="str">
        <f>IFERROR(SEARCH($G$3,Table912[[#This Row],[Supracategory Name]])+ROW()/100000,"")</f>
        <v/>
      </c>
      <c r="E1352" s="170" t="str">
        <f>IFERROR(SEARCH($G$3,Table912[[#This Row],[Category Name]])+ROW()/100000,"")</f>
        <v/>
      </c>
      <c r="F1352" s="170" t="str">
        <f>IFERROR(SEARCH($G$3,Table912[[#This Row],[Subcategory Name]])+ROW()/100000,"")</f>
        <v/>
      </c>
      <c r="G1352" s="171">
        <v>2664</v>
      </c>
      <c r="H1352" s="172" t="s">
        <v>2851</v>
      </c>
      <c r="I1352" s="172" t="s">
        <v>2852</v>
      </c>
      <c r="J1352" s="172" t="s">
        <v>3123</v>
      </c>
      <c r="K1352" s="172" t="s">
        <v>3139</v>
      </c>
      <c r="L1352" s="172" t="s">
        <v>3145</v>
      </c>
      <c r="M1352" s="172" t="s">
        <v>179</v>
      </c>
    </row>
    <row r="1353" spans="2:13" ht="20.100000000000001" customHeight="1" x14ac:dyDescent="0.25">
      <c r="B1353" s="173" t="str">
        <f>IFERROR(RANK(Table912[[#This Row],[search id]],Table912[search id],1),"")</f>
        <v/>
      </c>
      <c r="C1353" s="174" t="str">
        <f>IF(MIN(Table912[[#This Row],[search supracategory]:[search subcategory]])&lt;&gt;0,MIN(Table912[[#This Row],[search supracategory]:[search subcategory]]),"")</f>
        <v/>
      </c>
      <c r="D1353" s="174" t="str">
        <f>IFERROR(SEARCH($G$3,Table912[[#This Row],[Supracategory Name]])+ROW()/100000,"")</f>
        <v/>
      </c>
      <c r="E1353" s="174" t="str">
        <f>IFERROR(SEARCH($G$3,Table912[[#This Row],[Category Name]])+ROW()/100000,"")</f>
        <v/>
      </c>
      <c r="F1353" s="174" t="str">
        <f>IFERROR(SEARCH($G$3,Table912[[#This Row],[Subcategory Name]])+ROW()/100000,"")</f>
        <v/>
      </c>
      <c r="G1353" s="171">
        <v>2665</v>
      </c>
      <c r="H1353" s="172" t="s">
        <v>2851</v>
      </c>
      <c r="I1353" s="172" t="s">
        <v>2852</v>
      </c>
      <c r="J1353" s="172" t="s">
        <v>3123</v>
      </c>
      <c r="K1353" s="172" t="s">
        <v>3139</v>
      </c>
      <c r="L1353" s="172" t="s">
        <v>3147</v>
      </c>
      <c r="M1353" s="172" t="s">
        <v>179</v>
      </c>
    </row>
    <row r="1354" spans="2:13" ht="20.100000000000001" customHeight="1" x14ac:dyDescent="0.25">
      <c r="B1354" s="169" t="str">
        <f>IFERROR(RANK(Table912[[#This Row],[search id]],Table912[search id],1),"")</f>
        <v/>
      </c>
      <c r="C1354" s="170" t="str">
        <f>IF(MIN(Table912[[#This Row],[search supracategory]:[search subcategory]])&lt;&gt;0,MIN(Table912[[#This Row],[search supracategory]:[search subcategory]]),"")</f>
        <v/>
      </c>
      <c r="D1354" s="170" t="str">
        <f>IFERROR(SEARCH($G$3,Table912[[#This Row],[Supracategory Name]])+ROW()/100000,"")</f>
        <v/>
      </c>
      <c r="E1354" s="170" t="str">
        <f>IFERROR(SEARCH($G$3,Table912[[#This Row],[Category Name]])+ROW()/100000,"")</f>
        <v/>
      </c>
      <c r="F1354" s="170" t="str">
        <f>IFERROR(SEARCH($G$3,Table912[[#This Row],[Subcategory Name]])+ROW()/100000,"")</f>
        <v/>
      </c>
      <c r="G1354" s="171">
        <v>2666</v>
      </c>
      <c r="H1354" s="172" t="s">
        <v>2851</v>
      </c>
      <c r="I1354" s="172" t="s">
        <v>2852</v>
      </c>
      <c r="J1354" s="172" t="s">
        <v>3123</v>
      </c>
      <c r="K1354" s="172" t="s">
        <v>3139</v>
      </c>
      <c r="L1354" s="172" t="s">
        <v>3149</v>
      </c>
      <c r="M1354" s="172" t="s">
        <v>179</v>
      </c>
    </row>
    <row r="1355" spans="2:13" ht="20.100000000000001" customHeight="1" x14ac:dyDescent="0.25">
      <c r="B1355" s="173" t="str">
        <f>IFERROR(RANK(Table912[[#This Row],[search id]],Table912[search id],1),"")</f>
        <v/>
      </c>
      <c r="C1355" s="174" t="str">
        <f>IF(MIN(Table912[[#This Row],[search supracategory]:[search subcategory]])&lt;&gt;0,MIN(Table912[[#This Row],[search supracategory]:[search subcategory]]),"")</f>
        <v/>
      </c>
      <c r="D1355" s="174" t="str">
        <f>IFERROR(SEARCH($G$3,Table912[[#This Row],[Supracategory Name]])+ROW()/100000,"")</f>
        <v/>
      </c>
      <c r="E1355" s="174" t="str">
        <f>IFERROR(SEARCH($G$3,Table912[[#This Row],[Category Name]])+ROW()/100000,"")</f>
        <v/>
      </c>
      <c r="F1355" s="174" t="str">
        <f>IFERROR(SEARCH($G$3,Table912[[#This Row],[Subcategory Name]])+ROW()/100000,"")</f>
        <v/>
      </c>
      <c r="G1355" s="171">
        <v>2667</v>
      </c>
      <c r="H1355" s="172" t="s">
        <v>2851</v>
      </c>
      <c r="I1355" s="172" t="s">
        <v>2852</v>
      </c>
      <c r="J1355" s="172" t="s">
        <v>3123</v>
      </c>
      <c r="K1355" s="172" t="s">
        <v>3139</v>
      </c>
      <c r="L1355" s="172" t="s">
        <v>3151</v>
      </c>
      <c r="M1355" s="172" t="s">
        <v>179</v>
      </c>
    </row>
    <row r="1356" spans="2:13" ht="20.100000000000001" customHeight="1" x14ac:dyDescent="0.25">
      <c r="B1356" s="169" t="str">
        <f>IFERROR(RANK(Table912[[#This Row],[search id]],Table912[search id],1),"")</f>
        <v/>
      </c>
      <c r="C1356" s="170" t="str">
        <f>IF(MIN(Table912[[#This Row],[search supracategory]:[search subcategory]])&lt;&gt;0,MIN(Table912[[#This Row],[search supracategory]:[search subcategory]]),"")</f>
        <v/>
      </c>
      <c r="D1356" s="170" t="str">
        <f>IFERROR(SEARCH($G$3,Table912[[#This Row],[Supracategory Name]])+ROW()/100000,"")</f>
        <v/>
      </c>
      <c r="E1356" s="170" t="str">
        <f>IFERROR(SEARCH($G$3,Table912[[#This Row],[Category Name]])+ROW()/100000,"")</f>
        <v/>
      </c>
      <c r="F1356" s="170" t="str">
        <f>IFERROR(SEARCH($G$3,Table912[[#This Row],[Subcategory Name]])+ROW()/100000,"")</f>
        <v/>
      </c>
      <c r="G1356" s="171">
        <v>2668</v>
      </c>
      <c r="H1356" s="172" t="s">
        <v>2851</v>
      </c>
      <c r="I1356" s="172" t="s">
        <v>2852</v>
      </c>
      <c r="J1356" s="172" t="s">
        <v>3123</v>
      </c>
      <c r="K1356" s="172" t="s">
        <v>3139</v>
      </c>
      <c r="L1356" s="172" t="s">
        <v>3153</v>
      </c>
      <c r="M1356" s="172" t="s">
        <v>179</v>
      </c>
    </row>
    <row r="1357" spans="2:13" ht="20.100000000000001" customHeight="1" x14ac:dyDescent="0.25">
      <c r="B1357" s="173" t="str">
        <f>IFERROR(RANK(Table912[[#This Row],[search id]],Table912[search id],1),"")</f>
        <v/>
      </c>
      <c r="C1357" s="174" t="str">
        <f>IF(MIN(Table912[[#This Row],[search supracategory]:[search subcategory]])&lt;&gt;0,MIN(Table912[[#This Row],[search supracategory]:[search subcategory]]),"")</f>
        <v/>
      </c>
      <c r="D1357" s="174" t="str">
        <f>IFERROR(SEARCH($G$3,Table912[[#This Row],[Supracategory Name]])+ROW()/100000,"")</f>
        <v/>
      </c>
      <c r="E1357" s="174" t="str">
        <f>IFERROR(SEARCH($G$3,Table912[[#This Row],[Category Name]])+ROW()/100000,"")</f>
        <v/>
      </c>
      <c r="F1357" s="174" t="str">
        <f>IFERROR(SEARCH($G$3,Table912[[#This Row],[Subcategory Name]])+ROW()/100000,"")</f>
        <v/>
      </c>
      <c r="G1357" s="171">
        <v>2669</v>
      </c>
      <c r="H1357" s="172" t="s">
        <v>2851</v>
      </c>
      <c r="I1357" s="172" t="s">
        <v>2852</v>
      </c>
      <c r="J1357" s="172" t="s">
        <v>3123</v>
      </c>
      <c r="K1357" s="172" t="s">
        <v>3139</v>
      </c>
      <c r="L1357" s="172" t="s">
        <v>3155</v>
      </c>
      <c r="M1357" s="172" t="s">
        <v>179</v>
      </c>
    </row>
    <row r="1358" spans="2:13" ht="20.100000000000001" customHeight="1" x14ac:dyDescent="0.25">
      <c r="B1358" s="169" t="str">
        <f>IFERROR(RANK(Table912[[#This Row],[search id]],Table912[search id],1),"")</f>
        <v/>
      </c>
      <c r="C1358" s="170" t="str">
        <f>IF(MIN(Table912[[#This Row],[search supracategory]:[search subcategory]])&lt;&gt;0,MIN(Table912[[#This Row],[search supracategory]:[search subcategory]]),"")</f>
        <v/>
      </c>
      <c r="D1358" s="170" t="str">
        <f>IFERROR(SEARCH($G$3,Table912[[#This Row],[Supracategory Name]])+ROW()/100000,"")</f>
        <v/>
      </c>
      <c r="E1358" s="170" t="str">
        <f>IFERROR(SEARCH($G$3,Table912[[#This Row],[Category Name]])+ROW()/100000,"")</f>
        <v/>
      </c>
      <c r="F1358" s="170" t="str">
        <f>IFERROR(SEARCH($G$3,Table912[[#This Row],[Subcategory Name]])+ROW()/100000,"")</f>
        <v/>
      </c>
      <c r="G1358" s="171">
        <v>2670</v>
      </c>
      <c r="H1358" s="172" t="s">
        <v>2851</v>
      </c>
      <c r="I1358" s="172" t="s">
        <v>2852</v>
      </c>
      <c r="J1358" s="172" t="s">
        <v>3123</v>
      </c>
      <c r="K1358" s="172" t="s">
        <v>3139</v>
      </c>
      <c r="L1358" s="172" t="s">
        <v>3157</v>
      </c>
      <c r="M1358" s="172" t="s">
        <v>179</v>
      </c>
    </row>
    <row r="1359" spans="2:13" ht="20.100000000000001" customHeight="1" x14ac:dyDescent="0.25">
      <c r="B1359" s="173" t="str">
        <f>IFERROR(RANK(Table912[[#This Row],[search id]],Table912[search id],1),"")</f>
        <v/>
      </c>
      <c r="C1359" s="174" t="str">
        <f>IF(MIN(Table912[[#This Row],[search supracategory]:[search subcategory]])&lt;&gt;0,MIN(Table912[[#This Row],[search supracategory]:[search subcategory]]),"")</f>
        <v/>
      </c>
      <c r="D1359" s="174" t="str">
        <f>IFERROR(SEARCH($G$3,Table912[[#This Row],[Supracategory Name]])+ROW()/100000,"")</f>
        <v/>
      </c>
      <c r="E1359" s="174" t="str">
        <f>IFERROR(SEARCH($G$3,Table912[[#This Row],[Category Name]])+ROW()/100000,"")</f>
        <v/>
      </c>
      <c r="F1359" s="174" t="str">
        <f>IFERROR(SEARCH($G$3,Table912[[#This Row],[Subcategory Name]])+ROW()/100000,"")</f>
        <v/>
      </c>
      <c r="G1359" s="171">
        <v>2493</v>
      </c>
      <c r="H1359" s="172" t="s">
        <v>2851</v>
      </c>
      <c r="I1359" s="172" t="s">
        <v>2852</v>
      </c>
      <c r="J1359" s="172" t="s">
        <v>3123</v>
      </c>
      <c r="K1359" s="172" t="s">
        <v>3159</v>
      </c>
      <c r="L1359" s="172" t="s">
        <v>179</v>
      </c>
      <c r="M1359" s="172" t="s">
        <v>179</v>
      </c>
    </row>
    <row r="1360" spans="2:13" ht="20.100000000000001" customHeight="1" x14ac:dyDescent="0.25">
      <c r="B1360" s="169" t="str">
        <f>IFERROR(RANK(Table912[[#This Row],[search id]],Table912[search id],1),"")</f>
        <v/>
      </c>
      <c r="C1360" s="170" t="str">
        <f>IF(MIN(Table912[[#This Row],[search supracategory]:[search subcategory]])&lt;&gt;0,MIN(Table912[[#This Row],[search supracategory]:[search subcategory]]),"")</f>
        <v/>
      </c>
      <c r="D1360" s="170" t="str">
        <f>IFERROR(SEARCH($G$3,Table912[[#This Row],[Supracategory Name]])+ROW()/100000,"")</f>
        <v/>
      </c>
      <c r="E1360" s="170" t="str">
        <f>IFERROR(SEARCH($G$3,Table912[[#This Row],[Category Name]])+ROW()/100000,"")</f>
        <v/>
      </c>
      <c r="F1360" s="170" t="str">
        <f>IFERROR(SEARCH($G$3,Table912[[#This Row],[Subcategory Name]])+ROW()/100000,"")</f>
        <v/>
      </c>
      <c r="G1360" s="171">
        <v>2473</v>
      </c>
      <c r="H1360" s="172" t="s">
        <v>2851</v>
      </c>
      <c r="I1360" s="172" t="s">
        <v>2852</v>
      </c>
      <c r="J1360" s="172" t="s">
        <v>3123</v>
      </c>
      <c r="K1360" s="172" t="s">
        <v>3161</v>
      </c>
      <c r="L1360" s="172" t="s">
        <v>3162</v>
      </c>
      <c r="M1360" s="172" t="s">
        <v>179</v>
      </c>
    </row>
    <row r="1361" spans="2:13" ht="20.100000000000001" customHeight="1" x14ac:dyDescent="0.25">
      <c r="B1361" s="173" t="str">
        <f>IFERROR(RANK(Table912[[#This Row],[search id]],Table912[search id],1),"")</f>
        <v/>
      </c>
      <c r="C1361" s="174" t="str">
        <f>IF(MIN(Table912[[#This Row],[search supracategory]:[search subcategory]])&lt;&gt;0,MIN(Table912[[#This Row],[search supracategory]:[search subcategory]]),"")</f>
        <v/>
      </c>
      <c r="D1361" s="174" t="str">
        <f>IFERROR(SEARCH($G$3,Table912[[#This Row],[Supracategory Name]])+ROW()/100000,"")</f>
        <v/>
      </c>
      <c r="E1361" s="174" t="str">
        <f>IFERROR(SEARCH($G$3,Table912[[#This Row],[Category Name]])+ROW()/100000,"")</f>
        <v/>
      </c>
      <c r="F1361" s="174" t="str">
        <f>IFERROR(SEARCH($G$3,Table912[[#This Row],[Subcategory Name]])+ROW()/100000,"")</f>
        <v/>
      </c>
      <c r="G1361" s="171">
        <v>2474</v>
      </c>
      <c r="H1361" s="172" t="s">
        <v>2851</v>
      </c>
      <c r="I1361" s="172" t="s">
        <v>2852</v>
      </c>
      <c r="J1361" s="172" t="s">
        <v>3123</v>
      </c>
      <c r="K1361" s="172" t="s">
        <v>3161</v>
      </c>
      <c r="L1361" s="172" t="s">
        <v>3165</v>
      </c>
      <c r="M1361" s="172" t="s">
        <v>179</v>
      </c>
    </row>
    <row r="1362" spans="2:13" ht="20.100000000000001" customHeight="1" x14ac:dyDescent="0.25">
      <c r="B1362" s="169" t="str">
        <f>IFERROR(RANK(Table912[[#This Row],[search id]],Table912[search id],1),"")</f>
        <v/>
      </c>
      <c r="C1362" s="170" t="str">
        <f>IF(MIN(Table912[[#This Row],[search supracategory]:[search subcategory]])&lt;&gt;0,MIN(Table912[[#This Row],[search supracategory]:[search subcategory]]),"")</f>
        <v/>
      </c>
      <c r="D1362" s="170" t="str">
        <f>IFERROR(SEARCH($G$3,Table912[[#This Row],[Supracategory Name]])+ROW()/100000,"")</f>
        <v/>
      </c>
      <c r="E1362" s="170" t="str">
        <f>IFERROR(SEARCH($G$3,Table912[[#This Row],[Category Name]])+ROW()/100000,"")</f>
        <v/>
      </c>
      <c r="F1362" s="170" t="str">
        <f>IFERROR(SEARCH($G$3,Table912[[#This Row],[Subcategory Name]])+ROW()/100000,"")</f>
        <v/>
      </c>
      <c r="G1362" s="171">
        <v>2475</v>
      </c>
      <c r="H1362" s="172" t="s">
        <v>2851</v>
      </c>
      <c r="I1362" s="172" t="s">
        <v>2852</v>
      </c>
      <c r="J1362" s="172" t="s">
        <v>3123</v>
      </c>
      <c r="K1362" s="172" t="s">
        <v>3161</v>
      </c>
      <c r="L1362" s="172" t="s">
        <v>3167</v>
      </c>
      <c r="M1362" s="172" t="s">
        <v>179</v>
      </c>
    </row>
    <row r="1363" spans="2:13" ht="20.100000000000001" customHeight="1" x14ac:dyDescent="0.25">
      <c r="B1363" s="173" t="str">
        <f>IFERROR(RANK(Table912[[#This Row],[search id]],Table912[search id],1),"")</f>
        <v/>
      </c>
      <c r="C1363" s="174" t="str">
        <f>IF(MIN(Table912[[#This Row],[search supracategory]:[search subcategory]])&lt;&gt;0,MIN(Table912[[#This Row],[search supracategory]:[search subcategory]]),"")</f>
        <v/>
      </c>
      <c r="D1363" s="174" t="str">
        <f>IFERROR(SEARCH($G$3,Table912[[#This Row],[Supracategory Name]])+ROW()/100000,"")</f>
        <v/>
      </c>
      <c r="E1363" s="174" t="str">
        <f>IFERROR(SEARCH($G$3,Table912[[#This Row],[Category Name]])+ROW()/100000,"")</f>
        <v/>
      </c>
      <c r="F1363" s="174" t="str">
        <f>IFERROR(SEARCH($G$3,Table912[[#This Row],[Subcategory Name]])+ROW()/100000,"")</f>
        <v/>
      </c>
      <c r="G1363" s="171">
        <v>2476</v>
      </c>
      <c r="H1363" s="172" t="s">
        <v>2851</v>
      </c>
      <c r="I1363" s="172" t="s">
        <v>2852</v>
      </c>
      <c r="J1363" s="172" t="s">
        <v>3123</v>
      </c>
      <c r="K1363" s="172" t="s">
        <v>3161</v>
      </c>
      <c r="L1363" s="172" t="s">
        <v>3169</v>
      </c>
      <c r="M1363" s="172" t="s">
        <v>179</v>
      </c>
    </row>
    <row r="1364" spans="2:13" ht="20.100000000000001" customHeight="1" x14ac:dyDescent="0.25">
      <c r="B1364" s="169" t="str">
        <f>IFERROR(RANK(Table912[[#This Row],[search id]],Table912[search id],1),"")</f>
        <v/>
      </c>
      <c r="C1364" s="170" t="str">
        <f>IF(MIN(Table912[[#This Row],[search supracategory]:[search subcategory]])&lt;&gt;0,MIN(Table912[[#This Row],[search supracategory]:[search subcategory]]),"")</f>
        <v/>
      </c>
      <c r="D1364" s="170" t="str">
        <f>IFERROR(SEARCH($G$3,Table912[[#This Row],[Supracategory Name]])+ROW()/100000,"")</f>
        <v/>
      </c>
      <c r="E1364" s="170" t="str">
        <f>IFERROR(SEARCH($G$3,Table912[[#This Row],[Category Name]])+ROW()/100000,"")</f>
        <v/>
      </c>
      <c r="F1364" s="170" t="str">
        <f>IFERROR(SEARCH($G$3,Table912[[#This Row],[Subcategory Name]])+ROW()/100000,"")</f>
        <v/>
      </c>
      <c r="G1364" s="171">
        <v>2477</v>
      </c>
      <c r="H1364" s="172" t="s">
        <v>2851</v>
      </c>
      <c r="I1364" s="172" t="s">
        <v>2852</v>
      </c>
      <c r="J1364" s="172" t="s">
        <v>3123</v>
      </c>
      <c r="K1364" s="172" t="s">
        <v>3161</v>
      </c>
      <c r="L1364" s="172" t="s">
        <v>3171</v>
      </c>
      <c r="M1364" s="172" t="s">
        <v>179</v>
      </c>
    </row>
    <row r="1365" spans="2:13" ht="20.100000000000001" customHeight="1" x14ac:dyDescent="0.25">
      <c r="B1365" s="173" t="str">
        <f>IFERROR(RANK(Table912[[#This Row],[search id]],Table912[search id],1),"")</f>
        <v/>
      </c>
      <c r="C1365" s="174" t="str">
        <f>IF(MIN(Table912[[#This Row],[search supracategory]:[search subcategory]])&lt;&gt;0,MIN(Table912[[#This Row],[search supracategory]:[search subcategory]]),"")</f>
        <v/>
      </c>
      <c r="D1365" s="174" t="str">
        <f>IFERROR(SEARCH($G$3,Table912[[#This Row],[Supracategory Name]])+ROW()/100000,"")</f>
        <v/>
      </c>
      <c r="E1365" s="174" t="str">
        <f>IFERROR(SEARCH($G$3,Table912[[#This Row],[Category Name]])+ROW()/100000,"")</f>
        <v/>
      </c>
      <c r="F1365" s="174" t="str">
        <f>IFERROR(SEARCH($G$3,Table912[[#This Row],[Subcategory Name]])+ROW()/100000,"")</f>
        <v/>
      </c>
      <c r="G1365" s="171">
        <v>2744</v>
      </c>
      <c r="H1365" s="172" t="s">
        <v>2851</v>
      </c>
      <c r="I1365" s="172" t="s">
        <v>2852</v>
      </c>
      <c r="J1365" s="172" t="s">
        <v>3123</v>
      </c>
      <c r="K1365" s="172" t="s">
        <v>3161</v>
      </c>
      <c r="L1365" s="172" t="s">
        <v>3173</v>
      </c>
      <c r="M1365" s="172" t="s">
        <v>179</v>
      </c>
    </row>
    <row r="1366" spans="2:13" ht="20.100000000000001" customHeight="1" x14ac:dyDescent="0.25">
      <c r="B1366" s="169" t="str">
        <f>IFERROR(RANK(Table912[[#This Row],[search id]],Table912[search id],1),"")</f>
        <v/>
      </c>
      <c r="C1366" s="170" t="str">
        <f>IF(MIN(Table912[[#This Row],[search supracategory]:[search subcategory]])&lt;&gt;0,MIN(Table912[[#This Row],[search supracategory]:[search subcategory]]),"")</f>
        <v/>
      </c>
      <c r="D1366" s="170" t="str">
        <f>IFERROR(SEARCH($G$3,Table912[[#This Row],[Supracategory Name]])+ROW()/100000,"")</f>
        <v/>
      </c>
      <c r="E1366" s="170" t="str">
        <f>IFERROR(SEARCH($G$3,Table912[[#This Row],[Category Name]])+ROW()/100000,"")</f>
        <v/>
      </c>
      <c r="F1366" s="170" t="str">
        <f>IFERROR(SEARCH($G$3,Table912[[#This Row],[Subcategory Name]])+ROW()/100000,"")</f>
        <v/>
      </c>
      <c r="G1366" s="171">
        <v>2512</v>
      </c>
      <c r="H1366" s="172" t="s">
        <v>2851</v>
      </c>
      <c r="I1366" s="172" t="s">
        <v>2852</v>
      </c>
      <c r="J1366" s="172" t="s">
        <v>3123</v>
      </c>
      <c r="K1366" s="172" t="s">
        <v>3175</v>
      </c>
      <c r="L1366" s="172" t="s">
        <v>179</v>
      </c>
      <c r="M1366" s="172" t="s">
        <v>179</v>
      </c>
    </row>
    <row r="1367" spans="2:13" ht="20.100000000000001" customHeight="1" x14ac:dyDescent="0.25">
      <c r="B1367" s="173" t="str">
        <f>IFERROR(RANK(Table912[[#This Row],[search id]],Table912[search id],1),"")</f>
        <v/>
      </c>
      <c r="C1367" s="174" t="str">
        <f>IF(MIN(Table912[[#This Row],[search supracategory]:[search subcategory]])&lt;&gt;0,MIN(Table912[[#This Row],[search supracategory]:[search subcategory]]),"")</f>
        <v/>
      </c>
      <c r="D1367" s="174" t="str">
        <f>IFERROR(SEARCH($G$3,Table912[[#This Row],[Supracategory Name]])+ROW()/100000,"")</f>
        <v/>
      </c>
      <c r="E1367" s="174" t="str">
        <f>IFERROR(SEARCH($G$3,Table912[[#This Row],[Category Name]])+ROW()/100000,"")</f>
        <v/>
      </c>
      <c r="F1367" s="174" t="str">
        <f>IFERROR(SEARCH($G$3,Table912[[#This Row],[Subcategory Name]])+ROW()/100000,"")</f>
        <v/>
      </c>
      <c r="G1367" s="171">
        <v>2496</v>
      </c>
      <c r="H1367" s="172" t="s">
        <v>2851</v>
      </c>
      <c r="I1367" s="172" t="s">
        <v>2852</v>
      </c>
      <c r="J1367" s="172" t="s">
        <v>3123</v>
      </c>
      <c r="K1367" s="172" t="s">
        <v>3177</v>
      </c>
      <c r="L1367" s="172" t="s">
        <v>179</v>
      </c>
      <c r="M1367" s="172" t="s">
        <v>179</v>
      </c>
    </row>
    <row r="1368" spans="2:13" ht="20.100000000000001" customHeight="1" x14ac:dyDescent="0.25">
      <c r="B1368" s="169" t="str">
        <f>IFERROR(RANK(Table912[[#This Row],[search id]],Table912[search id],1),"")</f>
        <v/>
      </c>
      <c r="C1368" s="170" t="str">
        <f>IF(MIN(Table912[[#This Row],[search supracategory]:[search subcategory]])&lt;&gt;0,MIN(Table912[[#This Row],[search supracategory]:[search subcategory]]),"")</f>
        <v/>
      </c>
      <c r="D1368" s="170" t="str">
        <f>IFERROR(SEARCH($G$3,Table912[[#This Row],[Supracategory Name]])+ROW()/100000,"")</f>
        <v/>
      </c>
      <c r="E1368" s="170" t="str">
        <f>IFERROR(SEARCH($G$3,Table912[[#This Row],[Category Name]])+ROW()/100000,"")</f>
        <v/>
      </c>
      <c r="F1368" s="170" t="str">
        <f>IFERROR(SEARCH($G$3,Table912[[#This Row],[Subcategory Name]])+ROW()/100000,"")</f>
        <v/>
      </c>
      <c r="G1368" s="171">
        <v>2507</v>
      </c>
      <c r="H1368" s="172" t="s">
        <v>2851</v>
      </c>
      <c r="I1368" s="172" t="s">
        <v>2852</v>
      </c>
      <c r="J1368" s="172" t="s">
        <v>3123</v>
      </c>
      <c r="K1368" s="172" t="s">
        <v>3179</v>
      </c>
      <c r="L1368" s="172" t="s">
        <v>3180</v>
      </c>
      <c r="M1368" s="172" t="s">
        <v>179</v>
      </c>
    </row>
    <row r="1369" spans="2:13" ht="20.100000000000001" customHeight="1" x14ac:dyDescent="0.25">
      <c r="B1369" s="173" t="str">
        <f>IFERROR(RANK(Table912[[#This Row],[search id]],Table912[search id],1),"")</f>
        <v/>
      </c>
      <c r="C1369" s="174" t="str">
        <f>IF(MIN(Table912[[#This Row],[search supracategory]:[search subcategory]])&lt;&gt;0,MIN(Table912[[#This Row],[search supracategory]:[search subcategory]]),"")</f>
        <v/>
      </c>
      <c r="D1369" s="174" t="str">
        <f>IFERROR(SEARCH($G$3,Table912[[#This Row],[Supracategory Name]])+ROW()/100000,"")</f>
        <v/>
      </c>
      <c r="E1369" s="174" t="str">
        <f>IFERROR(SEARCH($G$3,Table912[[#This Row],[Category Name]])+ROW()/100000,"")</f>
        <v/>
      </c>
      <c r="F1369" s="174" t="str">
        <f>IFERROR(SEARCH($G$3,Table912[[#This Row],[Subcategory Name]])+ROW()/100000,"")</f>
        <v/>
      </c>
      <c r="G1369" s="171">
        <v>2508</v>
      </c>
      <c r="H1369" s="172" t="s">
        <v>2851</v>
      </c>
      <c r="I1369" s="172" t="s">
        <v>2852</v>
      </c>
      <c r="J1369" s="172" t="s">
        <v>3123</v>
      </c>
      <c r="K1369" s="172" t="s">
        <v>3179</v>
      </c>
      <c r="L1369" s="172" t="s">
        <v>3182</v>
      </c>
      <c r="M1369" s="172" t="s">
        <v>179</v>
      </c>
    </row>
    <row r="1370" spans="2:13" ht="20.100000000000001" customHeight="1" x14ac:dyDescent="0.25">
      <c r="B1370" s="169" t="str">
        <f>IFERROR(RANK(Table912[[#This Row],[search id]],Table912[search id],1),"")</f>
        <v/>
      </c>
      <c r="C1370" s="170" t="str">
        <f>IF(MIN(Table912[[#This Row],[search supracategory]:[search subcategory]])&lt;&gt;0,MIN(Table912[[#This Row],[search supracategory]:[search subcategory]]),"")</f>
        <v/>
      </c>
      <c r="D1370" s="170" t="str">
        <f>IFERROR(SEARCH($G$3,Table912[[#This Row],[Supracategory Name]])+ROW()/100000,"")</f>
        <v/>
      </c>
      <c r="E1370" s="170" t="str">
        <f>IFERROR(SEARCH($G$3,Table912[[#This Row],[Category Name]])+ROW()/100000,"")</f>
        <v/>
      </c>
      <c r="F1370" s="170" t="str">
        <f>IFERROR(SEARCH($G$3,Table912[[#This Row],[Subcategory Name]])+ROW()/100000,"")</f>
        <v/>
      </c>
      <c r="G1370" s="171">
        <v>2556</v>
      </c>
      <c r="H1370" s="172" t="s">
        <v>2851</v>
      </c>
      <c r="I1370" s="172" t="s">
        <v>2852</v>
      </c>
      <c r="J1370" s="172" t="s">
        <v>3123</v>
      </c>
      <c r="K1370" s="172" t="s">
        <v>3179</v>
      </c>
      <c r="L1370" s="172" t="s">
        <v>3184</v>
      </c>
      <c r="M1370" s="172" t="s">
        <v>179</v>
      </c>
    </row>
    <row r="1371" spans="2:13" ht="20.100000000000001" customHeight="1" x14ac:dyDescent="0.25">
      <c r="B1371" s="173" t="str">
        <f>IFERROR(RANK(Table912[[#This Row],[search id]],Table912[search id],1),"")</f>
        <v/>
      </c>
      <c r="C1371" s="174" t="str">
        <f>IF(MIN(Table912[[#This Row],[search supracategory]:[search subcategory]])&lt;&gt;0,MIN(Table912[[#This Row],[search supracategory]:[search subcategory]]),"")</f>
        <v/>
      </c>
      <c r="D1371" s="174" t="str">
        <f>IFERROR(SEARCH($G$3,Table912[[#This Row],[Supracategory Name]])+ROW()/100000,"")</f>
        <v/>
      </c>
      <c r="E1371" s="174" t="str">
        <f>IFERROR(SEARCH($G$3,Table912[[#This Row],[Category Name]])+ROW()/100000,"")</f>
        <v/>
      </c>
      <c r="F1371" s="174" t="str">
        <f>IFERROR(SEARCH($G$3,Table912[[#This Row],[Subcategory Name]])+ROW()/100000,"")</f>
        <v/>
      </c>
      <c r="G1371" s="171">
        <v>2460</v>
      </c>
      <c r="H1371" s="172" t="s">
        <v>2851</v>
      </c>
      <c r="I1371" s="172" t="s">
        <v>2852</v>
      </c>
      <c r="J1371" s="172" t="s">
        <v>3123</v>
      </c>
      <c r="K1371" s="172" t="s">
        <v>3179</v>
      </c>
      <c r="L1371" s="172" t="s">
        <v>3186</v>
      </c>
      <c r="M1371" s="172" t="s">
        <v>179</v>
      </c>
    </row>
    <row r="1372" spans="2:13" ht="20.100000000000001" customHeight="1" x14ac:dyDescent="0.25">
      <c r="B1372" s="169" t="str">
        <f>IFERROR(RANK(Table912[[#This Row],[search id]],Table912[search id],1),"")</f>
        <v/>
      </c>
      <c r="C1372" s="170" t="str">
        <f>IF(MIN(Table912[[#This Row],[search supracategory]:[search subcategory]])&lt;&gt;0,MIN(Table912[[#This Row],[search supracategory]:[search subcategory]]),"")</f>
        <v/>
      </c>
      <c r="D1372" s="170" t="str">
        <f>IFERROR(SEARCH($G$3,Table912[[#This Row],[Supracategory Name]])+ROW()/100000,"")</f>
        <v/>
      </c>
      <c r="E1372" s="170" t="str">
        <f>IFERROR(SEARCH($G$3,Table912[[#This Row],[Category Name]])+ROW()/100000,"")</f>
        <v/>
      </c>
      <c r="F1372" s="170" t="str">
        <f>IFERROR(SEARCH($G$3,Table912[[#This Row],[Subcategory Name]])+ROW()/100000,"")</f>
        <v/>
      </c>
      <c r="G1372" s="171">
        <v>2492</v>
      </c>
      <c r="H1372" s="172" t="s">
        <v>2851</v>
      </c>
      <c r="I1372" s="172" t="s">
        <v>2852</v>
      </c>
      <c r="J1372" s="172" t="s">
        <v>3123</v>
      </c>
      <c r="K1372" s="172" t="s">
        <v>3179</v>
      </c>
      <c r="L1372" s="172" t="s">
        <v>3188</v>
      </c>
      <c r="M1372" s="172" t="s">
        <v>179</v>
      </c>
    </row>
    <row r="1373" spans="2:13" ht="20.100000000000001" customHeight="1" x14ac:dyDescent="0.25">
      <c r="B1373" s="173" t="str">
        <f>IFERROR(RANK(Table912[[#This Row],[search id]],Table912[search id],1),"")</f>
        <v/>
      </c>
      <c r="C1373" s="174" t="str">
        <f>IF(MIN(Table912[[#This Row],[search supracategory]:[search subcategory]])&lt;&gt;0,MIN(Table912[[#This Row],[search supracategory]:[search subcategory]]),"")</f>
        <v/>
      </c>
      <c r="D1373" s="174" t="str">
        <f>IFERROR(SEARCH($G$3,Table912[[#This Row],[Supracategory Name]])+ROW()/100000,"")</f>
        <v/>
      </c>
      <c r="E1373" s="174" t="str">
        <f>IFERROR(SEARCH($G$3,Table912[[#This Row],[Category Name]])+ROW()/100000,"")</f>
        <v/>
      </c>
      <c r="F1373" s="174" t="str">
        <f>IFERROR(SEARCH($G$3,Table912[[#This Row],[Subcategory Name]])+ROW()/100000,"")</f>
        <v/>
      </c>
      <c r="G1373" s="171">
        <v>2456</v>
      </c>
      <c r="H1373" s="172" t="s">
        <v>2851</v>
      </c>
      <c r="I1373" s="172" t="s">
        <v>2852</v>
      </c>
      <c r="J1373" s="172" t="s">
        <v>3123</v>
      </c>
      <c r="K1373" s="172" t="s">
        <v>3179</v>
      </c>
      <c r="L1373" s="172" t="s">
        <v>3190</v>
      </c>
      <c r="M1373" s="172" t="s">
        <v>179</v>
      </c>
    </row>
    <row r="1374" spans="2:13" ht="20.100000000000001" customHeight="1" x14ac:dyDescent="0.25">
      <c r="B1374" s="169" t="str">
        <f>IFERROR(RANK(Table912[[#This Row],[search id]],Table912[search id],1),"")</f>
        <v/>
      </c>
      <c r="C1374" s="170" t="str">
        <f>IF(MIN(Table912[[#This Row],[search supracategory]:[search subcategory]])&lt;&gt;0,MIN(Table912[[#This Row],[search supracategory]:[search subcategory]]),"")</f>
        <v/>
      </c>
      <c r="D1374" s="170" t="str">
        <f>IFERROR(SEARCH($G$3,Table912[[#This Row],[Supracategory Name]])+ROW()/100000,"")</f>
        <v/>
      </c>
      <c r="E1374" s="170" t="str">
        <f>IFERROR(SEARCH($G$3,Table912[[#This Row],[Category Name]])+ROW()/100000,"")</f>
        <v/>
      </c>
      <c r="F1374" s="170" t="str">
        <f>IFERROR(SEARCH($G$3,Table912[[#This Row],[Subcategory Name]])+ROW()/100000,"")</f>
        <v/>
      </c>
      <c r="G1374" s="171">
        <v>3277</v>
      </c>
      <c r="H1374" s="172" t="s">
        <v>2851</v>
      </c>
      <c r="I1374" s="172" t="s">
        <v>2852</v>
      </c>
      <c r="J1374" s="172" t="s">
        <v>3123</v>
      </c>
      <c r="K1374" s="172" t="s">
        <v>3179</v>
      </c>
      <c r="L1374" s="172" t="s">
        <v>3192</v>
      </c>
      <c r="M1374" s="172" t="s">
        <v>179</v>
      </c>
    </row>
    <row r="1375" spans="2:13" ht="20.100000000000001" customHeight="1" x14ac:dyDescent="0.25">
      <c r="B1375" s="173" t="str">
        <f>IFERROR(RANK(Table912[[#This Row],[search id]],Table912[search id],1),"")</f>
        <v/>
      </c>
      <c r="C1375" s="174" t="str">
        <f>IF(MIN(Table912[[#This Row],[search supracategory]:[search subcategory]])&lt;&gt;0,MIN(Table912[[#This Row],[search supracategory]:[search subcategory]]),"")</f>
        <v/>
      </c>
      <c r="D1375" s="174" t="str">
        <f>IFERROR(SEARCH($G$3,Table912[[#This Row],[Supracategory Name]])+ROW()/100000,"")</f>
        <v/>
      </c>
      <c r="E1375" s="174" t="str">
        <f>IFERROR(SEARCH($G$3,Table912[[#This Row],[Category Name]])+ROW()/100000,"")</f>
        <v/>
      </c>
      <c r="F1375" s="174" t="str">
        <f>IFERROR(SEARCH($G$3,Table912[[#This Row],[Subcategory Name]])+ROW()/100000,"")</f>
        <v/>
      </c>
      <c r="G1375" s="171">
        <v>1073</v>
      </c>
      <c r="H1375" s="172" t="s">
        <v>2851</v>
      </c>
      <c r="I1375" s="172" t="s">
        <v>2852</v>
      </c>
      <c r="J1375" s="172" t="s">
        <v>3123</v>
      </c>
      <c r="K1375" s="172" t="s">
        <v>3179</v>
      </c>
      <c r="L1375" s="172" t="s">
        <v>3194</v>
      </c>
      <c r="M1375" s="172" t="s">
        <v>179</v>
      </c>
    </row>
    <row r="1376" spans="2:13" ht="20.100000000000001" customHeight="1" x14ac:dyDescent="0.25">
      <c r="B1376" s="169" t="str">
        <f>IFERROR(RANK(Table912[[#This Row],[search id]],Table912[search id],1),"")</f>
        <v/>
      </c>
      <c r="C1376" s="170" t="str">
        <f>IF(MIN(Table912[[#This Row],[search supracategory]:[search subcategory]])&lt;&gt;0,MIN(Table912[[#This Row],[search supracategory]:[search subcategory]]),"")</f>
        <v/>
      </c>
      <c r="D1376" s="170" t="str">
        <f>IFERROR(SEARCH($G$3,Table912[[#This Row],[Supracategory Name]])+ROW()/100000,"")</f>
        <v/>
      </c>
      <c r="E1376" s="170" t="str">
        <f>IFERROR(SEARCH($G$3,Table912[[#This Row],[Category Name]])+ROW()/100000,"")</f>
        <v/>
      </c>
      <c r="F1376" s="170" t="str">
        <f>IFERROR(SEARCH($G$3,Table912[[#This Row],[Subcategory Name]])+ROW()/100000,"")</f>
        <v/>
      </c>
      <c r="G1376" s="171">
        <v>1070</v>
      </c>
      <c r="H1376" s="172" t="s">
        <v>2851</v>
      </c>
      <c r="I1376" s="172" t="s">
        <v>2852</v>
      </c>
      <c r="J1376" s="172" t="s">
        <v>3123</v>
      </c>
      <c r="K1376" s="172" t="s">
        <v>3179</v>
      </c>
      <c r="L1376" s="172" t="s">
        <v>3196</v>
      </c>
      <c r="M1376" s="172" t="s">
        <v>179</v>
      </c>
    </row>
    <row r="1377" spans="2:13" ht="20.100000000000001" customHeight="1" x14ac:dyDescent="0.25">
      <c r="B1377" s="173" t="str">
        <f>IFERROR(RANK(Table912[[#This Row],[search id]],Table912[search id],1),"")</f>
        <v/>
      </c>
      <c r="C1377" s="174" t="str">
        <f>IF(MIN(Table912[[#This Row],[search supracategory]:[search subcategory]])&lt;&gt;0,MIN(Table912[[#This Row],[search supracategory]:[search subcategory]]),"")</f>
        <v/>
      </c>
      <c r="D1377" s="174" t="str">
        <f>IFERROR(SEARCH($G$3,Table912[[#This Row],[Supracategory Name]])+ROW()/100000,"")</f>
        <v/>
      </c>
      <c r="E1377" s="174" t="str">
        <f>IFERROR(SEARCH($G$3,Table912[[#This Row],[Category Name]])+ROW()/100000,"")</f>
        <v/>
      </c>
      <c r="F1377" s="174" t="str">
        <f>IFERROR(SEARCH($G$3,Table912[[#This Row],[Subcategory Name]])+ROW()/100000,"")</f>
        <v/>
      </c>
      <c r="G1377" s="171">
        <v>1083</v>
      </c>
      <c r="H1377" s="172" t="s">
        <v>2851</v>
      </c>
      <c r="I1377" s="172" t="s">
        <v>2852</v>
      </c>
      <c r="J1377" s="172" t="s">
        <v>3123</v>
      </c>
      <c r="K1377" s="172" t="s">
        <v>3179</v>
      </c>
      <c r="L1377" s="172" t="s">
        <v>3198</v>
      </c>
      <c r="M1377" s="172" t="s">
        <v>179</v>
      </c>
    </row>
    <row r="1378" spans="2:13" ht="20.100000000000001" customHeight="1" x14ac:dyDescent="0.25">
      <c r="B1378" s="169" t="str">
        <f>IFERROR(RANK(Table912[[#This Row],[search id]],Table912[search id],1),"")</f>
        <v/>
      </c>
      <c r="C1378" s="170" t="str">
        <f>IF(MIN(Table912[[#This Row],[search supracategory]:[search subcategory]])&lt;&gt;0,MIN(Table912[[#This Row],[search supracategory]:[search subcategory]]),"")</f>
        <v/>
      </c>
      <c r="D1378" s="170" t="str">
        <f>IFERROR(SEARCH($G$3,Table912[[#This Row],[Supracategory Name]])+ROW()/100000,"")</f>
        <v/>
      </c>
      <c r="E1378" s="170" t="str">
        <f>IFERROR(SEARCH($G$3,Table912[[#This Row],[Category Name]])+ROW()/100000,"")</f>
        <v/>
      </c>
      <c r="F1378" s="170" t="str">
        <f>IFERROR(SEARCH($G$3,Table912[[#This Row],[Subcategory Name]])+ROW()/100000,"")</f>
        <v/>
      </c>
      <c r="G1378" s="171">
        <v>1096</v>
      </c>
      <c r="H1378" s="172" t="s">
        <v>2851</v>
      </c>
      <c r="I1378" s="172" t="s">
        <v>2852</v>
      </c>
      <c r="J1378" s="172" t="s">
        <v>3123</v>
      </c>
      <c r="K1378" s="172" t="s">
        <v>3179</v>
      </c>
      <c r="L1378" s="172" t="s">
        <v>3200</v>
      </c>
      <c r="M1378" s="172" t="s">
        <v>179</v>
      </c>
    </row>
    <row r="1379" spans="2:13" ht="20.100000000000001" customHeight="1" x14ac:dyDescent="0.25">
      <c r="B1379" s="173" t="str">
        <f>IFERROR(RANK(Table912[[#This Row],[search id]],Table912[search id],1),"")</f>
        <v/>
      </c>
      <c r="C1379" s="174" t="str">
        <f>IF(MIN(Table912[[#This Row],[search supracategory]:[search subcategory]])&lt;&gt;0,MIN(Table912[[#This Row],[search supracategory]:[search subcategory]]),"")</f>
        <v/>
      </c>
      <c r="D1379" s="174" t="str">
        <f>IFERROR(SEARCH($G$3,Table912[[#This Row],[Supracategory Name]])+ROW()/100000,"")</f>
        <v/>
      </c>
      <c r="E1379" s="174" t="str">
        <f>IFERROR(SEARCH($G$3,Table912[[#This Row],[Category Name]])+ROW()/100000,"")</f>
        <v/>
      </c>
      <c r="F1379" s="174" t="str">
        <f>IFERROR(SEARCH($G$3,Table912[[#This Row],[Subcategory Name]])+ROW()/100000,"")</f>
        <v/>
      </c>
      <c r="G1379" s="171">
        <v>1093</v>
      </c>
      <c r="H1379" s="172" t="s">
        <v>2851</v>
      </c>
      <c r="I1379" s="172" t="s">
        <v>2852</v>
      </c>
      <c r="J1379" s="172" t="s">
        <v>3123</v>
      </c>
      <c r="K1379" s="172" t="s">
        <v>3179</v>
      </c>
      <c r="L1379" s="172" t="s">
        <v>3202</v>
      </c>
      <c r="M1379" s="172" t="s">
        <v>179</v>
      </c>
    </row>
    <row r="1380" spans="2:13" ht="20.100000000000001" customHeight="1" x14ac:dyDescent="0.25">
      <c r="B1380" s="169" t="str">
        <f>IFERROR(RANK(Table912[[#This Row],[search id]],Table912[search id],1),"")</f>
        <v/>
      </c>
      <c r="C1380" s="170" t="str">
        <f>IF(MIN(Table912[[#This Row],[search supracategory]:[search subcategory]])&lt;&gt;0,MIN(Table912[[#This Row],[search supracategory]:[search subcategory]]),"")</f>
        <v/>
      </c>
      <c r="D1380" s="170" t="str">
        <f>IFERROR(SEARCH($G$3,Table912[[#This Row],[Supracategory Name]])+ROW()/100000,"")</f>
        <v/>
      </c>
      <c r="E1380" s="170" t="str">
        <f>IFERROR(SEARCH($G$3,Table912[[#This Row],[Category Name]])+ROW()/100000,"")</f>
        <v/>
      </c>
      <c r="F1380" s="170" t="str">
        <f>IFERROR(SEARCH($G$3,Table912[[#This Row],[Subcategory Name]])+ROW()/100000,"")</f>
        <v/>
      </c>
      <c r="G1380" s="171">
        <v>1109</v>
      </c>
      <c r="H1380" s="172" t="s">
        <v>2851</v>
      </c>
      <c r="I1380" s="172" t="s">
        <v>2852</v>
      </c>
      <c r="J1380" s="172" t="s">
        <v>3123</v>
      </c>
      <c r="K1380" s="172" t="s">
        <v>3179</v>
      </c>
      <c r="L1380" s="172" t="s">
        <v>3204</v>
      </c>
      <c r="M1380" s="172" t="s">
        <v>179</v>
      </c>
    </row>
    <row r="1381" spans="2:13" ht="20.100000000000001" customHeight="1" x14ac:dyDescent="0.25">
      <c r="B1381" s="173" t="str">
        <f>IFERROR(RANK(Table912[[#This Row],[search id]],Table912[search id],1),"")</f>
        <v/>
      </c>
      <c r="C1381" s="174" t="str">
        <f>IF(MIN(Table912[[#This Row],[search supracategory]:[search subcategory]])&lt;&gt;0,MIN(Table912[[#This Row],[search supracategory]:[search subcategory]]),"")</f>
        <v/>
      </c>
      <c r="D1381" s="174" t="str">
        <f>IFERROR(SEARCH($G$3,Table912[[#This Row],[Supracategory Name]])+ROW()/100000,"")</f>
        <v/>
      </c>
      <c r="E1381" s="174" t="str">
        <f>IFERROR(SEARCH($G$3,Table912[[#This Row],[Category Name]])+ROW()/100000,"")</f>
        <v/>
      </c>
      <c r="F1381" s="174" t="str">
        <f>IFERROR(SEARCH($G$3,Table912[[#This Row],[Subcategory Name]])+ROW()/100000,"")</f>
        <v/>
      </c>
      <c r="G1381" s="171">
        <v>1099</v>
      </c>
      <c r="H1381" s="172" t="s">
        <v>2851</v>
      </c>
      <c r="I1381" s="172" t="s">
        <v>2852</v>
      </c>
      <c r="J1381" s="172" t="s">
        <v>3123</v>
      </c>
      <c r="K1381" s="172" t="s">
        <v>3179</v>
      </c>
      <c r="L1381" s="172" t="s">
        <v>3206</v>
      </c>
      <c r="M1381" s="172" t="s">
        <v>179</v>
      </c>
    </row>
    <row r="1382" spans="2:13" ht="20.100000000000001" customHeight="1" x14ac:dyDescent="0.25">
      <c r="B1382" s="169" t="str">
        <f>IFERROR(RANK(Table912[[#This Row],[search id]],Table912[search id],1),"")</f>
        <v/>
      </c>
      <c r="C1382" s="170" t="str">
        <f>IF(MIN(Table912[[#This Row],[search supracategory]:[search subcategory]])&lt;&gt;0,MIN(Table912[[#This Row],[search supracategory]:[search subcategory]]),"")</f>
        <v/>
      </c>
      <c r="D1382" s="170" t="str">
        <f>IFERROR(SEARCH($G$3,Table912[[#This Row],[Supracategory Name]])+ROW()/100000,"")</f>
        <v/>
      </c>
      <c r="E1382" s="170" t="str">
        <f>IFERROR(SEARCH($G$3,Table912[[#This Row],[Category Name]])+ROW()/100000,"")</f>
        <v/>
      </c>
      <c r="F1382" s="170" t="str">
        <f>IFERROR(SEARCH($G$3,Table912[[#This Row],[Subcategory Name]])+ROW()/100000,"")</f>
        <v/>
      </c>
      <c r="G1382" s="171">
        <v>2130</v>
      </c>
      <c r="H1382" s="172" t="s">
        <v>2851</v>
      </c>
      <c r="I1382" s="172" t="s">
        <v>2852</v>
      </c>
      <c r="J1382" s="172" t="s">
        <v>3123</v>
      </c>
      <c r="K1382" s="172" t="s">
        <v>3179</v>
      </c>
      <c r="L1382" s="172" t="s">
        <v>3208</v>
      </c>
      <c r="M1382" s="172" t="s">
        <v>179</v>
      </c>
    </row>
    <row r="1383" spans="2:13" ht="20.100000000000001" customHeight="1" x14ac:dyDescent="0.25">
      <c r="B1383" s="173" t="str">
        <f>IFERROR(RANK(Table912[[#This Row],[search id]],Table912[search id],1),"")</f>
        <v/>
      </c>
      <c r="C1383" s="174" t="str">
        <f>IF(MIN(Table912[[#This Row],[search supracategory]:[search subcategory]])&lt;&gt;0,MIN(Table912[[#This Row],[search supracategory]:[search subcategory]]),"")</f>
        <v/>
      </c>
      <c r="D1383" s="174" t="str">
        <f>IFERROR(SEARCH($G$3,Table912[[#This Row],[Supracategory Name]])+ROW()/100000,"")</f>
        <v/>
      </c>
      <c r="E1383" s="174" t="str">
        <f>IFERROR(SEARCH($G$3,Table912[[#This Row],[Category Name]])+ROW()/100000,"")</f>
        <v/>
      </c>
      <c r="F1383" s="174" t="str">
        <f>IFERROR(SEARCH($G$3,Table912[[#This Row],[Subcategory Name]])+ROW()/100000,"")</f>
        <v/>
      </c>
      <c r="G1383" s="171">
        <v>3336</v>
      </c>
      <c r="H1383" s="172" t="s">
        <v>2851</v>
      </c>
      <c r="I1383" s="172" t="s">
        <v>2852</v>
      </c>
      <c r="J1383" s="172" t="s">
        <v>3123</v>
      </c>
      <c r="K1383" s="172" t="s">
        <v>3179</v>
      </c>
      <c r="L1383" s="172" t="s">
        <v>3210</v>
      </c>
      <c r="M1383" s="172" t="s">
        <v>179</v>
      </c>
    </row>
    <row r="1384" spans="2:13" ht="20.100000000000001" customHeight="1" x14ac:dyDescent="0.25">
      <c r="B1384" s="169" t="str">
        <f>IFERROR(RANK(Table912[[#This Row],[search id]],Table912[search id],1),"")</f>
        <v/>
      </c>
      <c r="C1384" s="170" t="str">
        <f>IF(MIN(Table912[[#This Row],[search supracategory]:[search subcategory]])&lt;&gt;0,MIN(Table912[[#This Row],[search supracategory]:[search subcategory]]),"")</f>
        <v/>
      </c>
      <c r="D1384" s="170" t="str">
        <f>IFERROR(SEARCH($G$3,Table912[[#This Row],[Supracategory Name]])+ROW()/100000,"")</f>
        <v/>
      </c>
      <c r="E1384" s="170" t="str">
        <f>IFERROR(SEARCH($G$3,Table912[[#This Row],[Category Name]])+ROW()/100000,"")</f>
        <v/>
      </c>
      <c r="F1384" s="170" t="str">
        <f>IFERROR(SEARCH($G$3,Table912[[#This Row],[Subcategory Name]])+ROW()/100000,"")</f>
        <v/>
      </c>
      <c r="G1384" s="171">
        <v>3324</v>
      </c>
      <c r="H1384" s="172" t="s">
        <v>2851</v>
      </c>
      <c r="I1384" s="172" t="s">
        <v>2852</v>
      </c>
      <c r="J1384" s="172" t="s">
        <v>3123</v>
      </c>
      <c r="K1384" s="172" t="s">
        <v>3212</v>
      </c>
      <c r="L1384" s="172" t="s">
        <v>3213</v>
      </c>
      <c r="M1384" s="172" t="s">
        <v>179</v>
      </c>
    </row>
    <row r="1385" spans="2:13" ht="20.100000000000001" customHeight="1" x14ac:dyDescent="0.25">
      <c r="B1385" s="173" t="str">
        <f>IFERROR(RANK(Table912[[#This Row],[search id]],Table912[search id],1),"")</f>
        <v/>
      </c>
      <c r="C1385" s="174" t="str">
        <f>IF(MIN(Table912[[#This Row],[search supracategory]:[search subcategory]])&lt;&gt;0,MIN(Table912[[#This Row],[search supracategory]:[search subcategory]]),"")</f>
        <v/>
      </c>
      <c r="D1385" s="174" t="str">
        <f>IFERROR(SEARCH($G$3,Table912[[#This Row],[Supracategory Name]])+ROW()/100000,"")</f>
        <v/>
      </c>
      <c r="E1385" s="174" t="str">
        <f>IFERROR(SEARCH($G$3,Table912[[#This Row],[Category Name]])+ROW()/100000,"")</f>
        <v/>
      </c>
      <c r="F1385" s="174" t="str">
        <f>IFERROR(SEARCH($G$3,Table912[[#This Row],[Subcategory Name]])+ROW()/100000,"")</f>
        <v/>
      </c>
      <c r="G1385" s="171">
        <v>3325</v>
      </c>
      <c r="H1385" s="172" t="s">
        <v>2851</v>
      </c>
      <c r="I1385" s="172" t="s">
        <v>2852</v>
      </c>
      <c r="J1385" s="172" t="s">
        <v>3123</v>
      </c>
      <c r="K1385" s="172" t="s">
        <v>3212</v>
      </c>
      <c r="L1385" s="172" t="s">
        <v>3216</v>
      </c>
      <c r="M1385" s="172" t="s">
        <v>179</v>
      </c>
    </row>
    <row r="1386" spans="2:13" ht="20.100000000000001" customHeight="1" x14ac:dyDescent="0.25">
      <c r="B1386" s="169" t="str">
        <f>IFERROR(RANK(Table912[[#This Row],[search id]],Table912[search id],1),"")</f>
        <v/>
      </c>
      <c r="C1386" s="170" t="str">
        <f>IF(MIN(Table912[[#This Row],[search supracategory]:[search subcategory]])&lt;&gt;0,MIN(Table912[[#This Row],[search supracategory]:[search subcategory]]),"")</f>
        <v/>
      </c>
      <c r="D1386" s="170" t="str">
        <f>IFERROR(SEARCH($G$3,Table912[[#This Row],[Supracategory Name]])+ROW()/100000,"")</f>
        <v/>
      </c>
      <c r="E1386" s="170" t="str">
        <f>IFERROR(SEARCH($G$3,Table912[[#This Row],[Category Name]])+ROW()/100000,"")</f>
        <v/>
      </c>
      <c r="F1386" s="170" t="str">
        <f>IFERROR(SEARCH($G$3,Table912[[#This Row],[Subcategory Name]])+ROW()/100000,"")</f>
        <v/>
      </c>
      <c r="G1386" s="171">
        <v>3380</v>
      </c>
      <c r="H1386" s="172" t="s">
        <v>2851</v>
      </c>
      <c r="I1386" s="172" t="s">
        <v>2852</v>
      </c>
      <c r="J1386" s="172" t="s">
        <v>3123</v>
      </c>
      <c r="K1386" s="172" t="s">
        <v>3212</v>
      </c>
      <c r="L1386" s="172" t="s">
        <v>3218</v>
      </c>
      <c r="M1386" s="172" t="s">
        <v>179</v>
      </c>
    </row>
    <row r="1387" spans="2:13" ht="20.100000000000001" customHeight="1" x14ac:dyDescent="0.25">
      <c r="B1387" s="173" t="str">
        <f>IFERROR(RANK(Table912[[#This Row],[search id]],Table912[search id],1),"")</f>
        <v/>
      </c>
      <c r="C1387" s="174" t="str">
        <f>IF(MIN(Table912[[#This Row],[search supracategory]:[search subcategory]])&lt;&gt;0,MIN(Table912[[#This Row],[search supracategory]:[search subcategory]]),"")</f>
        <v/>
      </c>
      <c r="D1387" s="174" t="str">
        <f>IFERROR(SEARCH($G$3,Table912[[#This Row],[Supracategory Name]])+ROW()/100000,"")</f>
        <v/>
      </c>
      <c r="E1387" s="174" t="str">
        <f>IFERROR(SEARCH($G$3,Table912[[#This Row],[Category Name]])+ROW()/100000,"")</f>
        <v/>
      </c>
      <c r="F1387" s="174" t="str">
        <f>IFERROR(SEARCH($G$3,Table912[[#This Row],[Subcategory Name]])+ROW()/100000,"")</f>
        <v/>
      </c>
      <c r="G1387" s="171">
        <v>1072</v>
      </c>
      <c r="H1387" s="172" t="s">
        <v>2851</v>
      </c>
      <c r="I1387" s="172" t="s">
        <v>2852</v>
      </c>
      <c r="J1387" s="172" t="s">
        <v>3123</v>
      </c>
      <c r="K1387" s="172" t="s">
        <v>3212</v>
      </c>
      <c r="L1387" s="172" t="s">
        <v>3220</v>
      </c>
      <c r="M1387" s="172" t="s">
        <v>179</v>
      </c>
    </row>
    <row r="1388" spans="2:13" ht="20.100000000000001" customHeight="1" x14ac:dyDescent="0.25">
      <c r="B1388" s="169" t="str">
        <f>IFERROR(RANK(Table912[[#This Row],[search id]],Table912[search id],1),"")</f>
        <v/>
      </c>
      <c r="C1388" s="170" t="str">
        <f>IF(MIN(Table912[[#This Row],[search supracategory]:[search subcategory]])&lt;&gt;0,MIN(Table912[[#This Row],[search supracategory]:[search subcategory]]),"")</f>
        <v/>
      </c>
      <c r="D1388" s="170" t="str">
        <f>IFERROR(SEARCH($G$3,Table912[[#This Row],[Supracategory Name]])+ROW()/100000,"")</f>
        <v/>
      </c>
      <c r="E1388" s="170" t="str">
        <f>IFERROR(SEARCH($G$3,Table912[[#This Row],[Category Name]])+ROW()/100000,"")</f>
        <v/>
      </c>
      <c r="F1388" s="170" t="str">
        <f>IFERROR(SEARCH($G$3,Table912[[#This Row],[Subcategory Name]])+ROW()/100000,"")</f>
        <v/>
      </c>
      <c r="G1388" s="171">
        <v>2480</v>
      </c>
      <c r="H1388" s="172" t="s">
        <v>2851</v>
      </c>
      <c r="I1388" s="172" t="s">
        <v>2852</v>
      </c>
      <c r="J1388" s="172" t="s">
        <v>3123</v>
      </c>
      <c r="K1388" s="172" t="s">
        <v>3212</v>
      </c>
      <c r="L1388" s="172" t="s">
        <v>3222</v>
      </c>
      <c r="M1388" s="172" t="s">
        <v>179</v>
      </c>
    </row>
    <row r="1389" spans="2:13" ht="20.100000000000001" customHeight="1" x14ac:dyDescent="0.25">
      <c r="B1389" s="173" t="str">
        <f>IFERROR(RANK(Table912[[#This Row],[search id]],Table912[search id],1),"")</f>
        <v/>
      </c>
      <c r="C1389" s="174" t="str">
        <f>IF(MIN(Table912[[#This Row],[search supracategory]:[search subcategory]])&lt;&gt;0,MIN(Table912[[#This Row],[search supracategory]:[search subcategory]]),"")</f>
        <v/>
      </c>
      <c r="D1389" s="174" t="str">
        <f>IFERROR(SEARCH($G$3,Table912[[#This Row],[Supracategory Name]])+ROW()/100000,"")</f>
        <v/>
      </c>
      <c r="E1389" s="174" t="str">
        <f>IFERROR(SEARCH($G$3,Table912[[#This Row],[Category Name]])+ROW()/100000,"")</f>
        <v/>
      </c>
      <c r="F1389" s="174" t="str">
        <f>IFERROR(SEARCH($G$3,Table912[[#This Row],[Subcategory Name]])+ROW()/100000,"")</f>
        <v/>
      </c>
      <c r="G1389" s="171">
        <v>2481</v>
      </c>
      <c r="H1389" s="172" t="s">
        <v>2851</v>
      </c>
      <c r="I1389" s="172" t="s">
        <v>2852</v>
      </c>
      <c r="J1389" s="172" t="s">
        <v>3123</v>
      </c>
      <c r="K1389" s="172" t="s">
        <v>3212</v>
      </c>
      <c r="L1389" s="172" t="s">
        <v>3224</v>
      </c>
      <c r="M1389" s="172" t="s">
        <v>179</v>
      </c>
    </row>
    <row r="1390" spans="2:13" ht="20.100000000000001" customHeight="1" x14ac:dyDescent="0.25">
      <c r="B1390" s="169" t="str">
        <f>IFERROR(RANK(Table912[[#This Row],[search id]],Table912[search id],1),"")</f>
        <v/>
      </c>
      <c r="C1390" s="170" t="str">
        <f>IF(MIN(Table912[[#This Row],[search supracategory]:[search subcategory]])&lt;&gt;0,MIN(Table912[[#This Row],[search supracategory]:[search subcategory]]),"")</f>
        <v/>
      </c>
      <c r="D1390" s="170" t="str">
        <f>IFERROR(SEARCH($G$3,Table912[[#This Row],[Supracategory Name]])+ROW()/100000,"")</f>
        <v/>
      </c>
      <c r="E1390" s="170" t="str">
        <f>IFERROR(SEARCH($G$3,Table912[[#This Row],[Category Name]])+ROW()/100000,"")</f>
        <v/>
      </c>
      <c r="F1390" s="170" t="str">
        <f>IFERROR(SEARCH($G$3,Table912[[#This Row],[Subcategory Name]])+ROW()/100000,"")</f>
        <v/>
      </c>
      <c r="G1390" s="171">
        <v>2482</v>
      </c>
      <c r="H1390" s="172" t="s">
        <v>2851</v>
      </c>
      <c r="I1390" s="172" t="s">
        <v>2852</v>
      </c>
      <c r="J1390" s="172" t="s">
        <v>3123</v>
      </c>
      <c r="K1390" s="172" t="s">
        <v>3212</v>
      </c>
      <c r="L1390" s="172" t="s">
        <v>3226</v>
      </c>
      <c r="M1390" s="172" t="s">
        <v>179</v>
      </c>
    </row>
    <row r="1391" spans="2:13" ht="20.100000000000001" customHeight="1" x14ac:dyDescent="0.25">
      <c r="B1391" s="173" t="str">
        <f>IFERROR(RANK(Table912[[#This Row],[search id]],Table912[search id],1),"")</f>
        <v/>
      </c>
      <c r="C1391" s="174" t="str">
        <f>IF(MIN(Table912[[#This Row],[search supracategory]:[search subcategory]])&lt;&gt;0,MIN(Table912[[#This Row],[search supracategory]:[search subcategory]]),"")</f>
        <v/>
      </c>
      <c r="D1391" s="174" t="str">
        <f>IFERROR(SEARCH($G$3,Table912[[#This Row],[Supracategory Name]])+ROW()/100000,"")</f>
        <v/>
      </c>
      <c r="E1391" s="174" t="str">
        <f>IFERROR(SEARCH($G$3,Table912[[#This Row],[Category Name]])+ROW()/100000,"")</f>
        <v/>
      </c>
      <c r="F1391" s="174" t="str">
        <f>IFERROR(SEARCH($G$3,Table912[[#This Row],[Subcategory Name]])+ROW()/100000,"")</f>
        <v/>
      </c>
      <c r="G1391" s="171">
        <v>2484</v>
      </c>
      <c r="H1391" s="172" t="s">
        <v>2851</v>
      </c>
      <c r="I1391" s="172" t="s">
        <v>2852</v>
      </c>
      <c r="J1391" s="172" t="s">
        <v>3123</v>
      </c>
      <c r="K1391" s="172" t="s">
        <v>3212</v>
      </c>
      <c r="L1391" s="172" t="s">
        <v>3228</v>
      </c>
      <c r="M1391" s="172" t="s">
        <v>179</v>
      </c>
    </row>
    <row r="1392" spans="2:13" ht="20.100000000000001" customHeight="1" x14ac:dyDescent="0.25">
      <c r="B1392" s="169" t="str">
        <f>IFERROR(RANK(Table912[[#This Row],[search id]],Table912[search id],1),"")</f>
        <v/>
      </c>
      <c r="C1392" s="170" t="str">
        <f>IF(MIN(Table912[[#This Row],[search supracategory]:[search subcategory]])&lt;&gt;0,MIN(Table912[[#This Row],[search supracategory]:[search subcategory]]),"")</f>
        <v/>
      </c>
      <c r="D1392" s="170" t="str">
        <f>IFERROR(SEARCH($G$3,Table912[[#This Row],[Supracategory Name]])+ROW()/100000,"")</f>
        <v/>
      </c>
      <c r="E1392" s="170" t="str">
        <f>IFERROR(SEARCH($G$3,Table912[[#This Row],[Category Name]])+ROW()/100000,"")</f>
        <v/>
      </c>
      <c r="F1392" s="170" t="str">
        <f>IFERROR(SEARCH($G$3,Table912[[#This Row],[Subcategory Name]])+ROW()/100000,"")</f>
        <v/>
      </c>
      <c r="G1392" s="171">
        <v>2485</v>
      </c>
      <c r="H1392" s="172" t="s">
        <v>2851</v>
      </c>
      <c r="I1392" s="172" t="s">
        <v>2852</v>
      </c>
      <c r="J1392" s="172" t="s">
        <v>3123</v>
      </c>
      <c r="K1392" s="172" t="s">
        <v>3212</v>
      </c>
      <c r="L1392" s="172" t="s">
        <v>3230</v>
      </c>
      <c r="M1392" s="172" t="s">
        <v>179</v>
      </c>
    </row>
    <row r="1393" spans="2:13" ht="20.100000000000001" customHeight="1" x14ac:dyDescent="0.25">
      <c r="B1393" s="173" t="str">
        <f>IFERROR(RANK(Table912[[#This Row],[search id]],Table912[search id],1),"")</f>
        <v/>
      </c>
      <c r="C1393" s="174" t="str">
        <f>IF(MIN(Table912[[#This Row],[search supracategory]:[search subcategory]])&lt;&gt;0,MIN(Table912[[#This Row],[search supracategory]:[search subcategory]]),"")</f>
        <v/>
      </c>
      <c r="D1393" s="174" t="str">
        <f>IFERROR(SEARCH($G$3,Table912[[#This Row],[Supracategory Name]])+ROW()/100000,"")</f>
        <v/>
      </c>
      <c r="E1393" s="174" t="str">
        <f>IFERROR(SEARCH($G$3,Table912[[#This Row],[Category Name]])+ROW()/100000,"")</f>
        <v/>
      </c>
      <c r="F1393" s="174" t="str">
        <f>IFERROR(SEARCH($G$3,Table912[[#This Row],[Subcategory Name]])+ROW()/100000,"")</f>
        <v/>
      </c>
      <c r="G1393" s="171">
        <v>2486</v>
      </c>
      <c r="H1393" s="172" t="s">
        <v>2851</v>
      </c>
      <c r="I1393" s="172" t="s">
        <v>2852</v>
      </c>
      <c r="J1393" s="172" t="s">
        <v>3123</v>
      </c>
      <c r="K1393" s="172" t="s">
        <v>3212</v>
      </c>
      <c r="L1393" s="172" t="s">
        <v>3232</v>
      </c>
      <c r="M1393" s="172" t="s">
        <v>179</v>
      </c>
    </row>
    <row r="1394" spans="2:13" ht="20.100000000000001" customHeight="1" x14ac:dyDescent="0.25">
      <c r="B1394" s="169" t="str">
        <f>IFERROR(RANK(Table912[[#This Row],[search id]],Table912[search id],1),"")</f>
        <v/>
      </c>
      <c r="C1394" s="170" t="str">
        <f>IF(MIN(Table912[[#This Row],[search supracategory]:[search subcategory]])&lt;&gt;0,MIN(Table912[[#This Row],[search supracategory]:[search subcategory]]),"")</f>
        <v/>
      </c>
      <c r="D1394" s="170" t="str">
        <f>IFERROR(SEARCH($G$3,Table912[[#This Row],[Supracategory Name]])+ROW()/100000,"")</f>
        <v/>
      </c>
      <c r="E1394" s="170" t="str">
        <f>IFERROR(SEARCH($G$3,Table912[[#This Row],[Category Name]])+ROW()/100000,"")</f>
        <v/>
      </c>
      <c r="F1394" s="170" t="str">
        <f>IFERROR(SEARCH($G$3,Table912[[#This Row],[Subcategory Name]])+ROW()/100000,"")</f>
        <v/>
      </c>
      <c r="G1394" s="171">
        <v>2468</v>
      </c>
      <c r="H1394" s="172" t="s">
        <v>2851</v>
      </c>
      <c r="I1394" s="172" t="s">
        <v>2852</v>
      </c>
      <c r="J1394" s="172" t="s">
        <v>3123</v>
      </c>
      <c r="K1394" s="172" t="s">
        <v>3212</v>
      </c>
      <c r="L1394" s="172" t="s">
        <v>3234</v>
      </c>
      <c r="M1394" s="172" t="s">
        <v>179</v>
      </c>
    </row>
    <row r="1395" spans="2:13" ht="20.100000000000001" customHeight="1" x14ac:dyDescent="0.25">
      <c r="B1395" s="173" t="str">
        <f>IFERROR(RANK(Table912[[#This Row],[search id]],Table912[search id],1),"")</f>
        <v/>
      </c>
      <c r="C1395" s="174" t="str">
        <f>IF(MIN(Table912[[#This Row],[search supracategory]:[search subcategory]])&lt;&gt;0,MIN(Table912[[#This Row],[search supracategory]:[search subcategory]]),"")</f>
        <v/>
      </c>
      <c r="D1395" s="174" t="str">
        <f>IFERROR(SEARCH($G$3,Table912[[#This Row],[Supracategory Name]])+ROW()/100000,"")</f>
        <v/>
      </c>
      <c r="E1395" s="174" t="str">
        <f>IFERROR(SEARCH($G$3,Table912[[#This Row],[Category Name]])+ROW()/100000,"")</f>
        <v/>
      </c>
      <c r="F1395" s="174" t="str">
        <f>IFERROR(SEARCH($G$3,Table912[[#This Row],[Subcategory Name]])+ROW()/100000,"")</f>
        <v/>
      </c>
      <c r="G1395" s="171">
        <v>2467</v>
      </c>
      <c r="H1395" s="172" t="s">
        <v>2851</v>
      </c>
      <c r="I1395" s="172" t="s">
        <v>2852</v>
      </c>
      <c r="J1395" s="172" t="s">
        <v>3123</v>
      </c>
      <c r="K1395" s="172" t="s">
        <v>3212</v>
      </c>
      <c r="L1395" s="172" t="s">
        <v>3236</v>
      </c>
      <c r="M1395" s="172" t="s">
        <v>179</v>
      </c>
    </row>
    <row r="1396" spans="2:13" ht="20.100000000000001" customHeight="1" x14ac:dyDescent="0.25">
      <c r="B1396" s="169" t="str">
        <f>IFERROR(RANK(Table912[[#This Row],[search id]],Table912[search id],1),"")</f>
        <v/>
      </c>
      <c r="C1396" s="170" t="str">
        <f>IF(MIN(Table912[[#This Row],[search supracategory]:[search subcategory]])&lt;&gt;0,MIN(Table912[[#This Row],[search supracategory]:[search subcategory]]),"")</f>
        <v/>
      </c>
      <c r="D1396" s="170" t="str">
        <f>IFERROR(SEARCH($G$3,Table912[[#This Row],[Supracategory Name]])+ROW()/100000,"")</f>
        <v/>
      </c>
      <c r="E1396" s="170" t="str">
        <f>IFERROR(SEARCH($G$3,Table912[[#This Row],[Category Name]])+ROW()/100000,"")</f>
        <v/>
      </c>
      <c r="F1396" s="170" t="str">
        <f>IFERROR(SEARCH($G$3,Table912[[#This Row],[Subcategory Name]])+ROW()/100000,"")</f>
        <v/>
      </c>
      <c r="G1396" s="171">
        <v>2469</v>
      </c>
      <c r="H1396" s="172" t="s">
        <v>2851</v>
      </c>
      <c r="I1396" s="172" t="s">
        <v>2852</v>
      </c>
      <c r="J1396" s="172" t="s">
        <v>3123</v>
      </c>
      <c r="K1396" s="172" t="s">
        <v>3212</v>
      </c>
      <c r="L1396" s="172" t="s">
        <v>3238</v>
      </c>
      <c r="M1396" s="172" t="s">
        <v>179</v>
      </c>
    </row>
    <row r="1397" spans="2:13" ht="20.100000000000001" customHeight="1" x14ac:dyDescent="0.25">
      <c r="B1397" s="173" t="str">
        <f>IFERROR(RANK(Table912[[#This Row],[search id]],Table912[search id],1),"")</f>
        <v/>
      </c>
      <c r="C1397" s="174" t="str">
        <f>IF(MIN(Table912[[#This Row],[search supracategory]:[search subcategory]])&lt;&gt;0,MIN(Table912[[#This Row],[search supracategory]:[search subcategory]]),"")</f>
        <v/>
      </c>
      <c r="D1397" s="174" t="str">
        <f>IFERROR(SEARCH($G$3,Table912[[#This Row],[Supracategory Name]])+ROW()/100000,"")</f>
        <v/>
      </c>
      <c r="E1397" s="174" t="str">
        <f>IFERROR(SEARCH($G$3,Table912[[#This Row],[Category Name]])+ROW()/100000,"")</f>
        <v/>
      </c>
      <c r="F1397" s="174" t="str">
        <f>IFERROR(SEARCH($G$3,Table912[[#This Row],[Subcategory Name]])+ROW()/100000,"")</f>
        <v/>
      </c>
      <c r="G1397" s="171">
        <v>2470</v>
      </c>
      <c r="H1397" s="172" t="s">
        <v>2851</v>
      </c>
      <c r="I1397" s="172" t="s">
        <v>2852</v>
      </c>
      <c r="J1397" s="172" t="s">
        <v>3123</v>
      </c>
      <c r="K1397" s="172" t="s">
        <v>3212</v>
      </c>
      <c r="L1397" s="172" t="s">
        <v>3240</v>
      </c>
      <c r="M1397" s="172" t="s">
        <v>179</v>
      </c>
    </row>
    <row r="1398" spans="2:13" ht="20.100000000000001" customHeight="1" x14ac:dyDescent="0.25">
      <c r="B1398" s="169" t="str">
        <f>IFERROR(RANK(Table912[[#This Row],[search id]],Table912[search id],1),"")</f>
        <v/>
      </c>
      <c r="C1398" s="170" t="str">
        <f>IF(MIN(Table912[[#This Row],[search supracategory]:[search subcategory]])&lt;&gt;0,MIN(Table912[[#This Row],[search supracategory]:[search subcategory]]),"")</f>
        <v/>
      </c>
      <c r="D1398" s="170" t="str">
        <f>IFERROR(SEARCH($G$3,Table912[[#This Row],[Supracategory Name]])+ROW()/100000,"")</f>
        <v/>
      </c>
      <c r="E1398" s="170" t="str">
        <f>IFERROR(SEARCH($G$3,Table912[[#This Row],[Category Name]])+ROW()/100000,"")</f>
        <v/>
      </c>
      <c r="F1398" s="170" t="str">
        <f>IFERROR(SEARCH($G$3,Table912[[#This Row],[Subcategory Name]])+ROW()/100000,"")</f>
        <v/>
      </c>
      <c r="G1398" s="171">
        <v>2471</v>
      </c>
      <c r="H1398" s="172" t="s">
        <v>2851</v>
      </c>
      <c r="I1398" s="172" t="s">
        <v>2852</v>
      </c>
      <c r="J1398" s="172" t="s">
        <v>3123</v>
      </c>
      <c r="K1398" s="172" t="s">
        <v>3212</v>
      </c>
      <c r="L1398" s="172" t="s">
        <v>3242</v>
      </c>
      <c r="M1398" s="172" t="s">
        <v>179</v>
      </c>
    </row>
    <row r="1399" spans="2:13" ht="20.100000000000001" customHeight="1" x14ac:dyDescent="0.25">
      <c r="B1399" s="173" t="str">
        <f>IFERROR(RANK(Table912[[#This Row],[search id]],Table912[search id],1),"")</f>
        <v/>
      </c>
      <c r="C1399" s="174" t="str">
        <f>IF(MIN(Table912[[#This Row],[search supracategory]:[search subcategory]])&lt;&gt;0,MIN(Table912[[#This Row],[search supracategory]:[search subcategory]]),"")</f>
        <v/>
      </c>
      <c r="D1399" s="174" t="str">
        <f>IFERROR(SEARCH($G$3,Table912[[#This Row],[Supracategory Name]])+ROW()/100000,"")</f>
        <v/>
      </c>
      <c r="E1399" s="174" t="str">
        <f>IFERROR(SEARCH($G$3,Table912[[#This Row],[Category Name]])+ROW()/100000,"")</f>
        <v/>
      </c>
      <c r="F1399" s="174" t="str">
        <f>IFERROR(SEARCH($G$3,Table912[[#This Row],[Subcategory Name]])+ROW()/100000,"")</f>
        <v/>
      </c>
      <c r="G1399" s="171">
        <v>2515</v>
      </c>
      <c r="H1399" s="172" t="s">
        <v>2851</v>
      </c>
      <c r="I1399" s="172" t="s">
        <v>2852</v>
      </c>
      <c r="J1399" s="172" t="s">
        <v>3123</v>
      </c>
      <c r="K1399" s="172" t="s">
        <v>3244</v>
      </c>
      <c r="L1399" s="172" t="s">
        <v>179</v>
      </c>
      <c r="M1399" s="172" t="s">
        <v>179</v>
      </c>
    </row>
    <row r="1400" spans="2:13" ht="20.100000000000001" customHeight="1" x14ac:dyDescent="0.25">
      <c r="B1400" s="169" t="str">
        <f>IFERROR(RANK(Table912[[#This Row],[search id]],Table912[search id],1),"")</f>
        <v/>
      </c>
      <c r="C1400" s="170" t="str">
        <f>IF(MIN(Table912[[#This Row],[search supracategory]:[search subcategory]])&lt;&gt;0,MIN(Table912[[#This Row],[search supracategory]:[search subcategory]]),"")</f>
        <v/>
      </c>
      <c r="D1400" s="170" t="str">
        <f>IFERROR(SEARCH($G$3,Table912[[#This Row],[Supracategory Name]])+ROW()/100000,"")</f>
        <v/>
      </c>
      <c r="E1400" s="170" t="str">
        <f>IFERROR(SEARCH($G$3,Table912[[#This Row],[Category Name]])+ROW()/100000,"")</f>
        <v/>
      </c>
      <c r="F1400" s="170" t="str">
        <f>IFERROR(SEARCH($G$3,Table912[[#This Row],[Subcategory Name]])+ROW()/100000,"")</f>
        <v/>
      </c>
      <c r="G1400" s="171">
        <v>2495</v>
      </c>
      <c r="H1400" s="172" t="s">
        <v>2851</v>
      </c>
      <c r="I1400" s="172" t="s">
        <v>2852</v>
      </c>
      <c r="J1400" s="172" t="s">
        <v>3123</v>
      </c>
      <c r="K1400" s="172" t="s">
        <v>3246</v>
      </c>
      <c r="L1400" s="172" t="s">
        <v>179</v>
      </c>
      <c r="M1400" s="172" t="s">
        <v>179</v>
      </c>
    </row>
    <row r="1401" spans="2:13" ht="20.100000000000001" customHeight="1" x14ac:dyDescent="0.25">
      <c r="B1401" s="173" t="str">
        <f>IFERROR(RANK(Table912[[#This Row],[search id]],Table912[search id],1),"")</f>
        <v/>
      </c>
      <c r="C1401" s="174" t="str">
        <f>IF(MIN(Table912[[#This Row],[search supracategory]:[search subcategory]])&lt;&gt;0,MIN(Table912[[#This Row],[search supracategory]:[search subcategory]]),"")</f>
        <v/>
      </c>
      <c r="D1401" s="174" t="str">
        <f>IFERROR(SEARCH($G$3,Table912[[#This Row],[Supracategory Name]])+ROW()/100000,"")</f>
        <v/>
      </c>
      <c r="E1401" s="174" t="str">
        <f>IFERROR(SEARCH($G$3,Table912[[#This Row],[Category Name]])+ROW()/100000,"")</f>
        <v/>
      </c>
      <c r="F1401" s="174" t="str">
        <f>IFERROR(SEARCH($G$3,Table912[[#This Row],[Subcategory Name]])+ROW()/100000,"")</f>
        <v/>
      </c>
      <c r="G1401" s="171">
        <v>2514</v>
      </c>
      <c r="H1401" s="172" t="s">
        <v>2851</v>
      </c>
      <c r="I1401" s="172" t="s">
        <v>2852</v>
      </c>
      <c r="J1401" s="172" t="s">
        <v>3123</v>
      </c>
      <c r="K1401" s="172" t="s">
        <v>3248</v>
      </c>
      <c r="L1401" s="172" t="s">
        <v>179</v>
      </c>
      <c r="M1401" s="172" t="s">
        <v>179</v>
      </c>
    </row>
    <row r="1402" spans="2:13" ht="20.100000000000001" customHeight="1" x14ac:dyDescent="0.25">
      <c r="B1402" s="169" t="str">
        <f>IFERROR(RANK(Table912[[#This Row],[search id]],Table912[search id],1),"")</f>
        <v/>
      </c>
      <c r="C1402" s="170" t="str">
        <f>IF(MIN(Table912[[#This Row],[search supracategory]:[search subcategory]])&lt;&gt;0,MIN(Table912[[#This Row],[search supracategory]:[search subcategory]]),"")</f>
        <v/>
      </c>
      <c r="D1402" s="170" t="str">
        <f>IFERROR(SEARCH($G$3,Table912[[#This Row],[Supracategory Name]])+ROW()/100000,"")</f>
        <v/>
      </c>
      <c r="E1402" s="170" t="str">
        <f>IFERROR(SEARCH($G$3,Table912[[#This Row],[Category Name]])+ROW()/100000,"")</f>
        <v/>
      </c>
      <c r="F1402" s="170" t="str">
        <f>IFERROR(SEARCH($G$3,Table912[[#This Row],[Subcategory Name]])+ROW()/100000,"")</f>
        <v/>
      </c>
      <c r="G1402" s="171">
        <v>2494</v>
      </c>
      <c r="H1402" s="172" t="s">
        <v>2851</v>
      </c>
      <c r="I1402" s="172" t="s">
        <v>2852</v>
      </c>
      <c r="J1402" s="172" t="s">
        <v>3123</v>
      </c>
      <c r="K1402" s="172" t="s">
        <v>3249</v>
      </c>
      <c r="L1402" s="172" t="s">
        <v>179</v>
      </c>
      <c r="M1402" s="172" t="s">
        <v>179</v>
      </c>
    </row>
    <row r="1403" spans="2:13" ht="20.100000000000001" customHeight="1" x14ac:dyDescent="0.25">
      <c r="B1403" s="173" t="str">
        <f>IFERROR(RANK(Table912[[#This Row],[search id]],Table912[search id],1),"")</f>
        <v/>
      </c>
      <c r="C1403" s="174" t="str">
        <f>IF(MIN(Table912[[#This Row],[search supracategory]:[search subcategory]])&lt;&gt;0,MIN(Table912[[#This Row],[search supracategory]:[search subcategory]]),"")</f>
        <v/>
      </c>
      <c r="D1403" s="174" t="str">
        <f>IFERROR(SEARCH($G$3,Table912[[#This Row],[Supracategory Name]])+ROW()/100000,"")</f>
        <v/>
      </c>
      <c r="E1403" s="174" t="str">
        <f>IFERROR(SEARCH($G$3,Table912[[#This Row],[Category Name]])+ROW()/100000,"")</f>
        <v/>
      </c>
      <c r="F1403" s="174" t="str">
        <f>IFERROR(SEARCH($G$3,Table912[[#This Row],[Subcategory Name]])+ROW()/100000,"")</f>
        <v/>
      </c>
      <c r="G1403" s="171">
        <v>2499</v>
      </c>
      <c r="H1403" s="172" t="s">
        <v>2851</v>
      </c>
      <c r="I1403" s="172" t="s">
        <v>2852</v>
      </c>
      <c r="J1403" s="172" t="s">
        <v>3123</v>
      </c>
      <c r="K1403" s="172" t="s">
        <v>3251</v>
      </c>
      <c r="L1403" s="172" t="s">
        <v>179</v>
      </c>
      <c r="M1403" s="172" t="s">
        <v>179</v>
      </c>
    </row>
    <row r="1404" spans="2:13" ht="20.100000000000001" customHeight="1" x14ac:dyDescent="0.25">
      <c r="B1404" s="169" t="str">
        <f>IFERROR(RANK(Table912[[#This Row],[search id]],Table912[search id],1),"")</f>
        <v/>
      </c>
      <c r="C1404" s="170" t="str">
        <f>IF(MIN(Table912[[#This Row],[search supracategory]:[search subcategory]])&lt;&gt;0,MIN(Table912[[#This Row],[search supracategory]:[search subcategory]]),"")</f>
        <v/>
      </c>
      <c r="D1404" s="170" t="str">
        <f>IFERROR(SEARCH($G$3,Table912[[#This Row],[Supracategory Name]])+ROW()/100000,"")</f>
        <v/>
      </c>
      <c r="E1404" s="170" t="str">
        <f>IFERROR(SEARCH($G$3,Table912[[#This Row],[Category Name]])+ROW()/100000,"")</f>
        <v/>
      </c>
      <c r="F1404" s="170" t="str">
        <f>IFERROR(SEARCH($G$3,Table912[[#This Row],[Subcategory Name]])+ROW()/100000,"")</f>
        <v/>
      </c>
      <c r="G1404" s="171">
        <v>2510</v>
      </c>
      <c r="H1404" s="172" t="s">
        <v>2851</v>
      </c>
      <c r="I1404" s="172" t="s">
        <v>2852</v>
      </c>
      <c r="J1404" s="172" t="s">
        <v>3123</v>
      </c>
      <c r="K1404" s="172" t="s">
        <v>3253</v>
      </c>
      <c r="L1404" s="172" t="s">
        <v>179</v>
      </c>
      <c r="M1404" s="172" t="s">
        <v>179</v>
      </c>
    </row>
    <row r="1405" spans="2:13" ht="20.100000000000001" customHeight="1" x14ac:dyDescent="0.25">
      <c r="B1405" s="173" t="str">
        <f>IFERROR(RANK(Table912[[#This Row],[search id]],Table912[search id],1),"")</f>
        <v/>
      </c>
      <c r="C1405" s="174" t="str">
        <f>IF(MIN(Table912[[#This Row],[search supracategory]:[search subcategory]])&lt;&gt;0,MIN(Table912[[#This Row],[search supracategory]:[search subcategory]]),"")</f>
        <v/>
      </c>
      <c r="D1405" s="174" t="str">
        <f>IFERROR(SEARCH($G$3,Table912[[#This Row],[Supracategory Name]])+ROW()/100000,"")</f>
        <v/>
      </c>
      <c r="E1405" s="174" t="str">
        <f>IFERROR(SEARCH($G$3,Table912[[#This Row],[Category Name]])+ROW()/100000,"")</f>
        <v/>
      </c>
      <c r="F1405" s="174" t="str">
        <f>IFERROR(SEARCH($G$3,Table912[[#This Row],[Subcategory Name]])+ROW()/100000,"")</f>
        <v/>
      </c>
      <c r="G1405" s="171">
        <v>3426</v>
      </c>
      <c r="H1405" s="172" t="s">
        <v>2851</v>
      </c>
      <c r="I1405" s="172" t="s">
        <v>2852</v>
      </c>
      <c r="J1405" s="172" t="s">
        <v>3123</v>
      </c>
      <c r="K1405" s="172" t="s">
        <v>3255</v>
      </c>
      <c r="L1405" s="172" t="s">
        <v>179</v>
      </c>
      <c r="M1405" s="172" t="s">
        <v>179</v>
      </c>
    </row>
    <row r="1406" spans="2:13" ht="20.100000000000001" customHeight="1" x14ac:dyDescent="0.25">
      <c r="B1406" s="169" t="str">
        <f>IFERROR(RANK(Table912[[#This Row],[search id]],Table912[search id],1),"")</f>
        <v/>
      </c>
      <c r="C1406" s="170" t="str">
        <f>IF(MIN(Table912[[#This Row],[search supracategory]:[search subcategory]])&lt;&gt;0,MIN(Table912[[#This Row],[search supracategory]:[search subcategory]]),"")</f>
        <v/>
      </c>
      <c r="D1406" s="170" t="str">
        <f>IFERROR(SEARCH($G$3,Table912[[#This Row],[Supracategory Name]])+ROW()/100000,"")</f>
        <v/>
      </c>
      <c r="E1406" s="170" t="str">
        <f>IFERROR(SEARCH($G$3,Table912[[#This Row],[Category Name]])+ROW()/100000,"")</f>
        <v/>
      </c>
      <c r="F1406" s="170" t="str">
        <f>IFERROR(SEARCH($G$3,Table912[[#This Row],[Subcategory Name]])+ROW()/100000,"")</f>
        <v/>
      </c>
      <c r="G1406" s="171">
        <v>2502</v>
      </c>
      <c r="H1406" s="172" t="s">
        <v>2851</v>
      </c>
      <c r="I1406" s="172" t="s">
        <v>2852</v>
      </c>
      <c r="J1406" s="172" t="s">
        <v>3123</v>
      </c>
      <c r="K1406" s="172" t="s">
        <v>3257</v>
      </c>
      <c r="L1406" s="172" t="s">
        <v>179</v>
      </c>
      <c r="M1406" s="172" t="s">
        <v>179</v>
      </c>
    </row>
    <row r="1407" spans="2:13" ht="20.100000000000001" customHeight="1" x14ac:dyDescent="0.25">
      <c r="B1407" s="173" t="str">
        <f>IFERROR(RANK(Table912[[#This Row],[search id]],Table912[search id],1),"")</f>
        <v/>
      </c>
      <c r="C1407" s="174" t="str">
        <f>IF(MIN(Table912[[#This Row],[search supracategory]:[search subcategory]])&lt;&gt;0,MIN(Table912[[#This Row],[search supracategory]:[search subcategory]]),"")</f>
        <v/>
      </c>
      <c r="D1407" s="174" t="str">
        <f>IFERROR(SEARCH($G$3,Table912[[#This Row],[Supracategory Name]])+ROW()/100000,"")</f>
        <v/>
      </c>
      <c r="E1407" s="174" t="str">
        <f>IFERROR(SEARCH($G$3,Table912[[#This Row],[Category Name]])+ROW()/100000,"")</f>
        <v/>
      </c>
      <c r="F1407" s="174" t="str">
        <f>IFERROR(SEARCH($G$3,Table912[[#This Row],[Subcategory Name]])+ROW()/100000,"")</f>
        <v/>
      </c>
      <c r="G1407" s="171">
        <v>2501</v>
      </c>
      <c r="H1407" s="172" t="s">
        <v>2851</v>
      </c>
      <c r="I1407" s="172" t="s">
        <v>2852</v>
      </c>
      <c r="J1407" s="172" t="s">
        <v>3123</v>
      </c>
      <c r="K1407" s="172" t="s">
        <v>3259</v>
      </c>
      <c r="L1407" s="172" t="s">
        <v>179</v>
      </c>
      <c r="M1407" s="172" t="s">
        <v>179</v>
      </c>
    </row>
    <row r="1408" spans="2:13" ht="20.100000000000001" customHeight="1" x14ac:dyDescent="0.25">
      <c r="B1408" s="169" t="str">
        <f>IFERROR(RANK(Table912[[#This Row],[search id]],Table912[search id],1),"")</f>
        <v/>
      </c>
      <c r="C1408" s="170" t="str">
        <f>IF(MIN(Table912[[#This Row],[search supracategory]:[search subcategory]])&lt;&gt;0,MIN(Table912[[#This Row],[search supracategory]:[search subcategory]]),"")</f>
        <v/>
      </c>
      <c r="D1408" s="170" t="str">
        <f>IFERROR(SEARCH($G$3,Table912[[#This Row],[Supracategory Name]])+ROW()/100000,"")</f>
        <v/>
      </c>
      <c r="E1408" s="170" t="str">
        <f>IFERROR(SEARCH($G$3,Table912[[#This Row],[Category Name]])+ROW()/100000,"")</f>
        <v/>
      </c>
      <c r="F1408" s="170" t="str">
        <f>IFERROR(SEARCH($G$3,Table912[[#This Row],[Subcategory Name]])+ROW()/100000,"")</f>
        <v/>
      </c>
      <c r="G1408" s="171">
        <v>2505</v>
      </c>
      <c r="H1408" s="172" t="s">
        <v>2851</v>
      </c>
      <c r="I1408" s="172" t="s">
        <v>2852</v>
      </c>
      <c r="J1408" s="172" t="s">
        <v>3123</v>
      </c>
      <c r="K1408" s="172" t="s">
        <v>3261</v>
      </c>
      <c r="L1408" s="172" t="s">
        <v>179</v>
      </c>
      <c r="M1408" s="172" t="s">
        <v>179</v>
      </c>
    </row>
    <row r="1409" spans="2:13" ht="20.100000000000001" customHeight="1" x14ac:dyDescent="0.25">
      <c r="B1409" s="173" t="str">
        <f>IFERROR(RANK(Table912[[#This Row],[search id]],Table912[search id],1),"")</f>
        <v/>
      </c>
      <c r="C1409" s="174" t="str">
        <f>IF(MIN(Table912[[#This Row],[search supracategory]:[search subcategory]])&lt;&gt;0,MIN(Table912[[#This Row],[search supracategory]:[search subcategory]]),"")</f>
        <v/>
      </c>
      <c r="D1409" s="174" t="str">
        <f>IFERROR(SEARCH($G$3,Table912[[#This Row],[Supracategory Name]])+ROW()/100000,"")</f>
        <v/>
      </c>
      <c r="E1409" s="174" t="str">
        <f>IFERROR(SEARCH($G$3,Table912[[#This Row],[Category Name]])+ROW()/100000,"")</f>
        <v/>
      </c>
      <c r="F1409" s="174" t="str">
        <f>IFERROR(SEARCH($G$3,Table912[[#This Row],[Subcategory Name]])+ROW()/100000,"")</f>
        <v/>
      </c>
      <c r="G1409" s="171">
        <v>1324</v>
      </c>
      <c r="H1409" s="172" t="s">
        <v>2851</v>
      </c>
      <c r="I1409" s="172" t="s">
        <v>2852</v>
      </c>
      <c r="J1409" s="172" t="s">
        <v>3263</v>
      </c>
      <c r="K1409" s="172" t="s">
        <v>3264</v>
      </c>
      <c r="L1409" s="172" t="s">
        <v>179</v>
      </c>
      <c r="M1409" s="172" t="s">
        <v>179</v>
      </c>
    </row>
    <row r="1410" spans="2:13" ht="20.100000000000001" customHeight="1" x14ac:dyDescent="0.25">
      <c r="B1410" s="169" t="str">
        <f>IFERROR(RANK(Table912[[#This Row],[search id]],Table912[search id],1),"")</f>
        <v/>
      </c>
      <c r="C1410" s="170" t="str">
        <f>IF(MIN(Table912[[#This Row],[search supracategory]:[search subcategory]])&lt;&gt;0,MIN(Table912[[#This Row],[search supracategory]:[search subcategory]]),"")</f>
        <v/>
      </c>
      <c r="D1410" s="170" t="str">
        <f>IFERROR(SEARCH($G$3,Table912[[#This Row],[Supracategory Name]])+ROW()/100000,"")</f>
        <v/>
      </c>
      <c r="E1410" s="170" t="str">
        <f>IFERROR(SEARCH($G$3,Table912[[#This Row],[Category Name]])+ROW()/100000,"")</f>
        <v/>
      </c>
      <c r="F1410" s="170" t="str">
        <f>IFERROR(SEARCH($G$3,Table912[[#This Row],[Subcategory Name]])+ROW()/100000,"")</f>
        <v/>
      </c>
      <c r="G1410" s="171">
        <v>3103</v>
      </c>
      <c r="H1410" s="172" t="s">
        <v>2851</v>
      </c>
      <c r="I1410" s="172" t="s">
        <v>2852</v>
      </c>
      <c r="J1410" s="172" t="s">
        <v>3263</v>
      </c>
      <c r="K1410" s="172" t="s">
        <v>3267</v>
      </c>
      <c r="L1410" s="172" t="s">
        <v>3268</v>
      </c>
      <c r="M1410" s="172" t="s">
        <v>179</v>
      </c>
    </row>
    <row r="1411" spans="2:13" ht="20.100000000000001" customHeight="1" x14ac:dyDescent="0.25">
      <c r="B1411" s="173" t="str">
        <f>IFERROR(RANK(Table912[[#This Row],[search id]],Table912[search id],1),"")</f>
        <v/>
      </c>
      <c r="C1411" s="174" t="str">
        <f>IF(MIN(Table912[[#This Row],[search supracategory]:[search subcategory]])&lt;&gt;0,MIN(Table912[[#This Row],[search supracategory]:[search subcategory]]),"")</f>
        <v/>
      </c>
      <c r="D1411" s="174" t="str">
        <f>IFERROR(SEARCH($G$3,Table912[[#This Row],[Supracategory Name]])+ROW()/100000,"")</f>
        <v/>
      </c>
      <c r="E1411" s="174" t="str">
        <f>IFERROR(SEARCH($G$3,Table912[[#This Row],[Category Name]])+ROW()/100000,"")</f>
        <v/>
      </c>
      <c r="F1411" s="174" t="str">
        <f>IFERROR(SEARCH($G$3,Table912[[#This Row],[Subcategory Name]])+ROW()/100000,"")</f>
        <v/>
      </c>
      <c r="G1411" s="171">
        <v>3109</v>
      </c>
      <c r="H1411" s="172" t="s">
        <v>2851</v>
      </c>
      <c r="I1411" s="172" t="s">
        <v>2852</v>
      </c>
      <c r="J1411" s="172" t="s">
        <v>3263</v>
      </c>
      <c r="K1411" s="172" t="s">
        <v>3267</v>
      </c>
      <c r="L1411" s="172" t="s">
        <v>3271</v>
      </c>
      <c r="M1411" s="172" t="s">
        <v>179</v>
      </c>
    </row>
    <row r="1412" spans="2:13" ht="20.100000000000001" customHeight="1" x14ac:dyDescent="0.25">
      <c r="B1412" s="169" t="str">
        <f>IFERROR(RANK(Table912[[#This Row],[search id]],Table912[search id],1),"")</f>
        <v/>
      </c>
      <c r="C1412" s="170" t="str">
        <f>IF(MIN(Table912[[#This Row],[search supracategory]:[search subcategory]])&lt;&gt;0,MIN(Table912[[#This Row],[search supracategory]:[search subcategory]]),"")</f>
        <v/>
      </c>
      <c r="D1412" s="170" t="str">
        <f>IFERROR(SEARCH($G$3,Table912[[#This Row],[Supracategory Name]])+ROW()/100000,"")</f>
        <v/>
      </c>
      <c r="E1412" s="170" t="str">
        <f>IFERROR(SEARCH($G$3,Table912[[#This Row],[Category Name]])+ROW()/100000,"")</f>
        <v/>
      </c>
      <c r="F1412" s="170" t="str">
        <f>IFERROR(SEARCH($G$3,Table912[[#This Row],[Subcategory Name]])+ROW()/100000,"")</f>
        <v/>
      </c>
      <c r="G1412" s="171">
        <v>3111</v>
      </c>
      <c r="H1412" s="172" t="s">
        <v>2851</v>
      </c>
      <c r="I1412" s="172" t="s">
        <v>2852</v>
      </c>
      <c r="J1412" s="172" t="s">
        <v>3263</v>
      </c>
      <c r="K1412" s="172" t="s">
        <v>3267</v>
      </c>
      <c r="L1412" s="172" t="s">
        <v>3273</v>
      </c>
      <c r="M1412" s="172" t="s">
        <v>179</v>
      </c>
    </row>
    <row r="1413" spans="2:13" ht="20.100000000000001" customHeight="1" x14ac:dyDescent="0.25">
      <c r="B1413" s="173" t="str">
        <f>IFERROR(RANK(Table912[[#This Row],[search id]],Table912[search id],1),"")</f>
        <v/>
      </c>
      <c r="C1413" s="174" t="str">
        <f>IF(MIN(Table912[[#This Row],[search supracategory]:[search subcategory]])&lt;&gt;0,MIN(Table912[[#This Row],[search supracategory]:[search subcategory]]),"")</f>
        <v/>
      </c>
      <c r="D1413" s="174" t="str">
        <f>IFERROR(SEARCH($G$3,Table912[[#This Row],[Supracategory Name]])+ROW()/100000,"")</f>
        <v/>
      </c>
      <c r="E1413" s="174" t="str">
        <f>IFERROR(SEARCH($G$3,Table912[[#This Row],[Category Name]])+ROW()/100000,"")</f>
        <v/>
      </c>
      <c r="F1413" s="174" t="str">
        <f>IFERROR(SEARCH($G$3,Table912[[#This Row],[Subcategory Name]])+ROW()/100000,"")</f>
        <v/>
      </c>
      <c r="G1413" s="171">
        <v>3106</v>
      </c>
      <c r="H1413" s="172" t="s">
        <v>2851</v>
      </c>
      <c r="I1413" s="172" t="s">
        <v>2852</v>
      </c>
      <c r="J1413" s="172" t="s">
        <v>3263</v>
      </c>
      <c r="K1413" s="172" t="s">
        <v>3267</v>
      </c>
      <c r="L1413" s="172" t="s">
        <v>3275</v>
      </c>
      <c r="M1413" s="172" t="s">
        <v>179</v>
      </c>
    </row>
    <row r="1414" spans="2:13" ht="20.100000000000001" customHeight="1" x14ac:dyDescent="0.25">
      <c r="B1414" s="169" t="str">
        <f>IFERROR(RANK(Table912[[#This Row],[search id]],Table912[search id],1),"")</f>
        <v/>
      </c>
      <c r="C1414" s="170" t="str">
        <f>IF(MIN(Table912[[#This Row],[search supracategory]:[search subcategory]])&lt;&gt;0,MIN(Table912[[#This Row],[search supracategory]:[search subcategory]]),"")</f>
        <v/>
      </c>
      <c r="D1414" s="170" t="str">
        <f>IFERROR(SEARCH($G$3,Table912[[#This Row],[Supracategory Name]])+ROW()/100000,"")</f>
        <v/>
      </c>
      <c r="E1414" s="170" t="str">
        <f>IFERROR(SEARCH($G$3,Table912[[#This Row],[Category Name]])+ROW()/100000,"")</f>
        <v/>
      </c>
      <c r="F1414" s="170" t="str">
        <f>IFERROR(SEARCH($G$3,Table912[[#This Row],[Subcategory Name]])+ROW()/100000,"")</f>
        <v/>
      </c>
      <c r="G1414" s="171">
        <v>3107</v>
      </c>
      <c r="H1414" s="172" t="s">
        <v>2851</v>
      </c>
      <c r="I1414" s="172" t="s">
        <v>2852</v>
      </c>
      <c r="J1414" s="172" t="s">
        <v>3263</v>
      </c>
      <c r="K1414" s="172" t="s">
        <v>3267</v>
      </c>
      <c r="L1414" s="172" t="s">
        <v>3277</v>
      </c>
      <c r="M1414" s="172" t="s">
        <v>179</v>
      </c>
    </row>
    <row r="1415" spans="2:13" ht="20.100000000000001" customHeight="1" x14ac:dyDescent="0.25">
      <c r="B1415" s="173" t="str">
        <f>IFERROR(RANK(Table912[[#This Row],[search id]],Table912[search id],1),"")</f>
        <v/>
      </c>
      <c r="C1415" s="174" t="str">
        <f>IF(MIN(Table912[[#This Row],[search supracategory]:[search subcategory]])&lt;&gt;0,MIN(Table912[[#This Row],[search supracategory]:[search subcategory]]),"")</f>
        <v/>
      </c>
      <c r="D1415" s="174" t="str">
        <f>IFERROR(SEARCH($G$3,Table912[[#This Row],[Supracategory Name]])+ROW()/100000,"")</f>
        <v/>
      </c>
      <c r="E1415" s="174" t="str">
        <f>IFERROR(SEARCH($G$3,Table912[[#This Row],[Category Name]])+ROW()/100000,"")</f>
        <v/>
      </c>
      <c r="F1415" s="174" t="str">
        <f>IFERROR(SEARCH($G$3,Table912[[#This Row],[Subcategory Name]])+ROW()/100000,"")</f>
        <v/>
      </c>
      <c r="G1415" s="171">
        <v>2446</v>
      </c>
      <c r="H1415" s="172" t="s">
        <v>2851</v>
      </c>
      <c r="I1415" s="172" t="s">
        <v>2852</v>
      </c>
      <c r="J1415" s="172" t="s">
        <v>3263</v>
      </c>
      <c r="K1415" s="172" t="s">
        <v>3279</v>
      </c>
      <c r="L1415" s="172" t="s">
        <v>179</v>
      </c>
      <c r="M1415" s="172" t="s">
        <v>179</v>
      </c>
    </row>
    <row r="1416" spans="2:13" ht="20.100000000000001" customHeight="1" x14ac:dyDescent="0.25">
      <c r="B1416" s="169" t="str">
        <f>IFERROR(RANK(Table912[[#This Row],[search id]],Table912[search id],1),"")</f>
        <v/>
      </c>
      <c r="C1416" s="170" t="str">
        <f>IF(MIN(Table912[[#This Row],[search supracategory]:[search subcategory]])&lt;&gt;0,MIN(Table912[[#This Row],[search supracategory]:[search subcategory]]),"")</f>
        <v/>
      </c>
      <c r="D1416" s="170" t="str">
        <f>IFERROR(SEARCH($G$3,Table912[[#This Row],[Supracategory Name]])+ROW()/100000,"")</f>
        <v/>
      </c>
      <c r="E1416" s="170" t="str">
        <f>IFERROR(SEARCH($G$3,Table912[[#This Row],[Category Name]])+ROW()/100000,"")</f>
        <v/>
      </c>
      <c r="F1416" s="170" t="str">
        <f>IFERROR(SEARCH($G$3,Table912[[#This Row],[Subcategory Name]])+ROW()/100000,"")</f>
        <v/>
      </c>
      <c r="G1416" s="171">
        <v>2448</v>
      </c>
      <c r="H1416" s="172" t="s">
        <v>2851</v>
      </c>
      <c r="I1416" s="172" t="s">
        <v>2852</v>
      </c>
      <c r="J1416" s="172" t="s">
        <v>3263</v>
      </c>
      <c r="K1416" s="172" t="s">
        <v>3281</v>
      </c>
      <c r="L1416" s="172" t="s">
        <v>179</v>
      </c>
      <c r="M1416" s="172" t="s">
        <v>179</v>
      </c>
    </row>
    <row r="1417" spans="2:13" ht="20.100000000000001" customHeight="1" x14ac:dyDescent="0.25">
      <c r="B1417" s="173" t="str">
        <f>IFERROR(RANK(Table912[[#This Row],[search id]],Table912[search id],1),"")</f>
        <v/>
      </c>
      <c r="C1417" s="174" t="str">
        <f>IF(MIN(Table912[[#This Row],[search supracategory]:[search subcategory]])&lt;&gt;0,MIN(Table912[[#This Row],[search supracategory]:[search subcategory]]),"")</f>
        <v/>
      </c>
      <c r="D1417" s="174" t="str">
        <f>IFERROR(SEARCH($G$3,Table912[[#This Row],[Supracategory Name]])+ROW()/100000,"")</f>
        <v/>
      </c>
      <c r="E1417" s="174" t="str">
        <f>IFERROR(SEARCH($G$3,Table912[[#This Row],[Category Name]])+ROW()/100000,"")</f>
        <v/>
      </c>
      <c r="F1417" s="174" t="str">
        <f>IFERROR(SEARCH($G$3,Table912[[#This Row],[Subcategory Name]])+ROW()/100000,"")</f>
        <v/>
      </c>
      <c r="G1417" s="171">
        <v>3093</v>
      </c>
      <c r="H1417" s="172" t="s">
        <v>2851</v>
      </c>
      <c r="I1417" s="172" t="s">
        <v>2852</v>
      </c>
      <c r="J1417" s="172" t="s">
        <v>3263</v>
      </c>
      <c r="K1417" s="172" t="s">
        <v>3283</v>
      </c>
      <c r="L1417" s="172" t="s">
        <v>3284</v>
      </c>
      <c r="M1417" s="172" t="s">
        <v>179</v>
      </c>
    </row>
    <row r="1418" spans="2:13" ht="20.100000000000001" customHeight="1" x14ac:dyDescent="0.25">
      <c r="B1418" s="169" t="str">
        <f>IFERROR(RANK(Table912[[#This Row],[search id]],Table912[search id],1),"")</f>
        <v/>
      </c>
      <c r="C1418" s="170" t="str">
        <f>IF(MIN(Table912[[#This Row],[search supracategory]:[search subcategory]])&lt;&gt;0,MIN(Table912[[#This Row],[search supracategory]:[search subcategory]]),"")</f>
        <v/>
      </c>
      <c r="D1418" s="170" t="str">
        <f>IFERROR(SEARCH($G$3,Table912[[#This Row],[Supracategory Name]])+ROW()/100000,"")</f>
        <v/>
      </c>
      <c r="E1418" s="170" t="str">
        <f>IFERROR(SEARCH($G$3,Table912[[#This Row],[Category Name]])+ROW()/100000,"")</f>
        <v/>
      </c>
      <c r="F1418" s="170" t="str">
        <f>IFERROR(SEARCH($G$3,Table912[[#This Row],[Subcategory Name]])+ROW()/100000,"")</f>
        <v/>
      </c>
      <c r="G1418" s="171">
        <v>3094</v>
      </c>
      <c r="H1418" s="172" t="s">
        <v>2851</v>
      </c>
      <c r="I1418" s="172" t="s">
        <v>2852</v>
      </c>
      <c r="J1418" s="172" t="s">
        <v>3263</v>
      </c>
      <c r="K1418" s="172" t="s">
        <v>3283</v>
      </c>
      <c r="L1418" s="172" t="s">
        <v>3287</v>
      </c>
      <c r="M1418" s="172" t="s">
        <v>179</v>
      </c>
    </row>
    <row r="1419" spans="2:13" ht="20.100000000000001" customHeight="1" x14ac:dyDescent="0.25">
      <c r="B1419" s="173" t="str">
        <f>IFERROR(RANK(Table912[[#This Row],[search id]],Table912[search id],1),"")</f>
        <v/>
      </c>
      <c r="C1419" s="174" t="str">
        <f>IF(MIN(Table912[[#This Row],[search supracategory]:[search subcategory]])&lt;&gt;0,MIN(Table912[[#This Row],[search supracategory]:[search subcategory]]),"")</f>
        <v/>
      </c>
      <c r="D1419" s="174" t="str">
        <f>IFERROR(SEARCH($G$3,Table912[[#This Row],[Supracategory Name]])+ROW()/100000,"")</f>
        <v/>
      </c>
      <c r="E1419" s="174" t="str">
        <f>IFERROR(SEARCH($G$3,Table912[[#This Row],[Category Name]])+ROW()/100000,"")</f>
        <v/>
      </c>
      <c r="F1419" s="174" t="str">
        <f>IFERROR(SEARCH($G$3,Table912[[#This Row],[Subcategory Name]])+ROW()/100000,"")</f>
        <v/>
      </c>
      <c r="G1419" s="171">
        <v>3095</v>
      </c>
      <c r="H1419" s="172" t="s">
        <v>2851</v>
      </c>
      <c r="I1419" s="172" t="s">
        <v>2852</v>
      </c>
      <c r="J1419" s="172" t="s">
        <v>3263</v>
      </c>
      <c r="K1419" s="172" t="s">
        <v>3283</v>
      </c>
      <c r="L1419" s="172" t="s">
        <v>3289</v>
      </c>
      <c r="M1419" s="172" t="s">
        <v>179</v>
      </c>
    </row>
    <row r="1420" spans="2:13" ht="20.100000000000001" customHeight="1" x14ac:dyDescent="0.25">
      <c r="B1420" s="169" t="str">
        <f>IFERROR(RANK(Table912[[#This Row],[search id]],Table912[search id],1),"")</f>
        <v/>
      </c>
      <c r="C1420" s="170" t="str">
        <f>IF(MIN(Table912[[#This Row],[search supracategory]:[search subcategory]])&lt;&gt;0,MIN(Table912[[#This Row],[search supracategory]:[search subcategory]]),"")</f>
        <v/>
      </c>
      <c r="D1420" s="170" t="str">
        <f>IFERROR(SEARCH($G$3,Table912[[#This Row],[Supracategory Name]])+ROW()/100000,"")</f>
        <v/>
      </c>
      <c r="E1420" s="170" t="str">
        <f>IFERROR(SEARCH($G$3,Table912[[#This Row],[Category Name]])+ROW()/100000,"")</f>
        <v/>
      </c>
      <c r="F1420" s="170" t="str">
        <f>IFERROR(SEARCH($G$3,Table912[[#This Row],[Subcategory Name]])+ROW()/100000,"")</f>
        <v/>
      </c>
      <c r="G1420" s="171">
        <v>3096</v>
      </c>
      <c r="H1420" s="172" t="s">
        <v>2851</v>
      </c>
      <c r="I1420" s="172" t="s">
        <v>2852</v>
      </c>
      <c r="J1420" s="172" t="s">
        <v>3263</v>
      </c>
      <c r="K1420" s="172" t="s">
        <v>3283</v>
      </c>
      <c r="L1420" s="172" t="s">
        <v>3291</v>
      </c>
      <c r="M1420" s="172" t="s">
        <v>179</v>
      </c>
    </row>
    <row r="1421" spans="2:13" ht="20.100000000000001" customHeight="1" x14ac:dyDescent="0.25">
      <c r="B1421" s="173" t="str">
        <f>IFERROR(RANK(Table912[[#This Row],[search id]],Table912[search id],1),"")</f>
        <v/>
      </c>
      <c r="C1421" s="174" t="str">
        <f>IF(MIN(Table912[[#This Row],[search supracategory]:[search subcategory]])&lt;&gt;0,MIN(Table912[[#This Row],[search supracategory]:[search subcategory]]),"")</f>
        <v/>
      </c>
      <c r="D1421" s="174" t="str">
        <f>IFERROR(SEARCH($G$3,Table912[[#This Row],[Supracategory Name]])+ROW()/100000,"")</f>
        <v/>
      </c>
      <c r="E1421" s="174" t="str">
        <f>IFERROR(SEARCH($G$3,Table912[[#This Row],[Category Name]])+ROW()/100000,"")</f>
        <v/>
      </c>
      <c r="F1421" s="174" t="str">
        <f>IFERROR(SEARCH($G$3,Table912[[#This Row],[Subcategory Name]])+ROW()/100000,"")</f>
        <v/>
      </c>
      <c r="G1421" s="171">
        <v>3097</v>
      </c>
      <c r="H1421" s="172" t="s">
        <v>2851</v>
      </c>
      <c r="I1421" s="172" t="s">
        <v>2852</v>
      </c>
      <c r="J1421" s="172" t="s">
        <v>3263</v>
      </c>
      <c r="K1421" s="172" t="s">
        <v>3283</v>
      </c>
      <c r="L1421" s="172" t="s">
        <v>3293</v>
      </c>
      <c r="M1421" s="172" t="s">
        <v>179</v>
      </c>
    </row>
    <row r="1422" spans="2:13" ht="20.100000000000001" customHeight="1" x14ac:dyDescent="0.25">
      <c r="B1422" s="169" t="str">
        <f>IFERROR(RANK(Table912[[#This Row],[search id]],Table912[search id],1),"")</f>
        <v/>
      </c>
      <c r="C1422" s="170" t="str">
        <f>IF(MIN(Table912[[#This Row],[search supracategory]:[search subcategory]])&lt;&gt;0,MIN(Table912[[#This Row],[search supracategory]:[search subcategory]]),"")</f>
        <v/>
      </c>
      <c r="D1422" s="170" t="str">
        <f>IFERROR(SEARCH($G$3,Table912[[#This Row],[Supracategory Name]])+ROW()/100000,"")</f>
        <v/>
      </c>
      <c r="E1422" s="170" t="str">
        <f>IFERROR(SEARCH($G$3,Table912[[#This Row],[Category Name]])+ROW()/100000,"")</f>
        <v/>
      </c>
      <c r="F1422" s="170" t="str">
        <f>IFERROR(SEARCH($G$3,Table912[[#This Row],[Subcategory Name]])+ROW()/100000,"")</f>
        <v/>
      </c>
      <c r="G1422" s="171">
        <v>1089</v>
      </c>
      <c r="H1422" s="172" t="s">
        <v>2851</v>
      </c>
      <c r="I1422" s="172" t="s">
        <v>2852</v>
      </c>
      <c r="J1422" s="172" t="s">
        <v>3263</v>
      </c>
      <c r="K1422" s="172" t="s">
        <v>3295</v>
      </c>
      <c r="L1422" s="172" t="s">
        <v>179</v>
      </c>
      <c r="M1422" s="172" t="s">
        <v>179</v>
      </c>
    </row>
    <row r="1423" spans="2:13" ht="20.100000000000001" customHeight="1" x14ac:dyDescent="0.25">
      <c r="B1423" s="173" t="str">
        <f>IFERROR(RANK(Table912[[#This Row],[search id]],Table912[search id],1),"")</f>
        <v/>
      </c>
      <c r="C1423" s="174" t="str">
        <f>IF(MIN(Table912[[#This Row],[search supracategory]:[search subcategory]])&lt;&gt;0,MIN(Table912[[#This Row],[search supracategory]:[search subcategory]]),"")</f>
        <v/>
      </c>
      <c r="D1423" s="174" t="str">
        <f>IFERROR(SEARCH($G$3,Table912[[#This Row],[Supracategory Name]])+ROW()/100000,"")</f>
        <v/>
      </c>
      <c r="E1423" s="174" t="str">
        <f>IFERROR(SEARCH($G$3,Table912[[#This Row],[Category Name]])+ROW()/100000,"")</f>
        <v/>
      </c>
      <c r="F1423" s="174" t="str">
        <f>IFERROR(SEARCH($G$3,Table912[[#This Row],[Subcategory Name]])+ROW()/100000,"")</f>
        <v/>
      </c>
      <c r="G1423" s="171">
        <v>2447</v>
      </c>
      <c r="H1423" s="172" t="s">
        <v>2851</v>
      </c>
      <c r="I1423" s="172" t="s">
        <v>2852</v>
      </c>
      <c r="J1423" s="172" t="s">
        <v>3263</v>
      </c>
      <c r="K1423" s="172" t="s">
        <v>3297</v>
      </c>
      <c r="L1423" s="172" t="s">
        <v>179</v>
      </c>
      <c r="M1423" s="172" t="s">
        <v>179</v>
      </c>
    </row>
    <row r="1424" spans="2:13" ht="20.100000000000001" customHeight="1" x14ac:dyDescent="0.25">
      <c r="B1424" s="169" t="str">
        <f>IFERROR(RANK(Table912[[#This Row],[search id]],Table912[search id],1),"")</f>
        <v/>
      </c>
      <c r="C1424" s="170" t="str">
        <f>IF(MIN(Table912[[#This Row],[search supracategory]:[search subcategory]])&lt;&gt;0,MIN(Table912[[#This Row],[search supracategory]:[search subcategory]]),"")</f>
        <v/>
      </c>
      <c r="D1424" s="170" t="str">
        <f>IFERROR(SEARCH($G$3,Table912[[#This Row],[Supracategory Name]])+ROW()/100000,"")</f>
        <v/>
      </c>
      <c r="E1424" s="170" t="str">
        <f>IFERROR(SEARCH($G$3,Table912[[#This Row],[Category Name]])+ROW()/100000,"")</f>
        <v/>
      </c>
      <c r="F1424" s="170" t="str">
        <f>IFERROR(SEARCH($G$3,Table912[[#This Row],[Subcategory Name]])+ROW()/100000,"")</f>
        <v/>
      </c>
      <c r="G1424" s="171">
        <v>3088</v>
      </c>
      <c r="H1424" s="172" t="s">
        <v>2851</v>
      </c>
      <c r="I1424" s="172" t="s">
        <v>2852</v>
      </c>
      <c r="J1424" s="172" t="s">
        <v>3263</v>
      </c>
      <c r="K1424" s="172" t="s">
        <v>3299</v>
      </c>
      <c r="L1424" s="172" t="s">
        <v>3300</v>
      </c>
      <c r="M1424" s="172" t="s">
        <v>179</v>
      </c>
    </row>
    <row r="1425" spans="2:13" ht="20.100000000000001" customHeight="1" x14ac:dyDescent="0.25">
      <c r="B1425" s="173" t="str">
        <f>IFERROR(RANK(Table912[[#This Row],[search id]],Table912[search id],1),"")</f>
        <v/>
      </c>
      <c r="C1425" s="174" t="str">
        <f>IF(MIN(Table912[[#This Row],[search supracategory]:[search subcategory]])&lt;&gt;0,MIN(Table912[[#This Row],[search supracategory]:[search subcategory]]),"")</f>
        <v/>
      </c>
      <c r="D1425" s="174" t="str">
        <f>IFERROR(SEARCH($G$3,Table912[[#This Row],[Supracategory Name]])+ROW()/100000,"")</f>
        <v/>
      </c>
      <c r="E1425" s="174" t="str">
        <f>IFERROR(SEARCH($G$3,Table912[[#This Row],[Category Name]])+ROW()/100000,"")</f>
        <v/>
      </c>
      <c r="F1425" s="174" t="str">
        <f>IFERROR(SEARCH($G$3,Table912[[#This Row],[Subcategory Name]])+ROW()/100000,"")</f>
        <v/>
      </c>
      <c r="G1425" s="171">
        <v>3090</v>
      </c>
      <c r="H1425" s="172" t="s">
        <v>2851</v>
      </c>
      <c r="I1425" s="172" t="s">
        <v>2852</v>
      </c>
      <c r="J1425" s="172" t="s">
        <v>3263</v>
      </c>
      <c r="K1425" s="172" t="s">
        <v>3299</v>
      </c>
      <c r="L1425" s="172" t="s">
        <v>3303</v>
      </c>
      <c r="M1425" s="172" t="s">
        <v>179</v>
      </c>
    </row>
    <row r="1426" spans="2:13" ht="20.100000000000001" customHeight="1" x14ac:dyDescent="0.25">
      <c r="B1426" s="169" t="str">
        <f>IFERROR(RANK(Table912[[#This Row],[search id]],Table912[search id],1),"")</f>
        <v/>
      </c>
      <c r="C1426" s="170" t="str">
        <f>IF(MIN(Table912[[#This Row],[search supracategory]:[search subcategory]])&lt;&gt;0,MIN(Table912[[#This Row],[search supracategory]:[search subcategory]]),"")</f>
        <v/>
      </c>
      <c r="D1426" s="170" t="str">
        <f>IFERROR(SEARCH($G$3,Table912[[#This Row],[Supracategory Name]])+ROW()/100000,"")</f>
        <v/>
      </c>
      <c r="E1426" s="170" t="str">
        <f>IFERROR(SEARCH($G$3,Table912[[#This Row],[Category Name]])+ROW()/100000,"")</f>
        <v/>
      </c>
      <c r="F1426" s="170" t="str">
        <f>IFERROR(SEARCH($G$3,Table912[[#This Row],[Subcategory Name]])+ROW()/100000,"")</f>
        <v/>
      </c>
      <c r="G1426" s="171">
        <v>3091</v>
      </c>
      <c r="H1426" s="172" t="s">
        <v>2851</v>
      </c>
      <c r="I1426" s="172" t="s">
        <v>2852</v>
      </c>
      <c r="J1426" s="172" t="s">
        <v>3263</v>
      </c>
      <c r="K1426" s="172" t="s">
        <v>3299</v>
      </c>
      <c r="L1426" s="172" t="s">
        <v>3305</v>
      </c>
      <c r="M1426" s="172" t="s">
        <v>179</v>
      </c>
    </row>
    <row r="1427" spans="2:13" ht="20.100000000000001" customHeight="1" x14ac:dyDescent="0.25">
      <c r="B1427" s="173" t="str">
        <f>IFERROR(RANK(Table912[[#This Row],[search id]],Table912[search id],1),"")</f>
        <v/>
      </c>
      <c r="C1427" s="174" t="str">
        <f>IF(MIN(Table912[[#This Row],[search supracategory]:[search subcategory]])&lt;&gt;0,MIN(Table912[[#This Row],[search supracategory]:[search subcategory]]),"")</f>
        <v/>
      </c>
      <c r="D1427" s="174" t="str">
        <f>IFERROR(SEARCH($G$3,Table912[[#This Row],[Supracategory Name]])+ROW()/100000,"")</f>
        <v/>
      </c>
      <c r="E1427" s="174" t="str">
        <f>IFERROR(SEARCH($G$3,Table912[[#This Row],[Category Name]])+ROW()/100000,"")</f>
        <v/>
      </c>
      <c r="F1427" s="174" t="str">
        <f>IFERROR(SEARCH($G$3,Table912[[#This Row],[Subcategory Name]])+ROW()/100000,"")</f>
        <v/>
      </c>
      <c r="G1427" s="171">
        <v>3092</v>
      </c>
      <c r="H1427" s="172" t="s">
        <v>2851</v>
      </c>
      <c r="I1427" s="172" t="s">
        <v>2852</v>
      </c>
      <c r="J1427" s="172" t="s">
        <v>3263</v>
      </c>
      <c r="K1427" s="172" t="s">
        <v>3299</v>
      </c>
      <c r="L1427" s="172" t="s">
        <v>3307</v>
      </c>
      <c r="M1427" s="172" t="s">
        <v>179</v>
      </c>
    </row>
    <row r="1428" spans="2:13" ht="20.100000000000001" customHeight="1" x14ac:dyDescent="0.25">
      <c r="B1428" s="169" t="str">
        <f>IFERROR(RANK(Table912[[#This Row],[search id]],Table912[search id],1),"")</f>
        <v/>
      </c>
      <c r="C1428" s="170" t="str">
        <f>IF(MIN(Table912[[#This Row],[search supracategory]:[search subcategory]])&lt;&gt;0,MIN(Table912[[#This Row],[search supracategory]:[search subcategory]]),"")</f>
        <v/>
      </c>
      <c r="D1428" s="170" t="str">
        <f>IFERROR(SEARCH($G$3,Table912[[#This Row],[Supracategory Name]])+ROW()/100000,"")</f>
        <v/>
      </c>
      <c r="E1428" s="170" t="str">
        <f>IFERROR(SEARCH($G$3,Table912[[#This Row],[Category Name]])+ROW()/100000,"")</f>
        <v/>
      </c>
      <c r="F1428" s="170" t="str">
        <f>IFERROR(SEARCH($G$3,Table912[[#This Row],[Subcategory Name]])+ROW()/100000,"")</f>
        <v/>
      </c>
      <c r="G1428" s="171">
        <v>3101</v>
      </c>
      <c r="H1428" s="172" t="s">
        <v>2851</v>
      </c>
      <c r="I1428" s="172" t="s">
        <v>2852</v>
      </c>
      <c r="J1428" s="172" t="s">
        <v>3263</v>
      </c>
      <c r="K1428" s="172" t="s">
        <v>3309</v>
      </c>
      <c r="L1428" s="172" t="s">
        <v>3310</v>
      </c>
      <c r="M1428" s="172" t="s">
        <v>179</v>
      </c>
    </row>
    <row r="1429" spans="2:13" ht="20.100000000000001" customHeight="1" x14ac:dyDescent="0.25">
      <c r="B1429" s="173" t="str">
        <f>IFERROR(RANK(Table912[[#This Row],[search id]],Table912[search id],1),"")</f>
        <v/>
      </c>
      <c r="C1429" s="174" t="str">
        <f>IF(MIN(Table912[[#This Row],[search supracategory]:[search subcategory]])&lt;&gt;0,MIN(Table912[[#This Row],[search supracategory]:[search subcategory]]),"")</f>
        <v/>
      </c>
      <c r="D1429" s="174" t="str">
        <f>IFERROR(SEARCH($G$3,Table912[[#This Row],[Supracategory Name]])+ROW()/100000,"")</f>
        <v/>
      </c>
      <c r="E1429" s="174" t="str">
        <f>IFERROR(SEARCH($G$3,Table912[[#This Row],[Category Name]])+ROW()/100000,"")</f>
        <v/>
      </c>
      <c r="F1429" s="174" t="str">
        <f>IFERROR(SEARCH($G$3,Table912[[#This Row],[Subcategory Name]])+ROW()/100000,"")</f>
        <v/>
      </c>
      <c r="G1429" s="171">
        <v>1445</v>
      </c>
      <c r="H1429" s="172" t="s">
        <v>2851</v>
      </c>
      <c r="I1429" s="172" t="s">
        <v>2852</v>
      </c>
      <c r="J1429" s="172" t="s">
        <v>3263</v>
      </c>
      <c r="K1429" s="172" t="s">
        <v>3313</v>
      </c>
      <c r="L1429" s="172" t="s">
        <v>179</v>
      </c>
      <c r="M1429" s="172" t="s">
        <v>179</v>
      </c>
    </row>
    <row r="1430" spans="2:13" ht="20.100000000000001" customHeight="1" x14ac:dyDescent="0.25">
      <c r="B1430" s="169" t="str">
        <f>IFERROR(RANK(Table912[[#This Row],[search id]],Table912[search id],1),"")</f>
        <v/>
      </c>
      <c r="C1430" s="170" t="str">
        <f>IF(MIN(Table912[[#This Row],[search supracategory]:[search subcategory]])&lt;&gt;0,MIN(Table912[[#This Row],[search supracategory]:[search subcategory]]),"")</f>
        <v/>
      </c>
      <c r="D1430" s="170" t="str">
        <f>IFERROR(SEARCH($G$3,Table912[[#This Row],[Supracategory Name]])+ROW()/100000,"")</f>
        <v/>
      </c>
      <c r="E1430" s="170" t="str">
        <f>IFERROR(SEARCH($G$3,Table912[[#This Row],[Category Name]])+ROW()/100000,"")</f>
        <v/>
      </c>
      <c r="F1430" s="170" t="str">
        <f>IFERROR(SEARCH($G$3,Table912[[#This Row],[Subcategory Name]])+ROW()/100000,"")</f>
        <v/>
      </c>
      <c r="G1430" s="171">
        <v>2444</v>
      </c>
      <c r="H1430" s="172" t="s">
        <v>2851</v>
      </c>
      <c r="I1430" s="172" t="s">
        <v>2852</v>
      </c>
      <c r="J1430" s="172" t="s">
        <v>3263</v>
      </c>
      <c r="K1430" s="172" t="s">
        <v>3315</v>
      </c>
      <c r="L1430" s="172" t="s">
        <v>179</v>
      </c>
      <c r="M1430" s="172" t="s">
        <v>179</v>
      </c>
    </row>
    <row r="1431" spans="2:13" ht="20.100000000000001" customHeight="1" x14ac:dyDescent="0.25">
      <c r="B1431" s="173" t="str">
        <f>IFERROR(RANK(Table912[[#This Row],[search id]],Table912[search id],1),"")</f>
        <v/>
      </c>
      <c r="C1431" s="174" t="str">
        <f>IF(MIN(Table912[[#This Row],[search supracategory]:[search subcategory]])&lt;&gt;0,MIN(Table912[[#This Row],[search supracategory]:[search subcategory]]),"")</f>
        <v/>
      </c>
      <c r="D1431" s="174" t="str">
        <f>IFERROR(SEARCH($G$3,Table912[[#This Row],[Supracategory Name]])+ROW()/100000,"")</f>
        <v/>
      </c>
      <c r="E1431" s="174" t="str">
        <f>IFERROR(SEARCH($G$3,Table912[[#This Row],[Category Name]])+ROW()/100000,"")</f>
        <v/>
      </c>
      <c r="F1431" s="174" t="str">
        <f>IFERROR(SEARCH($G$3,Table912[[#This Row],[Subcategory Name]])+ROW()/100000,"")</f>
        <v/>
      </c>
      <c r="G1431" s="171">
        <v>509</v>
      </c>
      <c r="H1431" s="172" t="s">
        <v>2851</v>
      </c>
      <c r="I1431" s="172" t="s">
        <v>2852</v>
      </c>
      <c r="J1431" s="172" t="s">
        <v>3263</v>
      </c>
      <c r="K1431" s="172" t="s">
        <v>3317</v>
      </c>
      <c r="L1431" s="172" t="s">
        <v>179</v>
      </c>
      <c r="M1431" s="172" t="s">
        <v>179</v>
      </c>
    </row>
    <row r="1432" spans="2:13" ht="20.100000000000001" customHeight="1" x14ac:dyDescent="0.25">
      <c r="B1432" s="169" t="str">
        <f>IFERROR(RANK(Table912[[#This Row],[search id]],Table912[search id],1),"")</f>
        <v/>
      </c>
      <c r="C1432" s="170" t="str">
        <f>IF(MIN(Table912[[#This Row],[search supracategory]:[search subcategory]])&lt;&gt;0,MIN(Table912[[#This Row],[search supracategory]:[search subcategory]]),"")</f>
        <v/>
      </c>
      <c r="D1432" s="170" t="str">
        <f>IFERROR(SEARCH($G$3,Table912[[#This Row],[Supracategory Name]])+ROW()/100000,"")</f>
        <v/>
      </c>
      <c r="E1432" s="170" t="str">
        <f>IFERROR(SEARCH($G$3,Table912[[#This Row],[Category Name]])+ROW()/100000,"")</f>
        <v/>
      </c>
      <c r="F1432" s="170" t="str">
        <f>IFERROR(SEARCH($G$3,Table912[[#This Row],[Subcategory Name]])+ROW()/100000,"")</f>
        <v/>
      </c>
      <c r="G1432" s="171">
        <v>2445</v>
      </c>
      <c r="H1432" s="172" t="s">
        <v>2851</v>
      </c>
      <c r="I1432" s="172" t="s">
        <v>2852</v>
      </c>
      <c r="J1432" s="172" t="s">
        <v>3263</v>
      </c>
      <c r="K1432" s="172" t="s">
        <v>3319</v>
      </c>
      <c r="L1432" s="172" t="s">
        <v>179</v>
      </c>
      <c r="M1432" s="172" t="s">
        <v>179</v>
      </c>
    </row>
    <row r="1433" spans="2:13" ht="20.100000000000001" customHeight="1" x14ac:dyDescent="0.25">
      <c r="B1433" s="173" t="str">
        <f>IFERROR(RANK(Table912[[#This Row],[search id]],Table912[search id],1),"")</f>
        <v/>
      </c>
      <c r="C1433" s="174" t="str">
        <f>IF(MIN(Table912[[#This Row],[search supracategory]:[search subcategory]])&lt;&gt;0,MIN(Table912[[#This Row],[search supracategory]:[search subcategory]]),"")</f>
        <v/>
      </c>
      <c r="D1433" s="174" t="str">
        <f>IFERROR(SEARCH($G$3,Table912[[#This Row],[Supracategory Name]])+ROW()/100000,"")</f>
        <v/>
      </c>
      <c r="E1433" s="174" t="str">
        <f>IFERROR(SEARCH($G$3,Table912[[#This Row],[Category Name]])+ROW()/100000,"")</f>
        <v/>
      </c>
      <c r="F1433" s="174" t="str">
        <f>IFERROR(SEARCH($G$3,Table912[[#This Row],[Subcategory Name]])+ROW()/100000,"")</f>
        <v/>
      </c>
      <c r="G1433" s="171">
        <v>2449</v>
      </c>
      <c r="H1433" s="172" t="s">
        <v>2851</v>
      </c>
      <c r="I1433" s="172" t="s">
        <v>2852</v>
      </c>
      <c r="J1433" s="172" t="s">
        <v>3263</v>
      </c>
      <c r="K1433" s="172" t="s">
        <v>3321</v>
      </c>
      <c r="L1433" s="172" t="s">
        <v>179</v>
      </c>
      <c r="M1433" s="172" t="s">
        <v>179</v>
      </c>
    </row>
    <row r="1434" spans="2:13" ht="20.100000000000001" customHeight="1" x14ac:dyDescent="0.25">
      <c r="B1434" s="169" t="str">
        <f>IFERROR(RANK(Table912[[#This Row],[search id]],Table912[search id],1),"")</f>
        <v/>
      </c>
      <c r="C1434" s="170" t="str">
        <f>IF(MIN(Table912[[#This Row],[search supracategory]:[search subcategory]])&lt;&gt;0,MIN(Table912[[#This Row],[search supracategory]:[search subcategory]]),"")</f>
        <v/>
      </c>
      <c r="D1434" s="170" t="str">
        <f>IFERROR(SEARCH($G$3,Table912[[#This Row],[Supracategory Name]])+ROW()/100000,"")</f>
        <v/>
      </c>
      <c r="E1434" s="170" t="str">
        <f>IFERROR(SEARCH($G$3,Table912[[#This Row],[Category Name]])+ROW()/100000,"")</f>
        <v/>
      </c>
      <c r="F1434" s="170" t="str">
        <f>IFERROR(SEARCH($G$3,Table912[[#This Row],[Subcategory Name]])+ROW()/100000,"")</f>
        <v/>
      </c>
      <c r="G1434" s="171">
        <v>1325</v>
      </c>
      <c r="H1434" s="172" t="s">
        <v>2851</v>
      </c>
      <c r="I1434" s="172" t="s">
        <v>2852</v>
      </c>
      <c r="J1434" s="172" t="s">
        <v>3263</v>
      </c>
      <c r="K1434" s="172" t="s">
        <v>3323</v>
      </c>
      <c r="L1434" s="172" t="s">
        <v>179</v>
      </c>
      <c r="M1434" s="172" t="s">
        <v>179</v>
      </c>
    </row>
    <row r="1435" spans="2:13" ht="20.100000000000001" customHeight="1" x14ac:dyDescent="0.25">
      <c r="B1435" s="173" t="str">
        <f>IFERROR(RANK(Table912[[#This Row],[search id]],Table912[search id],1),"")</f>
        <v/>
      </c>
      <c r="C1435" s="174" t="str">
        <f>IF(MIN(Table912[[#This Row],[search supracategory]:[search subcategory]])&lt;&gt;0,MIN(Table912[[#This Row],[search supracategory]:[search subcategory]]),"")</f>
        <v/>
      </c>
      <c r="D1435" s="174" t="str">
        <f>IFERROR(SEARCH($G$3,Table912[[#This Row],[Supracategory Name]])+ROW()/100000,"")</f>
        <v/>
      </c>
      <c r="E1435" s="174" t="str">
        <f>IFERROR(SEARCH($G$3,Table912[[#This Row],[Category Name]])+ROW()/100000,"")</f>
        <v/>
      </c>
      <c r="F1435" s="174" t="str">
        <f>IFERROR(SEARCH($G$3,Table912[[#This Row],[Subcategory Name]])+ROW()/100000,"")</f>
        <v/>
      </c>
      <c r="G1435" s="171">
        <v>1940</v>
      </c>
      <c r="H1435" s="172" t="s">
        <v>2851</v>
      </c>
      <c r="I1435" s="172" t="s">
        <v>2852</v>
      </c>
      <c r="J1435" s="172" t="s">
        <v>3325</v>
      </c>
      <c r="K1435" s="172" t="s">
        <v>3326</v>
      </c>
      <c r="L1435" s="172" t="s">
        <v>179</v>
      </c>
      <c r="M1435" s="172" t="s">
        <v>179</v>
      </c>
    </row>
    <row r="1436" spans="2:13" ht="20.100000000000001" customHeight="1" x14ac:dyDescent="0.25">
      <c r="B1436" s="169" t="str">
        <f>IFERROR(RANK(Table912[[#This Row],[search id]],Table912[search id],1),"")</f>
        <v/>
      </c>
      <c r="C1436" s="170" t="str">
        <f>IF(MIN(Table912[[#This Row],[search supracategory]:[search subcategory]])&lt;&gt;0,MIN(Table912[[#This Row],[search supracategory]:[search subcategory]]),"")</f>
        <v/>
      </c>
      <c r="D1436" s="170" t="str">
        <f>IFERROR(SEARCH($G$3,Table912[[#This Row],[Supracategory Name]])+ROW()/100000,"")</f>
        <v/>
      </c>
      <c r="E1436" s="170" t="str">
        <f>IFERROR(SEARCH($G$3,Table912[[#This Row],[Category Name]])+ROW()/100000,"")</f>
        <v/>
      </c>
      <c r="F1436" s="170" t="str">
        <f>IFERROR(SEARCH($G$3,Table912[[#This Row],[Subcategory Name]])+ROW()/100000,"")</f>
        <v/>
      </c>
      <c r="G1436" s="171">
        <v>2463</v>
      </c>
      <c r="H1436" s="172" t="s">
        <v>2851</v>
      </c>
      <c r="I1436" s="172" t="s">
        <v>2852</v>
      </c>
      <c r="J1436" s="172" t="s">
        <v>3325</v>
      </c>
      <c r="K1436" s="172" t="s">
        <v>3329</v>
      </c>
      <c r="L1436" s="172" t="s">
        <v>179</v>
      </c>
      <c r="M1436" s="172" t="s">
        <v>179</v>
      </c>
    </row>
    <row r="1437" spans="2:13" ht="20.100000000000001" customHeight="1" x14ac:dyDescent="0.25">
      <c r="B1437" s="173" t="str">
        <f>IFERROR(RANK(Table912[[#This Row],[search id]],Table912[search id],1),"")</f>
        <v/>
      </c>
      <c r="C1437" s="174" t="str">
        <f>IF(MIN(Table912[[#This Row],[search supracategory]:[search subcategory]])&lt;&gt;0,MIN(Table912[[#This Row],[search supracategory]:[search subcategory]]),"")</f>
        <v/>
      </c>
      <c r="D1437" s="174" t="str">
        <f>IFERROR(SEARCH($G$3,Table912[[#This Row],[Supracategory Name]])+ROW()/100000,"")</f>
        <v/>
      </c>
      <c r="E1437" s="174" t="str">
        <f>IFERROR(SEARCH($G$3,Table912[[#This Row],[Category Name]])+ROW()/100000,"")</f>
        <v/>
      </c>
      <c r="F1437" s="174" t="str">
        <f>IFERROR(SEARCH($G$3,Table912[[#This Row],[Subcategory Name]])+ROW()/100000,"")</f>
        <v/>
      </c>
      <c r="G1437" s="171">
        <v>2644</v>
      </c>
      <c r="H1437" s="172" t="s">
        <v>2851</v>
      </c>
      <c r="I1437" s="172" t="s">
        <v>2852</v>
      </c>
      <c r="J1437" s="172" t="s">
        <v>3325</v>
      </c>
      <c r="K1437" s="172" t="s">
        <v>3331</v>
      </c>
      <c r="L1437" s="172" t="s">
        <v>179</v>
      </c>
      <c r="M1437" s="172" t="s">
        <v>179</v>
      </c>
    </row>
    <row r="1438" spans="2:13" ht="20.100000000000001" customHeight="1" x14ac:dyDescent="0.25">
      <c r="B1438" s="169" t="str">
        <f>IFERROR(RANK(Table912[[#This Row],[search id]],Table912[search id],1),"")</f>
        <v/>
      </c>
      <c r="C1438" s="170" t="str">
        <f>IF(MIN(Table912[[#This Row],[search supracategory]:[search subcategory]])&lt;&gt;0,MIN(Table912[[#This Row],[search supracategory]:[search subcategory]]),"")</f>
        <v/>
      </c>
      <c r="D1438" s="170" t="str">
        <f>IFERROR(SEARCH($G$3,Table912[[#This Row],[Supracategory Name]])+ROW()/100000,"")</f>
        <v/>
      </c>
      <c r="E1438" s="170" t="str">
        <f>IFERROR(SEARCH($G$3,Table912[[#This Row],[Category Name]])+ROW()/100000,"")</f>
        <v/>
      </c>
      <c r="F1438" s="170" t="str">
        <f>IFERROR(SEARCH($G$3,Table912[[#This Row],[Subcategory Name]])+ROW()/100000,"")</f>
        <v/>
      </c>
      <c r="G1438" s="171">
        <v>3321</v>
      </c>
      <c r="H1438" s="172" t="s">
        <v>2851</v>
      </c>
      <c r="I1438" s="172" t="s">
        <v>2852</v>
      </c>
      <c r="J1438" s="172" t="s">
        <v>3325</v>
      </c>
      <c r="K1438" s="172" t="s">
        <v>3333</v>
      </c>
      <c r="L1438" s="172" t="s">
        <v>179</v>
      </c>
      <c r="M1438" s="172" t="s">
        <v>179</v>
      </c>
    </row>
    <row r="1439" spans="2:13" ht="20.100000000000001" customHeight="1" x14ac:dyDescent="0.25">
      <c r="B1439" s="173" t="str">
        <f>IFERROR(RANK(Table912[[#This Row],[search id]],Table912[search id],1),"")</f>
        <v/>
      </c>
      <c r="C1439" s="174" t="str">
        <f>IF(MIN(Table912[[#This Row],[search supracategory]:[search subcategory]])&lt;&gt;0,MIN(Table912[[#This Row],[search supracategory]:[search subcategory]]),"")</f>
        <v/>
      </c>
      <c r="D1439" s="174" t="str">
        <f>IFERROR(SEARCH($G$3,Table912[[#This Row],[Supracategory Name]])+ROW()/100000,"")</f>
        <v/>
      </c>
      <c r="E1439" s="174" t="str">
        <f>IFERROR(SEARCH($G$3,Table912[[#This Row],[Category Name]])+ROW()/100000,"")</f>
        <v/>
      </c>
      <c r="F1439" s="174" t="str">
        <f>IFERROR(SEARCH($G$3,Table912[[#This Row],[Subcategory Name]])+ROW()/100000,"")</f>
        <v/>
      </c>
      <c r="G1439" s="171">
        <v>2461</v>
      </c>
      <c r="H1439" s="172" t="s">
        <v>2851</v>
      </c>
      <c r="I1439" s="172" t="s">
        <v>2852</v>
      </c>
      <c r="J1439" s="172" t="s">
        <v>3325</v>
      </c>
      <c r="K1439" s="172" t="s">
        <v>3335</v>
      </c>
      <c r="L1439" s="172" t="s">
        <v>179</v>
      </c>
      <c r="M1439" s="172" t="s">
        <v>179</v>
      </c>
    </row>
    <row r="1440" spans="2:13" ht="20.100000000000001" customHeight="1" x14ac:dyDescent="0.25">
      <c r="B1440" s="169" t="str">
        <f>IFERROR(RANK(Table912[[#This Row],[search id]],Table912[search id],1),"")</f>
        <v/>
      </c>
      <c r="C1440" s="170" t="str">
        <f>IF(MIN(Table912[[#This Row],[search supracategory]:[search subcategory]])&lt;&gt;0,MIN(Table912[[#This Row],[search supracategory]:[search subcategory]]),"")</f>
        <v/>
      </c>
      <c r="D1440" s="170" t="str">
        <f>IFERROR(SEARCH($G$3,Table912[[#This Row],[Supracategory Name]])+ROW()/100000,"")</f>
        <v/>
      </c>
      <c r="E1440" s="170" t="str">
        <f>IFERROR(SEARCH($G$3,Table912[[#This Row],[Category Name]])+ROW()/100000,"")</f>
        <v/>
      </c>
      <c r="F1440" s="170" t="str">
        <f>IFERROR(SEARCH($G$3,Table912[[#This Row],[Subcategory Name]])+ROW()/100000,"")</f>
        <v/>
      </c>
      <c r="G1440" s="171">
        <v>2331</v>
      </c>
      <c r="H1440" s="172" t="s">
        <v>2851</v>
      </c>
      <c r="I1440" s="172" t="s">
        <v>2852</v>
      </c>
      <c r="J1440" s="172" t="s">
        <v>3325</v>
      </c>
      <c r="K1440" s="172" t="s">
        <v>3336</v>
      </c>
      <c r="L1440" s="172" t="s">
        <v>179</v>
      </c>
      <c r="M1440" s="172" t="s">
        <v>179</v>
      </c>
    </row>
    <row r="1441" spans="2:13" ht="20.100000000000001" customHeight="1" x14ac:dyDescent="0.25">
      <c r="B1441" s="173" t="str">
        <f>IFERROR(RANK(Table912[[#This Row],[search id]],Table912[search id],1),"")</f>
        <v/>
      </c>
      <c r="C1441" s="174" t="str">
        <f>IF(MIN(Table912[[#This Row],[search supracategory]:[search subcategory]])&lt;&gt;0,MIN(Table912[[#This Row],[search supracategory]:[search subcategory]]),"")</f>
        <v/>
      </c>
      <c r="D1441" s="174" t="str">
        <f>IFERROR(SEARCH($G$3,Table912[[#This Row],[Supracategory Name]])+ROW()/100000,"")</f>
        <v/>
      </c>
      <c r="E1441" s="174" t="str">
        <f>IFERROR(SEARCH($G$3,Table912[[#This Row],[Category Name]])+ROW()/100000,"")</f>
        <v/>
      </c>
      <c r="F1441" s="174" t="str">
        <f>IFERROR(SEARCH($G$3,Table912[[#This Row],[Subcategory Name]])+ROW()/100000,"")</f>
        <v/>
      </c>
      <c r="G1441" s="171">
        <v>3404</v>
      </c>
      <c r="H1441" s="172" t="s">
        <v>2851</v>
      </c>
      <c r="I1441" s="172" t="s">
        <v>2852</v>
      </c>
      <c r="J1441" s="172" t="s">
        <v>3325</v>
      </c>
      <c r="K1441" s="172" t="s">
        <v>3338</v>
      </c>
      <c r="L1441" s="172" t="s">
        <v>3339</v>
      </c>
      <c r="M1441" s="172" t="s">
        <v>179</v>
      </c>
    </row>
    <row r="1442" spans="2:13" ht="20.100000000000001" customHeight="1" x14ac:dyDescent="0.25">
      <c r="B1442" s="169" t="str">
        <f>IFERROR(RANK(Table912[[#This Row],[search id]],Table912[search id],1),"")</f>
        <v/>
      </c>
      <c r="C1442" s="170" t="str">
        <f>IF(MIN(Table912[[#This Row],[search supracategory]:[search subcategory]])&lt;&gt;0,MIN(Table912[[#This Row],[search supracategory]:[search subcategory]]),"")</f>
        <v/>
      </c>
      <c r="D1442" s="170" t="str">
        <f>IFERROR(SEARCH($G$3,Table912[[#This Row],[Supracategory Name]])+ROW()/100000,"")</f>
        <v/>
      </c>
      <c r="E1442" s="170" t="str">
        <f>IFERROR(SEARCH($G$3,Table912[[#This Row],[Category Name]])+ROW()/100000,"")</f>
        <v/>
      </c>
      <c r="F1442" s="170" t="str">
        <f>IFERROR(SEARCH($G$3,Table912[[#This Row],[Subcategory Name]])+ROW()/100000,"")</f>
        <v/>
      </c>
      <c r="G1442" s="171">
        <v>3386</v>
      </c>
      <c r="H1442" s="172" t="s">
        <v>2851</v>
      </c>
      <c r="I1442" s="172" t="s">
        <v>2852</v>
      </c>
      <c r="J1442" s="172" t="s">
        <v>3325</v>
      </c>
      <c r="K1442" s="172" t="s">
        <v>3338</v>
      </c>
      <c r="L1442" s="172" t="s">
        <v>3342</v>
      </c>
      <c r="M1442" s="172" t="s">
        <v>179</v>
      </c>
    </row>
    <row r="1443" spans="2:13" ht="20.100000000000001" customHeight="1" x14ac:dyDescent="0.25">
      <c r="B1443" s="173" t="str">
        <f>IFERROR(RANK(Table912[[#This Row],[search id]],Table912[search id],1),"")</f>
        <v/>
      </c>
      <c r="C1443" s="174" t="str">
        <f>IF(MIN(Table912[[#This Row],[search supracategory]:[search subcategory]])&lt;&gt;0,MIN(Table912[[#This Row],[search supracategory]:[search subcategory]]),"")</f>
        <v/>
      </c>
      <c r="D1443" s="174" t="str">
        <f>IFERROR(SEARCH($G$3,Table912[[#This Row],[Supracategory Name]])+ROW()/100000,"")</f>
        <v/>
      </c>
      <c r="E1443" s="174" t="str">
        <f>IFERROR(SEARCH($G$3,Table912[[#This Row],[Category Name]])+ROW()/100000,"")</f>
        <v/>
      </c>
      <c r="F1443" s="174" t="str">
        <f>IFERROR(SEARCH($G$3,Table912[[#This Row],[Subcategory Name]])+ROW()/100000,"")</f>
        <v/>
      </c>
      <c r="G1443" s="171">
        <v>3233</v>
      </c>
      <c r="H1443" s="172" t="s">
        <v>2851</v>
      </c>
      <c r="I1443" s="172" t="s">
        <v>2852</v>
      </c>
      <c r="J1443" s="172" t="s">
        <v>3325</v>
      </c>
      <c r="K1443" s="172" t="s">
        <v>3338</v>
      </c>
      <c r="L1443" s="172" t="s">
        <v>3344</v>
      </c>
      <c r="M1443" s="172" t="s">
        <v>179</v>
      </c>
    </row>
    <row r="1444" spans="2:13" ht="20.100000000000001" customHeight="1" x14ac:dyDescent="0.25">
      <c r="B1444" s="169" t="str">
        <f>IFERROR(RANK(Table912[[#This Row],[search id]],Table912[search id],1),"")</f>
        <v/>
      </c>
      <c r="C1444" s="170" t="str">
        <f>IF(MIN(Table912[[#This Row],[search supracategory]:[search subcategory]])&lt;&gt;0,MIN(Table912[[#This Row],[search supracategory]:[search subcategory]]),"")</f>
        <v/>
      </c>
      <c r="D1444" s="170" t="str">
        <f>IFERROR(SEARCH($G$3,Table912[[#This Row],[Supracategory Name]])+ROW()/100000,"")</f>
        <v/>
      </c>
      <c r="E1444" s="170" t="str">
        <f>IFERROR(SEARCH($G$3,Table912[[#This Row],[Category Name]])+ROW()/100000,"")</f>
        <v/>
      </c>
      <c r="F1444" s="170" t="str">
        <f>IFERROR(SEARCH($G$3,Table912[[#This Row],[Subcategory Name]])+ROW()/100000,"")</f>
        <v/>
      </c>
      <c r="G1444" s="171">
        <v>2643</v>
      </c>
      <c r="H1444" s="172" t="s">
        <v>2851</v>
      </c>
      <c r="I1444" s="172" t="s">
        <v>2852</v>
      </c>
      <c r="J1444" s="172" t="s">
        <v>3325</v>
      </c>
      <c r="K1444" s="172" t="s">
        <v>3346</v>
      </c>
      <c r="L1444" s="172" t="s">
        <v>179</v>
      </c>
      <c r="M1444" s="172" t="s">
        <v>179</v>
      </c>
    </row>
    <row r="1445" spans="2:13" ht="20.100000000000001" customHeight="1" x14ac:dyDescent="0.25">
      <c r="B1445" s="173" t="str">
        <f>IFERROR(RANK(Table912[[#This Row],[search id]],Table912[search id],1),"")</f>
        <v/>
      </c>
      <c r="C1445" s="174" t="str">
        <f>IF(MIN(Table912[[#This Row],[search supracategory]:[search subcategory]])&lt;&gt;0,MIN(Table912[[#This Row],[search supracategory]:[search subcategory]]),"")</f>
        <v/>
      </c>
      <c r="D1445" s="174" t="str">
        <f>IFERROR(SEARCH($G$3,Table912[[#This Row],[Supracategory Name]])+ROW()/100000,"")</f>
        <v/>
      </c>
      <c r="E1445" s="174" t="str">
        <f>IFERROR(SEARCH($G$3,Table912[[#This Row],[Category Name]])+ROW()/100000,"")</f>
        <v/>
      </c>
      <c r="F1445" s="174" t="str">
        <f>IFERROR(SEARCH($G$3,Table912[[#This Row],[Subcategory Name]])+ROW()/100000,"")</f>
        <v/>
      </c>
      <c r="G1445" s="171">
        <v>1315</v>
      </c>
      <c r="H1445" s="172" t="s">
        <v>2851</v>
      </c>
      <c r="I1445" s="172" t="s">
        <v>2852</v>
      </c>
      <c r="J1445" s="172" t="s">
        <v>3325</v>
      </c>
      <c r="K1445" s="172" t="s">
        <v>3348</v>
      </c>
      <c r="L1445" s="172" t="s">
        <v>179</v>
      </c>
      <c r="M1445" s="172" t="s">
        <v>179</v>
      </c>
    </row>
    <row r="1446" spans="2:13" ht="20.100000000000001" customHeight="1" x14ac:dyDescent="0.25">
      <c r="B1446" s="169" t="str">
        <f>IFERROR(RANK(Table912[[#This Row],[search id]],Table912[search id],1),"")</f>
        <v/>
      </c>
      <c r="C1446" s="170" t="str">
        <f>IF(MIN(Table912[[#This Row],[search supracategory]:[search subcategory]])&lt;&gt;0,MIN(Table912[[#This Row],[search supracategory]:[search subcategory]]),"")</f>
        <v/>
      </c>
      <c r="D1446" s="170" t="str">
        <f>IFERROR(SEARCH($G$3,Table912[[#This Row],[Supracategory Name]])+ROW()/100000,"")</f>
        <v/>
      </c>
      <c r="E1446" s="170" t="str">
        <f>IFERROR(SEARCH($G$3,Table912[[#This Row],[Category Name]])+ROW()/100000,"")</f>
        <v/>
      </c>
      <c r="F1446" s="170" t="str">
        <f>IFERROR(SEARCH($G$3,Table912[[#This Row],[Subcategory Name]])+ROW()/100000,"")</f>
        <v/>
      </c>
      <c r="G1446" s="171">
        <v>3322</v>
      </c>
      <c r="H1446" s="172" t="s">
        <v>2851</v>
      </c>
      <c r="I1446" s="172" t="s">
        <v>2852</v>
      </c>
      <c r="J1446" s="172" t="s">
        <v>3325</v>
      </c>
      <c r="K1446" s="172" t="s">
        <v>3350</v>
      </c>
      <c r="L1446" s="172" t="s">
        <v>179</v>
      </c>
      <c r="M1446" s="172" t="s">
        <v>179</v>
      </c>
    </row>
    <row r="1447" spans="2:13" ht="20.100000000000001" customHeight="1" x14ac:dyDescent="0.25">
      <c r="B1447" s="173" t="str">
        <f>IFERROR(RANK(Table912[[#This Row],[search id]],Table912[search id],1),"")</f>
        <v/>
      </c>
      <c r="C1447" s="174" t="str">
        <f>IF(MIN(Table912[[#This Row],[search supracategory]:[search subcategory]])&lt;&gt;0,MIN(Table912[[#This Row],[search supracategory]:[search subcategory]]),"")</f>
        <v/>
      </c>
      <c r="D1447" s="174" t="str">
        <f>IFERROR(SEARCH($G$3,Table912[[#This Row],[Supracategory Name]])+ROW()/100000,"")</f>
        <v/>
      </c>
      <c r="E1447" s="174" t="str">
        <f>IFERROR(SEARCH($G$3,Table912[[#This Row],[Category Name]])+ROW()/100000,"")</f>
        <v/>
      </c>
      <c r="F1447" s="174" t="str">
        <f>IFERROR(SEARCH($G$3,Table912[[#This Row],[Subcategory Name]])+ROW()/100000,"")</f>
        <v/>
      </c>
      <c r="G1447" s="171">
        <v>3335</v>
      </c>
      <c r="H1447" s="172" t="s">
        <v>2851</v>
      </c>
      <c r="I1447" s="172" t="s">
        <v>2852</v>
      </c>
      <c r="J1447" s="172" t="s">
        <v>3325</v>
      </c>
      <c r="K1447" s="172" t="s">
        <v>3352</v>
      </c>
      <c r="L1447" s="172" t="s">
        <v>3353</v>
      </c>
      <c r="M1447" s="172" t="s">
        <v>179</v>
      </c>
    </row>
    <row r="1448" spans="2:13" ht="20.100000000000001" customHeight="1" x14ac:dyDescent="0.25">
      <c r="B1448" s="169" t="str">
        <f>IFERROR(RANK(Table912[[#This Row],[search id]],Table912[search id],1),"")</f>
        <v/>
      </c>
      <c r="C1448" s="170" t="str">
        <f>IF(MIN(Table912[[#This Row],[search supracategory]:[search subcategory]])&lt;&gt;0,MIN(Table912[[#This Row],[search supracategory]:[search subcategory]]),"")</f>
        <v/>
      </c>
      <c r="D1448" s="170" t="str">
        <f>IFERROR(SEARCH($G$3,Table912[[#This Row],[Supracategory Name]])+ROW()/100000,"")</f>
        <v/>
      </c>
      <c r="E1448" s="170" t="str">
        <f>IFERROR(SEARCH($G$3,Table912[[#This Row],[Category Name]])+ROW()/100000,"")</f>
        <v/>
      </c>
      <c r="F1448" s="170" t="str">
        <f>IFERROR(SEARCH($G$3,Table912[[#This Row],[Subcategory Name]])+ROW()/100000,"")</f>
        <v/>
      </c>
      <c r="G1448" s="171">
        <v>2679</v>
      </c>
      <c r="H1448" s="172" t="s">
        <v>2851</v>
      </c>
      <c r="I1448" s="172" t="s">
        <v>2852</v>
      </c>
      <c r="J1448" s="172" t="s">
        <v>3325</v>
      </c>
      <c r="K1448" s="172" t="s">
        <v>3352</v>
      </c>
      <c r="L1448" s="172" t="s">
        <v>3356</v>
      </c>
      <c r="M1448" s="172" t="s">
        <v>179</v>
      </c>
    </row>
    <row r="1449" spans="2:13" ht="20.100000000000001" customHeight="1" x14ac:dyDescent="0.25">
      <c r="B1449" s="173" t="str">
        <f>IFERROR(RANK(Table912[[#This Row],[search id]],Table912[search id],1),"")</f>
        <v/>
      </c>
      <c r="C1449" s="174" t="str">
        <f>IF(MIN(Table912[[#This Row],[search supracategory]:[search subcategory]])&lt;&gt;0,MIN(Table912[[#This Row],[search supracategory]:[search subcategory]]),"")</f>
        <v/>
      </c>
      <c r="D1449" s="174" t="str">
        <f>IFERROR(SEARCH($G$3,Table912[[#This Row],[Supracategory Name]])+ROW()/100000,"")</f>
        <v/>
      </c>
      <c r="E1449" s="174" t="str">
        <f>IFERROR(SEARCH($G$3,Table912[[#This Row],[Category Name]])+ROW()/100000,"")</f>
        <v/>
      </c>
      <c r="F1449" s="174" t="str">
        <f>IFERROR(SEARCH($G$3,Table912[[#This Row],[Subcategory Name]])+ROW()/100000,"")</f>
        <v/>
      </c>
      <c r="G1449" s="171">
        <v>2645</v>
      </c>
      <c r="H1449" s="172" t="s">
        <v>2851</v>
      </c>
      <c r="I1449" s="172" t="s">
        <v>2852</v>
      </c>
      <c r="J1449" s="172" t="s">
        <v>3325</v>
      </c>
      <c r="K1449" s="172" t="s">
        <v>3352</v>
      </c>
      <c r="L1449" s="172" t="s">
        <v>3358</v>
      </c>
      <c r="M1449" s="172" t="s">
        <v>179</v>
      </c>
    </row>
    <row r="1450" spans="2:13" ht="20.100000000000001" customHeight="1" x14ac:dyDescent="0.25">
      <c r="B1450" s="169" t="str">
        <f>IFERROR(RANK(Table912[[#This Row],[search id]],Table912[search id],1),"")</f>
        <v/>
      </c>
      <c r="C1450" s="170" t="str">
        <f>IF(MIN(Table912[[#This Row],[search supracategory]:[search subcategory]])&lt;&gt;0,MIN(Table912[[#This Row],[search supracategory]:[search subcategory]]),"")</f>
        <v/>
      </c>
      <c r="D1450" s="170" t="str">
        <f>IFERROR(SEARCH($G$3,Table912[[#This Row],[Supracategory Name]])+ROW()/100000,"")</f>
        <v/>
      </c>
      <c r="E1450" s="170" t="str">
        <f>IFERROR(SEARCH($G$3,Table912[[#This Row],[Category Name]])+ROW()/100000,"")</f>
        <v/>
      </c>
      <c r="F1450" s="170" t="str">
        <f>IFERROR(SEARCH($G$3,Table912[[#This Row],[Subcategory Name]])+ROW()/100000,"")</f>
        <v/>
      </c>
      <c r="G1450" s="171">
        <v>2637</v>
      </c>
      <c r="H1450" s="172" t="s">
        <v>2851</v>
      </c>
      <c r="I1450" s="172" t="s">
        <v>2852</v>
      </c>
      <c r="J1450" s="172" t="s">
        <v>3325</v>
      </c>
      <c r="K1450" s="172" t="s">
        <v>3352</v>
      </c>
      <c r="L1450" s="172" t="s">
        <v>3360</v>
      </c>
      <c r="M1450" s="172" t="s">
        <v>179</v>
      </c>
    </row>
    <row r="1451" spans="2:13" ht="20.100000000000001" customHeight="1" x14ac:dyDescent="0.25">
      <c r="B1451" s="173" t="str">
        <f>IFERROR(RANK(Table912[[#This Row],[search id]],Table912[search id],1),"")</f>
        <v/>
      </c>
      <c r="C1451" s="174" t="str">
        <f>IF(MIN(Table912[[#This Row],[search supracategory]:[search subcategory]])&lt;&gt;0,MIN(Table912[[#This Row],[search supracategory]:[search subcategory]]),"")</f>
        <v/>
      </c>
      <c r="D1451" s="174" t="str">
        <f>IFERROR(SEARCH($G$3,Table912[[#This Row],[Supracategory Name]])+ROW()/100000,"")</f>
        <v/>
      </c>
      <c r="E1451" s="174" t="str">
        <f>IFERROR(SEARCH($G$3,Table912[[#This Row],[Category Name]])+ROW()/100000,"")</f>
        <v/>
      </c>
      <c r="F1451" s="174" t="str">
        <f>IFERROR(SEARCH($G$3,Table912[[#This Row],[Subcategory Name]])+ROW()/100000,"")</f>
        <v/>
      </c>
      <c r="G1451" s="171">
        <v>2638</v>
      </c>
      <c r="H1451" s="172" t="s">
        <v>2851</v>
      </c>
      <c r="I1451" s="172" t="s">
        <v>2852</v>
      </c>
      <c r="J1451" s="172" t="s">
        <v>3325</v>
      </c>
      <c r="K1451" s="172" t="s">
        <v>3352</v>
      </c>
      <c r="L1451" s="172" t="s">
        <v>3362</v>
      </c>
      <c r="M1451" s="172" t="s">
        <v>179</v>
      </c>
    </row>
    <row r="1452" spans="2:13" ht="20.100000000000001" customHeight="1" x14ac:dyDescent="0.25">
      <c r="B1452" s="169" t="str">
        <f>IFERROR(RANK(Table912[[#This Row],[search id]],Table912[search id],1),"")</f>
        <v/>
      </c>
      <c r="C1452" s="170" t="str">
        <f>IF(MIN(Table912[[#This Row],[search supracategory]:[search subcategory]])&lt;&gt;0,MIN(Table912[[#This Row],[search supracategory]:[search subcategory]]),"")</f>
        <v/>
      </c>
      <c r="D1452" s="170" t="str">
        <f>IFERROR(SEARCH($G$3,Table912[[#This Row],[Supracategory Name]])+ROW()/100000,"")</f>
        <v/>
      </c>
      <c r="E1452" s="170" t="str">
        <f>IFERROR(SEARCH($G$3,Table912[[#This Row],[Category Name]])+ROW()/100000,"")</f>
        <v/>
      </c>
      <c r="F1452" s="170" t="str">
        <f>IFERROR(SEARCH($G$3,Table912[[#This Row],[Subcategory Name]])+ROW()/100000,"")</f>
        <v/>
      </c>
      <c r="G1452" s="171">
        <v>2639</v>
      </c>
      <c r="H1452" s="172" t="s">
        <v>2851</v>
      </c>
      <c r="I1452" s="172" t="s">
        <v>2852</v>
      </c>
      <c r="J1452" s="172" t="s">
        <v>3325</v>
      </c>
      <c r="K1452" s="172" t="s">
        <v>3352</v>
      </c>
      <c r="L1452" s="172" t="s">
        <v>3364</v>
      </c>
      <c r="M1452" s="172" t="s">
        <v>179</v>
      </c>
    </row>
    <row r="1453" spans="2:13" ht="20.100000000000001" customHeight="1" x14ac:dyDescent="0.25">
      <c r="B1453" s="173" t="str">
        <f>IFERROR(RANK(Table912[[#This Row],[search id]],Table912[search id],1),"")</f>
        <v/>
      </c>
      <c r="C1453" s="174" t="str">
        <f>IF(MIN(Table912[[#This Row],[search supracategory]:[search subcategory]])&lt;&gt;0,MIN(Table912[[#This Row],[search supracategory]:[search subcategory]]),"")</f>
        <v/>
      </c>
      <c r="D1453" s="174" t="str">
        <f>IFERROR(SEARCH($G$3,Table912[[#This Row],[Supracategory Name]])+ROW()/100000,"")</f>
        <v/>
      </c>
      <c r="E1453" s="174" t="str">
        <f>IFERROR(SEARCH($G$3,Table912[[#This Row],[Category Name]])+ROW()/100000,"")</f>
        <v/>
      </c>
      <c r="F1453" s="174" t="str">
        <f>IFERROR(SEARCH($G$3,Table912[[#This Row],[Subcategory Name]])+ROW()/100000,"")</f>
        <v/>
      </c>
      <c r="G1453" s="171">
        <v>2640</v>
      </c>
      <c r="H1453" s="172" t="s">
        <v>2851</v>
      </c>
      <c r="I1453" s="172" t="s">
        <v>2852</v>
      </c>
      <c r="J1453" s="172" t="s">
        <v>3325</v>
      </c>
      <c r="K1453" s="172" t="s">
        <v>3352</v>
      </c>
      <c r="L1453" s="172" t="s">
        <v>3366</v>
      </c>
      <c r="M1453" s="172" t="s">
        <v>179</v>
      </c>
    </row>
    <row r="1454" spans="2:13" ht="20.100000000000001" customHeight="1" x14ac:dyDescent="0.25">
      <c r="B1454" s="169" t="str">
        <f>IFERROR(RANK(Table912[[#This Row],[search id]],Table912[search id],1),"")</f>
        <v/>
      </c>
      <c r="C1454" s="170" t="str">
        <f>IF(MIN(Table912[[#This Row],[search supracategory]:[search subcategory]])&lt;&gt;0,MIN(Table912[[#This Row],[search supracategory]:[search subcategory]]),"")</f>
        <v/>
      </c>
      <c r="D1454" s="170" t="str">
        <f>IFERROR(SEARCH($G$3,Table912[[#This Row],[Supracategory Name]])+ROW()/100000,"")</f>
        <v/>
      </c>
      <c r="E1454" s="170" t="str">
        <f>IFERROR(SEARCH($G$3,Table912[[#This Row],[Category Name]])+ROW()/100000,"")</f>
        <v/>
      </c>
      <c r="F1454" s="170" t="str">
        <f>IFERROR(SEARCH($G$3,Table912[[#This Row],[Subcategory Name]])+ROW()/100000,"")</f>
        <v/>
      </c>
      <c r="G1454" s="171">
        <v>2641</v>
      </c>
      <c r="H1454" s="172" t="s">
        <v>2851</v>
      </c>
      <c r="I1454" s="172" t="s">
        <v>2852</v>
      </c>
      <c r="J1454" s="172" t="s">
        <v>3325</v>
      </c>
      <c r="K1454" s="172" t="s">
        <v>3352</v>
      </c>
      <c r="L1454" s="172" t="s">
        <v>3368</v>
      </c>
      <c r="M1454" s="172" t="s">
        <v>179</v>
      </c>
    </row>
    <row r="1455" spans="2:13" ht="20.100000000000001" customHeight="1" x14ac:dyDescent="0.25">
      <c r="B1455" s="173" t="str">
        <f>IFERROR(RANK(Table912[[#This Row],[search id]],Table912[search id],1),"")</f>
        <v/>
      </c>
      <c r="C1455" s="174" t="str">
        <f>IF(MIN(Table912[[#This Row],[search supracategory]:[search subcategory]])&lt;&gt;0,MIN(Table912[[#This Row],[search supracategory]:[search subcategory]]),"")</f>
        <v/>
      </c>
      <c r="D1455" s="174" t="str">
        <f>IFERROR(SEARCH($G$3,Table912[[#This Row],[Supracategory Name]])+ROW()/100000,"")</f>
        <v/>
      </c>
      <c r="E1455" s="174" t="str">
        <f>IFERROR(SEARCH($G$3,Table912[[#This Row],[Category Name]])+ROW()/100000,"")</f>
        <v/>
      </c>
      <c r="F1455" s="174" t="str">
        <f>IFERROR(SEARCH($G$3,Table912[[#This Row],[Subcategory Name]])+ROW()/100000,"")</f>
        <v/>
      </c>
      <c r="G1455" s="171">
        <v>2642</v>
      </c>
      <c r="H1455" s="172" t="s">
        <v>2851</v>
      </c>
      <c r="I1455" s="172" t="s">
        <v>2852</v>
      </c>
      <c r="J1455" s="172" t="s">
        <v>3325</v>
      </c>
      <c r="K1455" s="172" t="s">
        <v>3352</v>
      </c>
      <c r="L1455" s="172" t="s">
        <v>3370</v>
      </c>
      <c r="M1455" s="172" t="s">
        <v>179</v>
      </c>
    </row>
    <row r="1456" spans="2:13" ht="20.100000000000001" customHeight="1" x14ac:dyDescent="0.25">
      <c r="B1456" s="169" t="str">
        <f>IFERROR(RANK(Table912[[#This Row],[search id]],Table912[search id],1),"")</f>
        <v/>
      </c>
      <c r="C1456" s="170" t="str">
        <f>IF(MIN(Table912[[#This Row],[search supracategory]:[search subcategory]])&lt;&gt;0,MIN(Table912[[#This Row],[search supracategory]:[search subcategory]]),"")</f>
        <v/>
      </c>
      <c r="D1456" s="170" t="str">
        <f>IFERROR(SEARCH($G$3,Table912[[#This Row],[Supracategory Name]])+ROW()/100000,"")</f>
        <v/>
      </c>
      <c r="E1456" s="170" t="str">
        <f>IFERROR(SEARCH($G$3,Table912[[#This Row],[Category Name]])+ROW()/100000,"")</f>
        <v/>
      </c>
      <c r="F1456" s="170" t="str">
        <f>IFERROR(SEARCH($G$3,Table912[[#This Row],[Subcategory Name]])+ROW()/100000,"")</f>
        <v/>
      </c>
      <c r="G1456" s="171">
        <v>2602</v>
      </c>
      <c r="H1456" s="172" t="s">
        <v>2851</v>
      </c>
      <c r="I1456" s="172" t="s">
        <v>2852</v>
      </c>
      <c r="J1456" s="172" t="s">
        <v>3325</v>
      </c>
      <c r="K1456" s="172" t="s">
        <v>3352</v>
      </c>
      <c r="L1456" s="172" t="s">
        <v>3372</v>
      </c>
      <c r="M1456" s="172" t="s">
        <v>179</v>
      </c>
    </row>
    <row r="1457" spans="2:13" ht="20.100000000000001" customHeight="1" x14ac:dyDescent="0.25">
      <c r="B1457" s="173" t="str">
        <f>IFERROR(RANK(Table912[[#This Row],[search id]],Table912[search id],1),"")</f>
        <v/>
      </c>
      <c r="C1457" s="174" t="str">
        <f>IF(MIN(Table912[[#This Row],[search supracategory]:[search subcategory]])&lt;&gt;0,MIN(Table912[[#This Row],[search supracategory]:[search subcategory]]),"")</f>
        <v/>
      </c>
      <c r="D1457" s="174" t="str">
        <f>IFERROR(SEARCH($G$3,Table912[[#This Row],[Supracategory Name]])+ROW()/100000,"")</f>
        <v/>
      </c>
      <c r="E1457" s="174" t="str">
        <f>IFERROR(SEARCH($G$3,Table912[[#This Row],[Category Name]])+ROW()/100000,"")</f>
        <v/>
      </c>
      <c r="F1457" s="174" t="str">
        <f>IFERROR(SEARCH($G$3,Table912[[#This Row],[Subcategory Name]])+ROW()/100000,"")</f>
        <v/>
      </c>
      <c r="G1457" s="171">
        <v>2734</v>
      </c>
      <c r="H1457" s="172" t="s">
        <v>2851</v>
      </c>
      <c r="I1457" s="172" t="s">
        <v>2852</v>
      </c>
      <c r="J1457" s="172" t="s">
        <v>3325</v>
      </c>
      <c r="K1457" s="172" t="s">
        <v>3374</v>
      </c>
      <c r="L1457" s="172" t="s">
        <v>3375</v>
      </c>
      <c r="M1457" s="172" t="s">
        <v>179</v>
      </c>
    </row>
    <row r="1458" spans="2:13" ht="20.100000000000001" customHeight="1" x14ac:dyDescent="0.25">
      <c r="B1458" s="169" t="str">
        <f>IFERROR(RANK(Table912[[#This Row],[search id]],Table912[search id],1),"")</f>
        <v/>
      </c>
      <c r="C1458" s="170" t="str">
        <f>IF(MIN(Table912[[#This Row],[search supracategory]:[search subcategory]])&lt;&gt;0,MIN(Table912[[#This Row],[search supracategory]:[search subcategory]]),"")</f>
        <v/>
      </c>
      <c r="D1458" s="170" t="str">
        <f>IFERROR(SEARCH($G$3,Table912[[#This Row],[Supracategory Name]])+ROW()/100000,"")</f>
        <v/>
      </c>
      <c r="E1458" s="170" t="str">
        <f>IFERROR(SEARCH($G$3,Table912[[#This Row],[Category Name]])+ROW()/100000,"")</f>
        <v/>
      </c>
      <c r="F1458" s="170" t="str">
        <f>IFERROR(SEARCH($G$3,Table912[[#This Row],[Subcategory Name]])+ROW()/100000,"")</f>
        <v/>
      </c>
      <c r="G1458" s="171">
        <v>2735</v>
      </c>
      <c r="H1458" s="172" t="s">
        <v>2851</v>
      </c>
      <c r="I1458" s="172" t="s">
        <v>2852</v>
      </c>
      <c r="J1458" s="172" t="s">
        <v>3325</v>
      </c>
      <c r="K1458" s="172" t="s">
        <v>3374</v>
      </c>
      <c r="L1458" s="172" t="s">
        <v>3378</v>
      </c>
      <c r="M1458" s="172" t="s">
        <v>179</v>
      </c>
    </row>
    <row r="1459" spans="2:13" ht="20.100000000000001" customHeight="1" x14ac:dyDescent="0.25">
      <c r="B1459" s="173" t="str">
        <f>IFERROR(RANK(Table912[[#This Row],[search id]],Table912[search id],1),"")</f>
        <v/>
      </c>
      <c r="C1459" s="174" t="str">
        <f>IF(MIN(Table912[[#This Row],[search supracategory]:[search subcategory]])&lt;&gt;0,MIN(Table912[[#This Row],[search supracategory]:[search subcategory]]),"")</f>
        <v/>
      </c>
      <c r="D1459" s="174" t="str">
        <f>IFERROR(SEARCH($G$3,Table912[[#This Row],[Supracategory Name]])+ROW()/100000,"")</f>
        <v/>
      </c>
      <c r="E1459" s="174" t="str">
        <f>IFERROR(SEARCH($G$3,Table912[[#This Row],[Category Name]])+ROW()/100000,"")</f>
        <v/>
      </c>
      <c r="F1459" s="174" t="str">
        <f>IFERROR(SEARCH($G$3,Table912[[#This Row],[Subcategory Name]])+ROW()/100000,"")</f>
        <v/>
      </c>
      <c r="G1459" s="171">
        <v>3326</v>
      </c>
      <c r="H1459" s="172" t="s">
        <v>2851</v>
      </c>
      <c r="I1459" s="172" t="s">
        <v>2852</v>
      </c>
      <c r="J1459" s="172" t="s">
        <v>3325</v>
      </c>
      <c r="K1459" s="172" t="s">
        <v>3374</v>
      </c>
      <c r="L1459" s="172" t="s">
        <v>3380</v>
      </c>
      <c r="M1459" s="172" t="s">
        <v>179</v>
      </c>
    </row>
    <row r="1460" spans="2:13" ht="20.100000000000001" customHeight="1" x14ac:dyDescent="0.25">
      <c r="B1460" s="169" t="str">
        <f>IFERROR(RANK(Table912[[#This Row],[search id]],Table912[search id],1),"")</f>
        <v/>
      </c>
      <c r="C1460" s="170" t="str">
        <f>IF(MIN(Table912[[#This Row],[search supracategory]:[search subcategory]])&lt;&gt;0,MIN(Table912[[#This Row],[search supracategory]:[search subcategory]]),"")</f>
        <v/>
      </c>
      <c r="D1460" s="170" t="str">
        <f>IFERROR(SEARCH($G$3,Table912[[#This Row],[Supracategory Name]])+ROW()/100000,"")</f>
        <v/>
      </c>
      <c r="E1460" s="170" t="str">
        <f>IFERROR(SEARCH($G$3,Table912[[#This Row],[Category Name]])+ROW()/100000,"")</f>
        <v/>
      </c>
      <c r="F1460" s="170" t="str">
        <f>IFERROR(SEARCH($G$3,Table912[[#This Row],[Subcategory Name]])+ROW()/100000,"")</f>
        <v/>
      </c>
      <c r="G1460" s="171">
        <v>3351</v>
      </c>
      <c r="H1460" s="172" t="s">
        <v>2851</v>
      </c>
      <c r="I1460" s="172" t="s">
        <v>2852</v>
      </c>
      <c r="J1460" s="172" t="s">
        <v>3325</v>
      </c>
      <c r="K1460" s="172" t="s">
        <v>3374</v>
      </c>
      <c r="L1460" s="172" t="s">
        <v>3382</v>
      </c>
      <c r="M1460" s="172" t="s">
        <v>179</v>
      </c>
    </row>
    <row r="1461" spans="2:13" ht="20.100000000000001" customHeight="1" x14ac:dyDescent="0.25">
      <c r="B1461" s="173" t="str">
        <f>IFERROR(RANK(Table912[[#This Row],[search id]],Table912[search id],1),"")</f>
        <v/>
      </c>
      <c r="C1461" s="174" t="str">
        <f>IF(MIN(Table912[[#This Row],[search supracategory]:[search subcategory]])&lt;&gt;0,MIN(Table912[[#This Row],[search supracategory]:[search subcategory]]),"")</f>
        <v/>
      </c>
      <c r="D1461" s="174" t="str">
        <f>IFERROR(SEARCH($G$3,Table912[[#This Row],[Supracategory Name]])+ROW()/100000,"")</f>
        <v/>
      </c>
      <c r="E1461" s="174" t="str">
        <f>IFERROR(SEARCH($G$3,Table912[[#This Row],[Category Name]])+ROW()/100000,"")</f>
        <v/>
      </c>
      <c r="F1461" s="174" t="str">
        <f>IFERROR(SEARCH($G$3,Table912[[#This Row],[Subcategory Name]])+ROW()/100000,"")</f>
        <v/>
      </c>
      <c r="G1461" s="171">
        <v>3352</v>
      </c>
      <c r="H1461" s="172" t="s">
        <v>2851</v>
      </c>
      <c r="I1461" s="172" t="s">
        <v>2852</v>
      </c>
      <c r="J1461" s="172" t="s">
        <v>3325</v>
      </c>
      <c r="K1461" s="172" t="s">
        <v>3374</v>
      </c>
      <c r="L1461" s="172" t="s">
        <v>3384</v>
      </c>
      <c r="M1461" s="172" t="s">
        <v>179</v>
      </c>
    </row>
    <row r="1462" spans="2:13" ht="20.100000000000001" customHeight="1" x14ac:dyDescent="0.25">
      <c r="B1462" s="169" t="str">
        <f>IFERROR(RANK(Table912[[#This Row],[search id]],Table912[search id],1),"")</f>
        <v/>
      </c>
      <c r="C1462" s="170" t="str">
        <f>IF(MIN(Table912[[#This Row],[search supracategory]:[search subcategory]])&lt;&gt;0,MIN(Table912[[#This Row],[search supracategory]:[search subcategory]]),"")</f>
        <v/>
      </c>
      <c r="D1462" s="170" t="str">
        <f>IFERROR(SEARCH($G$3,Table912[[#This Row],[Supracategory Name]])+ROW()/100000,"")</f>
        <v/>
      </c>
      <c r="E1462" s="170" t="str">
        <f>IFERROR(SEARCH($G$3,Table912[[#This Row],[Category Name]])+ROW()/100000,"")</f>
        <v/>
      </c>
      <c r="F1462" s="170" t="str">
        <f>IFERROR(SEARCH($G$3,Table912[[#This Row],[Subcategory Name]])+ROW()/100000,"")</f>
        <v/>
      </c>
      <c r="G1462" s="171">
        <v>1314</v>
      </c>
      <c r="H1462" s="172" t="s">
        <v>2851</v>
      </c>
      <c r="I1462" s="172" t="s">
        <v>2852</v>
      </c>
      <c r="J1462" s="172" t="s">
        <v>3325</v>
      </c>
      <c r="K1462" s="172" t="s">
        <v>3386</v>
      </c>
      <c r="L1462" s="172" t="s">
        <v>179</v>
      </c>
      <c r="M1462" s="172" t="s">
        <v>179</v>
      </c>
    </row>
    <row r="1463" spans="2:13" ht="20.100000000000001" customHeight="1" x14ac:dyDescent="0.25">
      <c r="B1463" s="173" t="str">
        <f>IFERROR(RANK(Table912[[#This Row],[search id]],Table912[search id],1),"")</f>
        <v/>
      </c>
      <c r="C1463" s="174" t="str">
        <f>IF(MIN(Table912[[#This Row],[search supracategory]:[search subcategory]])&lt;&gt;0,MIN(Table912[[#This Row],[search supracategory]:[search subcategory]]),"")</f>
        <v/>
      </c>
      <c r="D1463" s="174" t="str">
        <f>IFERROR(SEARCH($G$3,Table912[[#This Row],[Supracategory Name]])+ROW()/100000,"")</f>
        <v/>
      </c>
      <c r="E1463" s="174" t="str">
        <f>IFERROR(SEARCH($G$3,Table912[[#This Row],[Category Name]])+ROW()/100000,"")</f>
        <v/>
      </c>
      <c r="F1463" s="174" t="str">
        <f>IFERROR(SEARCH($G$3,Table912[[#This Row],[Subcategory Name]])+ROW()/100000,"")</f>
        <v/>
      </c>
      <c r="G1463" s="171">
        <v>1667</v>
      </c>
      <c r="H1463" s="172" t="s">
        <v>2851</v>
      </c>
      <c r="I1463" s="172" t="s">
        <v>2852</v>
      </c>
      <c r="J1463" s="172" t="s">
        <v>3325</v>
      </c>
      <c r="K1463" s="172" t="s">
        <v>3388</v>
      </c>
      <c r="L1463" s="172" t="s">
        <v>179</v>
      </c>
      <c r="M1463" s="172" t="s">
        <v>179</v>
      </c>
    </row>
    <row r="1464" spans="2:13" ht="20.100000000000001" customHeight="1" x14ac:dyDescent="0.25">
      <c r="B1464" s="169" t="str">
        <f>IFERROR(RANK(Table912[[#This Row],[search id]],Table912[search id],1),"")</f>
        <v/>
      </c>
      <c r="C1464" s="170" t="str">
        <f>IF(MIN(Table912[[#This Row],[search supracategory]:[search subcategory]])&lt;&gt;0,MIN(Table912[[#This Row],[search supracategory]:[search subcategory]]),"")</f>
        <v/>
      </c>
      <c r="D1464" s="170" t="str">
        <f>IFERROR(SEARCH($G$3,Table912[[#This Row],[Supracategory Name]])+ROW()/100000,"")</f>
        <v/>
      </c>
      <c r="E1464" s="170" t="str">
        <f>IFERROR(SEARCH($G$3,Table912[[#This Row],[Category Name]])+ROW()/100000,"")</f>
        <v/>
      </c>
      <c r="F1464" s="170" t="str">
        <f>IFERROR(SEARCH($G$3,Table912[[#This Row],[Subcategory Name]])+ROW()/100000,"")</f>
        <v/>
      </c>
      <c r="G1464" s="171">
        <v>3365</v>
      </c>
      <c r="H1464" s="172" t="s">
        <v>2851</v>
      </c>
      <c r="I1464" s="172" t="s">
        <v>2852</v>
      </c>
      <c r="J1464" s="172" t="s">
        <v>3325</v>
      </c>
      <c r="K1464" s="172" t="s">
        <v>3389</v>
      </c>
      <c r="L1464" s="172" t="s">
        <v>179</v>
      </c>
      <c r="M1464" s="172" t="s">
        <v>179</v>
      </c>
    </row>
    <row r="1465" spans="2:13" ht="20.100000000000001" customHeight="1" x14ac:dyDescent="0.25">
      <c r="B1465" s="173" t="str">
        <f>IFERROR(RANK(Table912[[#This Row],[search id]],Table912[search id],1),"")</f>
        <v/>
      </c>
      <c r="C1465" s="174" t="str">
        <f>IF(MIN(Table912[[#This Row],[search supracategory]:[search subcategory]])&lt;&gt;0,MIN(Table912[[#This Row],[search supracategory]:[search subcategory]]),"")</f>
        <v/>
      </c>
      <c r="D1465" s="174" t="str">
        <f>IFERROR(SEARCH($G$3,Table912[[#This Row],[Supracategory Name]])+ROW()/100000,"")</f>
        <v/>
      </c>
      <c r="E1465" s="174" t="str">
        <f>IFERROR(SEARCH($G$3,Table912[[#This Row],[Category Name]])+ROW()/100000,"")</f>
        <v/>
      </c>
      <c r="F1465" s="174" t="str">
        <f>IFERROR(SEARCH($G$3,Table912[[#This Row],[Subcategory Name]])+ROW()/100000,"")</f>
        <v/>
      </c>
      <c r="G1465" s="171">
        <v>3333</v>
      </c>
      <c r="H1465" s="172" t="s">
        <v>2851</v>
      </c>
      <c r="I1465" s="172" t="s">
        <v>2852</v>
      </c>
      <c r="J1465" s="172" t="s">
        <v>3325</v>
      </c>
      <c r="K1465" s="172" t="s">
        <v>3391</v>
      </c>
      <c r="L1465" s="172" t="s">
        <v>179</v>
      </c>
      <c r="M1465" s="172" t="s">
        <v>179</v>
      </c>
    </row>
    <row r="1466" spans="2:13" ht="20.100000000000001" customHeight="1" x14ac:dyDescent="0.25">
      <c r="B1466" s="169" t="str">
        <f>IFERROR(RANK(Table912[[#This Row],[search id]],Table912[search id],1),"")</f>
        <v/>
      </c>
      <c r="C1466" s="170" t="str">
        <f>IF(MIN(Table912[[#This Row],[search supracategory]:[search subcategory]])&lt;&gt;0,MIN(Table912[[#This Row],[search supracategory]:[search subcategory]]),"")</f>
        <v/>
      </c>
      <c r="D1466" s="170" t="str">
        <f>IFERROR(SEARCH($G$3,Table912[[#This Row],[Supracategory Name]])+ROW()/100000,"")</f>
        <v/>
      </c>
      <c r="E1466" s="170" t="str">
        <f>IFERROR(SEARCH($G$3,Table912[[#This Row],[Category Name]])+ROW()/100000,"")</f>
        <v/>
      </c>
      <c r="F1466" s="170" t="str">
        <f>IFERROR(SEARCH($G$3,Table912[[#This Row],[Subcategory Name]])+ROW()/100000,"")</f>
        <v/>
      </c>
      <c r="G1466" s="171">
        <v>3303</v>
      </c>
      <c r="H1466" s="172" t="s">
        <v>2851</v>
      </c>
      <c r="I1466" s="172" t="s">
        <v>2852</v>
      </c>
      <c r="J1466" s="172" t="s">
        <v>3325</v>
      </c>
      <c r="K1466" s="172" t="s">
        <v>3393</v>
      </c>
      <c r="L1466" s="172" t="s">
        <v>179</v>
      </c>
      <c r="M1466" s="172" t="s">
        <v>179</v>
      </c>
    </row>
    <row r="1467" spans="2:13" ht="20.100000000000001" customHeight="1" x14ac:dyDescent="0.25">
      <c r="B1467" s="173" t="str">
        <f>IFERROR(RANK(Table912[[#This Row],[search id]],Table912[search id],1),"")</f>
        <v/>
      </c>
      <c r="C1467" s="174" t="str">
        <f>IF(MIN(Table912[[#This Row],[search supracategory]:[search subcategory]])&lt;&gt;0,MIN(Table912[[#This Row],[search supracategory]:[search subcategory]]),"")</f>
        <v/>
      </c>
      <c r="D1467" s="174" t="str">
        <f>IFERROR(SEARCH($G$3,Table912[[#This Row],[Supracategory Name]])+ROW()/100000,"")</f>
        <v/>
      </c>
      <c r="E1467" s="174" t="str">
        <f>IFERROR(SEARCH($G$3,Table912[[#This Row],[Category Name]])+ROW()/100000,"")</f>
        <v/>
      </c>
      <c r="F1467" s="174" t="str">
        <f>IFERROR(SEARCH($G$3,Table912[[#This Row],[Subcategory Name]])+ROW()/100000,"")</f>
        <v/>
      </c>
      <c r="G1467" s="171">
        <v>2478</v>
      </c>
      <c r="H1467" s="172" t="s">
        <v>2851</v>
      </c>
      <c r="I1467" s="172" t="s">
        <v>2852</v>
      </c>
      <c r="J1467" s="172" t="s">
        <v>3325</v>
      </c>
      <c r="K1467" s="172" t="s">
        <v>3395</v>
      </c>
      <c r="L1467" s="172" t="s">
        <v>179</v>
      </c>
      <c r="M1467" s="172" t="s">
        <v>179</v>
      </c>
    </row>
    <row r="1468" spans="2:13" ht="20.100000000000001" customHeight="1" x14ac:dyDescent="0.25">
      <c r="B1468" s="169" t="str">
        <f>IFERROR(RANK(Table912[[#This Row],[search id]],Table912[search id],1),"")</f>
        <v/>
      </c>
      <c r="C1468" s="170" t="str">
        <f>IF(MIN(Table912[[#This Row],[search supracategory]:[search subcategory]])&lt;&gt;0,MIN(Table912[[#This Row],[search supracategory]:[search subcategory]]),"")</f>
        <v/>
      </c>
      <c r="D1468" s="170" t="str">
        <f>IFERROR(SEARCH($G$3,Table912[[#This Row],[Supracategory Name]])+ROW()/100000,"")</f>
        <v/>
      </c>
      <c r="E1468" s="170" t="str">
        <f>IFERROR(SEARCH($G$3,Table912[[#This Row],[Category Name]])+ROW()/100000,"")</f>
        <v/>
      </c>
      <c r="F1468" s="170" t="str">
        <f>IFERROR(SEARCH($G$3,Table912[[#This Row],[Subcategory Name]])+ROW()/100000,"")</f>
        <v/>
      </c>
      <c r="G1468" s="171">
        <v>3319</v>
      </c>
      <c r="H1468" s="172" t="s">
        <v>2851</v>
      </c>
      <c r="I1468" s="172" t="s">
        <v>2852</v>
      </c>
      <c r="J1468" s="172" t="s">
        <v>3325</v>
      </c>
      <c r="K1468" s="172" t="s">
        <v>3397</v>
      </c>
      <c r="L1468" s="172" t="s">
        <v>179</v>
      </c>
      <c r="M1468" s="172" t="s">
        <v>179</v>
      </c>
    </row>
    <row r="1469" spans="2:13" ht="20.100000000000001" customHeight="1" x14ac:dyDescent="0.25">
      <c r="B1469" s="173" t="str">
        <f>IFERROR(RANK(Table912[[#This Row],[search id]],Table912[search id],1),"")</f>
        <v/>
      </c>
      <c r="C1469" s="174" t="str">
        <f>IF(MIN(Table912[[#This Row],[search supracategory]:[search subcategory]])&lt;&gt;0,MIN(Table912[[#This Row],[search supracategory]:[search subcategory]]),"")</f>
        <v/>
      </c>
      <c r="D1469" s="174" t="str">
        <f>IFERROR(SEARCH($G$3,Table912[[#This Row],[Supracategory Name]])+ROW()/100000,"")</f>
        <v/>
      </c>
      <c r="E1469" s="174" t="str">
        <f>IFERROR(SEARCH($G$3,Table912[[#This Row],[Category Name]])+ROW()/100000,"")</f>
        <v/>
      </c>
      <c r="F1469" s="174" t="str">
        <f>IFERROR(SEARCH($G$3,Table912[[#This Row],[Subcategory Name]])+ROW()/100000,"")</f>
        <v/>
      </c>
      <c r="G1469" s="171">
        <v>3471</v>
      </c>
      <c r="H1469" s="172" t="s">
        <v>2851</v>
      </c>
      <c r="I1469" s="172" t="s">
        <v>2852</v>
      </c>
      <c r="J1469" s="172" t="s">
        <v>3325</v>
      </c>
      <c r="K1469" s="172" t="s">
        <v>3399</v>
      </c>
      <c r="L1469" s="172" t="s">
        <v>179</v>
      </c>
      <c r="M1469" s="172" t="s">
        <v>179</v>
      </c>
    </row>
    <row r="1470" spans="2:13" ht="20.100000000000001" customHeight="1" x14ac:dyDescent="0.25">
      <c r="B1470" s="169" t="str">
        <f>IFERROR(RANK(Table912[[#This Row],[search id]],Table912[search id],1),"")</f>
        <v/>
      </c>
      <c r="C1470" s="170" t="str">
        <f>IF(MIN(Table912[[#This Row],[search supracategory]:[search subcategory]])&lt;&gt;0,MIN(Table912[[#This Row],[search supracategory]:[search subcategory]]),"")</f>
        <v/>
      </c>
      <c r="D1470" s="170" t="str">
        <f>IFERROR(SEARCH($G$3,Table912[[#This Row],[Supracategory Name]])+ROW()/100000,"")</f>
        <v/>
      </c>
      <c r="E1470" s="170" t="str">
        <f>IFERROR(SEARCH($G$3,Table912[[#This Row],[Category Name]])+ROW()/100000,"")</f>
        <v/>
      </c>
      <c r="F1470" s="170" t="str">
        <f>IFERROR(SEARCH($G$3,Table912[[#This Row],[Subcategory Name]])+ROW()/100000,"")</f>
        <v/>
      </c>
      <c r="G1470" s="171">
        <v>2406</v>
      </c>
      <c r="H1470" s="172" t="s">
        <v>2851</v>
      </c>
      <c r="I1470" s="172" t="s">
        <v>2852</v>
      </c>
      <c r="J1470" s="172" t="s">
        <v>3325</v>
      </c>
      <c r="K1470" s="172" t="s">
        <v>3401</v>
      </c>
      <c r="L1470" s="172" t="s">
        <v>179</v>
      </c>
      <c r="M1470" s="172" t="s">
        <v>179</v>
      </c>
    </row>
    <row r="1471" spans="2:13" ht="20.100000000000001" customHeight="1" x14ac:dyDescent="0.25">
      <c r="B1471" s="173" t="str">
        <f>IFERROR(RANK(Table912[[#This Row],[search id]],Table912[search id],1),"")</f>
        <v/>
      </c>
      <c r="C1471" s="174" t="str">
        <f>IF(MIN(Table912[[#This Row],[search supracategory]:[search subcategory]])&lt;&gt;0,MIN(Table912[[#This Row],[search supracategory]:[search subcategory]]),"")</f>
        <v/>
      </c>
      <c r="D1471" s="174" t="str">
        <f>IFERROR(SEARCH($G$3,Table912[[#This Row],[Supracategory Name]])+ROW()/100000,"")</f>
        <v/>
      </c>
      <c r="E1471" s="174" t="str">
        <f>IFERROR(SEARCH($G$3,Table912[[#This Row],[Category Name]])+ROW()/100000,"")</f>
        <v/>
      </c>
      <c r="F1471" s="174" t="str">
        <f>IFERROR(SEARCH($G$3,Table912[[#This Row],[Subcategory Name]])+ROW()/100000,"")</f>
        <v/>
      </c>
      <c r="G1471" s="171">
        <v>3320</v>
      </c>
      <c r="H1471" s="172" t="s">
        <v>2851</v>
      </c>
      <c r="I1471" s="172" t="s">
        <v>2852</v>
      </c>
      <c r="J1471" s="172" t="s">
        <v>3325</v>
      </c>
      <c r="K1471" s="172" t="s">
        <v>3403</v>
      </c>
      <c r="L1471" s="172" t="s">
        <v>179</v>
      </c>
      <c r="M1471" s="172" t="s">
        <v>179</v>
      </c>
    </row>
    <row r="1472" spans="2:13" ht="20.100000000000001" customHeight="1" x14ac:dyDescent="0.25">
      <c r="B1472" s="169" t="str">
        <f>IFERROR(RANK(Table912[[#This Row],[search id]],Table912[search id],1),"")</f>
        <v/>
      </c>
      <c r="C1472" s="170" t="str">
        <f>IF(MIN(Table912[[#This Row],[search supracategory]:[search subcategory]])&lt;&gt;0,MIN(Table912[[#This Row],[search supracategory]:[search subcategory]]),"")</f>
        <v/>
      </c>
      <c r="D1472" s="170" t="str">
        <f>IFERROR(SEARCH($G$3,Table912[[#This Row],[Supracategory Name]])+ROW()/100000,"")</f>
        <v/>
      </c>
      <c r="E1472" s="170" t="str">
        <f>IFERROR(SEARCH($G$3,Table912[[#This Row],[Category Name]])+ROW()/100000,"")</f>
        <v/>
      </c>
      <c r="F1472" s="170" t="str">
        <f>IFERROR(SEARCH($G$3,Table912[[#This Row],[Subcategory Name]])+ROW()/100000,"")</f>
        <v/>
      </c>
      <c r="G1472" s="171">
        <v>3323</v>
      </c>
      <c r="H1472" s="172" t="s">
        <v>2851</v>
      </c>
      <c r="I1472" s="172" t="s">
        <v>2852</v>
      </c>
      <c r="J1472" s="172" t="s">
        <v>3325</v>
      </c>
      <c r="K1472" s="172" t="s">
        <v>3405</v>
      </c>
      <c r="L1472" s="172" t="s">
        <v>179</v>
      </c>
      <c r="M1472" s="172" t="s">
        <v>179</v>
      </c>
    </row>
    <row r="1473" spans="2:13" ht="20.100000000000001" customHeight="1" x14ac:dyDescent="0.25">
      <c r="B1473" s="173" t="str">
        <f>IFERROR(RANK(Table912[[#This Row],[search id]],Table912[search id],1),"")</f>
        <v/>
      </c>
      <c r="C1473" s="174" t="str">
        <f>IF(MIN(Table912[[#This Row],[search supracategory]:[search subcategory]])&lt;&gt;0,MIN(Table912[[#This Row],[search supracategory]:[search subcategory]]),"")</f>
        <v/>
      </c>
      <c r="D1473" s="174" t="str">
        <f>IFERROR(SEARCH($G$3,Table912[[#This Row],[Supracategory Name]])+ROW()/100000,"")</f>
        <v/>
      </c>
      <c r="E1473" s="174" t="str">
        <f>IFERROR(SEARCH($G$3,Table912[[#This Row],[Category Name]])+ROW()/100000,"")</f>
        <v/>
      </c>
      <c r="F1473" s="174" t="str">
        <f>IFERROR(SEARCH($G$3,Table912[[#This Row],[Subcategory Name]])+ROW()/100000,"")</f>
        <v/>
      </c>
      <c r="G1473" s="171">
        <v>2464</v>
      </c>
      <c r="H1473" s="172" t="s">
        <v>2851</v>
      </c>
      <c r="I1473" s="172" t="s">
        <v>2852</v>
      </c>
      <c r="J1473" s="172" t="s">
        <v>3325</v>
      </c>
      <c r="K1473" s="172" t="s">
        <v>3407</v>
      </c>
      <c r="L1473" s="172" t="s">
        <v>179</v>
      </c>
      <c r="M1473" s="172" t="s">
        <v>179</v>
      </c>
    </row>
    <row r="1474" spans="2:13" ht="20.100000000000001" customHeight="1" x14ac:dyDescent="0.25">
      <c r="B1474" s="169" t="str">
        <f>IFERROR(RANK(Table912[[#This Row],[search id]],Table912[search id],1),"")</f>
        <v/>
      </c>
      <c r="C1474" s="170" t="str">
        <f>IF(MIN(Table912[[#This Row],[search supracategory]:[search subcategory]])&lt;&gt;0,MIN(Table912[[#This Row],[search supracategory]:[search subcategory]]),"")</f>
        <v/>
      </c>
      <c r="D1474" s="170" t="str">
        <f>IFERROR(SEARCH($G$3,Table912[[#This Row],[Supracategory Name]])+ROW()/100000,"")</f>
        <v/>
      </c>
      <c r="E1474" s="170" t="str">
        <f>IFERROR(SEARCH($G$3,Table912[[#This Row],[Category Name]])+ROW()/100000,"")</f>
        <v/>
      </c>
      <c r="F1474" s="170" t="str">
        <f>IFERROR(SEARCH($G$3,Table912[[#This Row],[Subcategory Name]])+ROW()/100000,"")</f>
        <v/>
      </c>
      <c r="G1474" s="171">
        <v>3337</v>
      </c>
      <c r="H1474" s="172" t="s">
        <v>2851</v>
      </c>
      <c r="I1474" s="172" t="s">
        <v>3409</v>
      </c>
      <c r="J1474" s="172" t="s">
        <v>3410</v>
      </c>
      <c r="K1474" s="172" t="s">
        <v>3411</v>
      </c>
      <c r="L1474" s="172" t="s">
        <v>3412</v>
      </c>
      <c r="M1474" s="172" t="s">
        <v>179</v>
      </c>
    </row>
    <row r="1475" spans="2:13" ht="20.100000000000001" customHeight="1" x14ac:dyDescent="0.25">
      <c r="B1475" s="173" t="str">
        <f>IFERROR(RANK(Table912[[#This Row],[search id]],Table912[search id],1),"")</f>
        <v/>
      </c>
      <c r="C1475" s="174" t="str">
        <f>IF(MIN(Table912[[#This Row],[search supracategory]:[search subcategory]])&lt;&gt;0,MIN(Table912[[#This Row],[search supracategory]:[search subcategory]]),"")</f>
        <v/>
      </c>
      <c r="D1475" s="174" t="str">
        <f>IFERROR(SEARCH($G$3,Table912[[#This Row],[Supracategory Name]])+ROW()/100000,"")</f>
        <v/>
      </c>
      <c r="E1475" s="174" t="str">
        <f>IFERROR(SEARCH($G$3,Table912[[#This Row],[Category Name]])+ROW()/100000,"")</f>
        <v/>
      </c>
      <c r="F1475" s="174" t="str">
        <f>IFERROR(SEARCH($G$3,Table912[[#This Row],[Subcategory Name]])+ROW()/100000,"")</f>
        <v/>
      </c>
      <c r="G1475" s="171">
        <v>3338</v>
      </c>
      <c r="H1475" s="172" t="s">
        <v>2851</v>
      </c>
      <c r="I1475" s="172" t="s">
        <v>3409</v>
      </c>
      <c r="J1475" s="172" t="s">
        <v>3410</v>
      </c>
      <c r="K1475" s="172" t="s">
        <v>3411</v>
      </c>
      <c r="L1475" s="172" t="s">
        <v>3415</v>
      </c>
      <c r="M1475" s="172" t="s">
        <v>179</v>
      </c>
    </row>
    <row r="1476" spans="2:13" ht="20.100000000000001" customHeight="1" x14ac:dyDescent="0.25">
      <c r="B1476" s="169" t="str">
        <f>IFERROR(RANK(Table912[[#This Row],[search id]],Table912[search id],1),"")</f>
        <v/>
      </c>
      <c r="C1476" s="170" t="str">
        <f>IF(MIN(Table912[[#This Row],[search supracategory]:[search subcategory]])&lt;&gt;0,MIN(Table912[[#This Row],[search supracategory]:[search subcategory]]),"")</f>
        <v/>
      </c>
      <c r="D1476" s="170" t="str">
        <f>IFERROR(SEARCH($G$3,Table912[[#This Row],[Supracategory Name]])+ROW()/100000,"")</f>
        <v/>
      </c>
      <c r="E1476" s="170" t="str">
        <f>IFERROR(SEARCH($G$3,Table912[[#This Row],[Category Name]])+ROW()/100000,"")</f>
        <v/>
      </c>
      <c r="F1476" s="170" t="str">
        <f>IFERROR(SEARCH($G$3,Table912[[#This Row],[Subcategory Name]])+ROW()/100000,"")</f>
        <v/>
      </c>
      <c r="G1476" s="171">
        <v>3339</v>
      </c>
      <c r="H1476" s="172" t="s">
        <v>2851</v>
      </c>
      <c r="I1476" s="172" t="s">
        <v>3409</v>
      </c>
      <c r="J1476" s="172" t="s">
        <v>3410</v>
      </c>
      <c r="K1476" s="172" t="s">
        <v>3411</v>
      </c>
      <c r="L1476" s="172" t="s">
        <v>3417</v>
      </c>
      <c r="M1476" s="172" t="s">
        <v>179</v>
      </c>
    </row>
    <row r="1477" spans="2:13" ht="20.100000000000001" customHeight="1" x14ac:dyDescent="0.25">
      <c r="B1477" s="173" t="str">
        <f>IFERROR(RANK(Table912[[#This Row],[search id]],Table912[search id],1),"")</f>
        <v/>
      </c>
      <c r="C1477" s="174" t="str">
        <f>IF(MIN(Table912[[#This Row],[search supracategory]:[search subcategory]])&lt;&gt;0,MIN(Table912[[#This Row],[search supracategory]:[search subcategory]]),"")</f>
        <v/>
      </c>
      <c r="D1477" s="174" t="str">
        <f>IFERROR(SEARCH($G$3,Table912[[#This Row],[Supracategory Name]])+ROW()/100000,"")</f>
        <v/>
      </c>
      <c r="E1477" s="174" t="str">
        <f>IFERROR(SEARCH($G$3,Table912[[#This Row],[Category Name]])+ROW()/100000,"")</f>
        <v/>
      </c>
      <c r="F1477" s="174" t="str">
        <f>IFERROR(SEARCH($G$3,Table912[[#This Row],[Subcategory Name]])+ROW()/100000,"")</f>
        <v/>
      </c>
      <c r="G1477" s="171">
        <v>2599</v>
      </c>
      <c r="H1477" s="172" t="s">
        <v>2851</v>
      </c>
      <c r="I1477" s="172" t="s">
        <v>3409</v>
      </c>
      <c r="J1477" s="172" t="s">
        <v>3410</v>
      </c>
      <c r="K1477" s="172" t="s">
        <v>3411</v>
      </c>
      <c r="L1477" s="172" t="s">
        <v>3419</v>
      </c>
      <c r="M1477" s="172" t="s">
        <v>179</v>
      </c>
    </row>
    <row r="1478" spans="2:13" ht="20.100000000000001" customHeight="1" x14ac:dyDescent="0.25">
      <c r="B1478" s="169" t="str">
        <f>IFERROR(RANK(Table912[[#This Row],[search id]],Table912[search id],1),"")</f>
        <v/>
      </c>
      <c r="C1478" s="170" t="str">
        <f>IF(MIN(Table912[[#This Row],[search supracategory]:[search subcategory]])&lt;&gt;0,MIN(Table912[[#This Row],[search supracategory]:[search subcategory]]),"")</f>
        <v/>
      </c>
      <c r="D1478" s="170" t="str">
        <f>IFERROR(SEARCH($G$3,Table912[[#This Row],[Supracategory Name]])+ROW()/100000,"")</f>
        <v/>
      </c>
      <c r="E1478" s="170" t="str">
        <f>IFERROR(SEARCH($G$3,Table912[[#This Row],[Category Name]])+ROW()/100000,"")</f>
        <v/>
      </c>
      <c r="F1478" s="170" t="str">
        <f>IFERROR(SEARCH($G$3,Table912[[#This Row],[Subcategory Name]])+ROW()/100000,"")</f>
        <v/>
      </c>
      <c r="G1478" s="171">
        <v>1546</v>
      </c>
      <c r="H1478" s="172" t="s">
        <v>2851</v>
      </c>
      <c r="I1478" s="172" t="s">
        <v>3409</v>
      </c>
      <c r="J1478" s="172" t="s">
        <v>3410</v>
      </c>
      <c r="K1478" s="172" t="s">
        <v>3411</v>
      </c>
      <c r="L1478" s="172" t="s">
        <v>3421</v>
      </c>
      <c r="M1478" s="172" t="s">
        <v>179</v>
      </c>
    </row>
    <row r="1479" spans="2:13" ht="20.100000000000001" customHeight="1" x14ac:dyDescent="0.25">
      <c r="B1479" s="173" t="str">
        <f>IFERROR(RANK(Table912[[#This Row],[search id]],Table912[search id],1),"")</f>
        <v/>
      </c>
      <c r="C1479" s="174" t="str">
        <f>IF(MIN(Table912[[#This Row],[search supracategory]:[search subcategory]])&lt;&gt;0,MIN(Table912[[#This Row],[search supracategory]:[search subcategory]]),"")</f>
        <v/>
      </c>
      <c r="D1479" s="174" t="str">
        <f>IFERROR(SEARCH($G$3,Table912[[#This Row],[Supracategory Name]])+ROW()/100000,"")</f>
        <v/>
      </c>
      <c r="E1479" s="174" t="str">
        <f>IFERROR(SEARCH($G$3,Table912[[#This Row],[Category Name]])+ROW()/100000,"")</f>
        <v/>
      </c>
      <c r="F1479" s="174" t="str">
        <f>IFERROR(SEARCH($G$3,Table912[[#This Row],[Subcategory Name]])+ROW()/100000,"")</f>
        <v/>
      </c>
      <c r="G1479" s="171">
        <v>1547</v>
      </c>
      <c r="H1479" s="172" t="s">
        <v>2851</v>
      </c>
      <c r="I1479" s="172" t="s">
        <v>3409</v>
      </c>
      <c r="J1479" s="172" t="s">
        <v>3410</v>
      </c>
      <c r="K1479" s="172" t="s">
        <v>3411</v>
      </c>
      <c r="L1479" s="172" t="s">
        <v>3423</v>
      </c>
      <c r="M1479" s="172" t="s">
        <v>179</v>
      </c>
    </row>
    <row r="1480" spans="2:13" ht="20.100000000000001" customHeight="1" x14ac:dyDescent="0.25">
      <c r="B1480" s="169" t="str">
        <f>IFERROR(RANK(Table912[[#This Row],[search id]],Table912[search id],1),"")</f>
        <v/>
      </c>
      <c r="C1480" s="170" t="str">
        <f>IF(MIN(Table912[[#This Row],[search supracategory]:[search subcategory]])&lt;&gt;0,MIN(Table912[[#This Row],[search supracategory]:[search subcategory]]),"")</f>
        <v/>
      </c>
      <c r="D1480" s="170" t="str">
        <f>IFERROR(SEARCH($G$3,Table912[[#This Row],[Supracategory Name]])+ROW()/100000,"")</f>
        <v/>
      </c>
      <c r="E1480" s="170" t="str">
        <f>IFERROR(SEARCH($G$3,Table912[[#This Row],[Category Name]])+ROW()/100000,"")</f>
        <v/>
      </c>
      <c r="F1480" s="170" t="str">
        <f>IFERROR(SEARCH($G$3,Table912[[#This Row],[Subcategory Name]])+ROW()/100000,"")</f>
        <v/>
      </c>
      <c r="G1480" s="171">
        <v>1548</v>
      </c>
      <c r="H1480" s="172" t="s">
        <v>2851</v>
      </c>
      <c r="I1480" s="172" t="s">
        <v>3409</v>
      </c>
      <c r="J1480" s="172" t="s">
        <v>3410</v>
      </c>
      <c r="K1480" s="172" t="s">
        <v>3411</v>
      </c>
      <c r="L1480" s="172" t="s">
        <v>3425</v>
      </c>
      <c r="M1480" s="172" t="s">
        <v>179</v>
      </c>
    </row>
    <row r="1481" spans="2:13" ht="20.100000000000001" customHeight="1" x14ac:dyDescent="0.25">
      <c r="B1481" s="173" t="str">
        <f>IFERROR(RANK(Table912[[#This Row],[search id]],Table912[search id],1),"")</f>
        <v/>
      </c>
      <c r="C1481" s="174" t="str">
        <f>IF(MIN(Table912[[#This Row],[search supracategory]:[search subcategory]])&lt;&gt;0,MIN(Table912[[#This Row],[search supracategory]:[search subcategory]]),"")</f>
        <v/>
      </c>
      <c r="D1481" s="174" t="str">
        <f>IFERROR(SEARCH($G$3,Table912[[#This Row],[Supracategory Name]])+ROW()/100000,"")</f>
        <v/>
      </c>
      <c r="E1481" s="174" t="str">
        <f>IFERROR(SEARCH($G$3,Table912[[#This Row],[Category Name]])+ROW()/100000,"")</f>
        <v/>
      </c>
      <c r="F1481" s="174" t="str">
        <f>IFERROR(SEARCH($G$3,Table912[[#This Row],[Subcategory Name]])+ROW()/100000,"")</f>
        <v/>
      </c>
      <c r="G1481" s="171">
        <v>1549</v>
      </c>
      <c r="H1481" s="172" t="s">
        <v>2851</v>
      </c>
      <c r="I1481" s="172" t="s">
        <v>3409</v>
      </c>
      <c r="J1481" s="172" t="s">
        <v>3410</v>
      </c>
      <c r="K1481" s="172" t="s">
        <v>3411</v>
      </c>
      <c r="L1481" s="172" t="s">
        <v>3427</v>
      </c>
      <c r="M1481" s="172" t="s">
        <v>179</v>
      </c>
    </row>
    <row r="1482" spans="2:13" ht="20.100000000000001" customHeight="1" x14ac:dyDescent="0.25">
      <c r="B1482" s="169" t="str">
        <f>IFERROR(RANK(Table912[[#This Row],[search id]],Table912[search id],1),"")</f>
        <v/>
      </c>
      <c r="C1482" s="170" t="str">
        <f>IF(MIN(Table912[[#This Row],[search supracategory]:[search subcategory]])&lt;&gt;0,MIN(Table912[[#This Row],[search supracategory]:[search subcategory]]),"")</f>
        <v/>
      </c>
      <c r="D1482" s="170" t="str">
        <f>IFERROR(SEARCH($G$3,Table912[[#This Row],[Supracategory Name]])+ROW()/100000,"")</f>
        <v/>
      </c>
      <c r="E1482" s="170" t="str">
        <f>IFERROR(SEARCH($G$3,Table912[[#This Row],[Category Name]])+ROW()/100000,"")</f>
        <v/>
      </c>
      <c r="F1482" s="170" t="str">
        <f>IFERROR(SEARCH($G$3,Table912[[#This Row],[Subcategory Name]])+ROW()/100000,"")</f>
        <v/>
      </c>
      <c r="G1482" s="171">
        <v>3265</v>
      </c>
      <c r="H1482" s="172" t="s">
        <v>2851</v>
      </c>
      <c r="I1482" s="172" t="s">
        <v>3409</v>
      </c>
      <c r="J1482" s="172" t="s">
        <v>3410</v>
      </c>
      <c r="K1482" s="172" t="s">
        <v>3411</v>
      </c>
      <c r="L1482" s="172" t="s">
        <v>3429</v>
      </c>
      <c r="M1482" s="172" t="s">
        <v>179</v>
      </c>
    </row>
    <row r="1483" spans="2:13" ht="20.100000000000001" customHeight="1" x14ac:dyDescent="0.25">
      <c r="B1483" s="173" t="str">
        <f>IFERROR(RANK(Table912[[#This Row],[search id]],Table912[search id],1),"")</f>
        <v/>
      </c>
      <c r="C1483" s="174" t="str">
        <f>IF(MIN(Table912[[#This Row],[search supracategory]:[search subcategory]])&lt;&gt;0,MIN(Table912[[#This Row],[search supracategory]:[search subcategory]]),"")</f>
        <v/>
      </c>
      <c r="D1483" s="174" t="str">
        <f>IFERROR(SEARCH($G$3,Table912[[#This Row],[Supracategory Name]])+ROW()/100000,"")</f>
        <v/>
      </c>
      <c r="E1483" s="174" t="str">
        <f>IFERROR(SEARCH($G$3,Table912[[#This Row],[Category Name]])+ROW()/100000,"")</f>
        <v/>
      </c>
      <c r="F1483" s="174" t="str">
        <f>IFERROR(SEARCH($G$3,Table912[[#This Row],[Subcategory Name]])+ROW()/100000,"")</f>
        <v/>
      </c>
      <c r="G1483" s="171">
        <v>3266</v>
      </c>
      <c r="H1483" s="172" t="s">
        <v>2851</v>
      </c>
      <c r="I1483" s="172" t="s">
        <v>3409</v>
      </c>
      <c r="J1483" s="172" t="s">
        <v>3410</v>
      </c>
      <c r="K1483" s="172" t="s">
        <v>3411</v>
      </c>
      <c r="L1483" s="172" t="s">
        <v>3431</v>
      </c>
      <c r="M1483" s="172" t="s">
        <v>179</v>
      </c>
    </row>
    <row r="1484" spans="2:13" ht="20.100000000000001" customHeight="1" x14ac:dyDescent="0.25">
      <c r="B1484" s="169" t="str">
        <f>IFERROR(RANK(Table912[[#This Row],[search id]],Table912[search id],1),"")</f>
        <v/>
      </c>
      <c r="C1484" s="170" t="str">
        <f>IF(MIN(Table912[[#This Row],[search supracategory]:[search subcategory]])&lt;&gt;0,MIN(Table912[[#This Row],[search supracategory]:[search subcategory]]),"")</f>
        <v/>
      </c>
      <c r="D1484" s="170" t="str">
        <f>IFERROR(SEARCH($G$3,Table912[[#This Row],[Supracategory Name]])+ROW()/100000,"")</f>
        <v/>
      </c>
      <c r="E1484" s="170" t="str">
        <f>IFERROR(SEARCH($G$3,Table912[[#This Row],[Category Name]])+ROW()/100000,"")</f>
        <v/>
      </c>
      <c r="F1484" s="170" t="str">
        <f>IFERROR(SEARCH($G$3,Table912[[#This Row],[Subcategory Name]])+ROW()/100000,"")</f>
        <v/>
      </c>
      <c r="G1484" s="171">
        <v>3492</v>
      </c>
      <c r="H1484" s="172" t="s">
        <v>2851</v>
      </c>
      <c r="I1484" s="172" t="s">
        <v>3409</v>
      </c>
      <c r="J1484" s="172" t="s">
        <v>3410</v>
      </c>
      <c r="K1484" s="172" t="s">
        <v>3433</v>
      </c>
      <c r="L1484" s="172" t="s">
        <v>179</v>
      </c>
      <c r="M1484" s="172" t="s">
        <v>179</v>
      </c>
    </row>
    <row r="1485" spans="2:13" ht="20.100000000000001" customHeight="1" x14ac:dyDescent="0.25">
      <c r="B1485" s="173" t="str">
        <f>IFERROR(RANK(Table912[[#This Row],[search id]],Table912[search id],1),"")</f>
        <v/>
      </c>
      <c r="C1485" s="174" t="str">
        <f>IF(MIN(Table912[[#This Row],[search supracategory]:[search subcategory]])&lt;&gt;0,MIN(Table912[[#This Row],[search supracategory]:[search subcategory]]),"")</f>
        <v/>
      </c>
      <c r="D1485" s="174" t="str">
        <f>IFERROR(SEARCH($G$3,Table912[[#This Row],[Supracategory Name]])+ROW()/100000,"")</f>
        <v/>
      </c>
      <c r="E1485" s="174" t="str">
        <f>IFERROR(SEARCH($G$3,Table912[[#This Row],[Category Name]])+ROW()/100000,"")</f>
        <v/>
      </c>
      <c r="F1485" s="174" t="str">
        <f>IFERROR(SEARCH($G$3,Table912[[#This Row],[Subcategory Name]])+ROW()/100000,"")</f>
        <v/>
      </c>
      <c r="G1485" s="171">
        <v>1553</v>
      </c>
      <c r="H1485" s="172" t="s">
        <v>2851</v>
      </c>
      <c r="I1485" s="172" t="s">
        <v>3409</v>
      </c>
      <c r="J1485" s="172" t="s">
        <v>3410</v>
      </c>
      <c r="K1485" s="172" t="s">
        <v>3435</v>
      </c>
      <c r="L1485" s="172" t="s">
        <v>3436</v>
      </c>
      <c r="M1485" s="172" t="s">
        <v>179</v>
      </c>
    </row>
    <row r="1486" spans="2:13" ht="20.100000000000001" customHeight="1" x14ac:dyDescent="0.25">
      <c r="B1486" s="169" t="str">
        <f>IFERROR(RANK(Table912[[#This Row],[search id]],Table912[search id],1),"")</f>
        <v/>
      </c>
      <c r="C1486" s="170" t="str">
        <f>IF(MIN(Table912[[#This Row],[search supracategory]:[search subcategory]])&lt;&gt;0,MIN(Table912[[#This Row],[search supracategory]:[search subcategory]]),"")</f>
        <v/>
      </c>
      <c r="D1486" s="170" t="str">
        <f>IFERROR(SEARCH($G$3,Table912[[#This Row],[Supracategory Name]])+ROW()/100000,"")</f>
        <v/>
      </c>
      <c r="E1486" s="170" t="str">
        <f>IFERROR(SEARCH($G$3,Table912[[#This Row],[Category Name]])+ROW()/100000,"")</f>
        <v/>
      </c>
      <c r="F1486" s="170" t="str">
        <f>IFERROR(SEARCH($G$3,Table912[[#This Row],[Subcategory Name]])+ROW()/100000,"")</f>
        <v/>
      </c>
      <c r="G1486" s="171">
        <v>1555</v>
      </c>
      <c r="H1486" s="172" t="s">
        <v>2851</v>
      </c>
      <c r="I1486" s="172" t="s">
        <v>3409</v>
      </c>
      <c r="J1486" s="172" t="s">
        <v>3410</v>
      </c>
      <c r="K1486" s="172" t="s">
        <v>3435</v>
      </c>
      <c r="L1486" s="172" t="s">
        <v>3439</v>
      </c>
      <c r="M1486" s="172" t="s">
        <v>179</v>
      </c>
    </row>
    <row r="1487" spans="2:13" ht="20.100000000000001" customHeight="1" x14ac:dyDescent="0.25">
      <c r="B1487" s="173" t="str">
        <f>IFERROR(RANK(Table912[[#This Row],[search id]],Table912[search id],1),"")</f>
        <v/>
      </c>
      <c r="C1487" s="174" t="str">
        <f>IF(MIN(Table912[[#This Row],[search supracategory]:[search subcategory]])&lt;&gt;0,MIN(Table912[[#This Row],[search supracategory]:[search subcategory]]),"")</f>
        <v/>
      </c>
      <c r="D1487" s="174" t="str">
        <f>IFERROR(SEARCH($G$3,Table912[[#This Row],[Supracategory Name]])+ROW()/100000,"")</f>
        <v/>
      </c>
      <c r="E1487" s="174" t="str">
        <f>IFERROR(SEARCH($G$3,Table912[[#This Row],[Category Name]])+ROW()/100000,"")</f>
        <v/>
      </c>
      <c r="F1487" s="174" t="str">
        <f>IFERROR(SEARCH($G$3,Table912[[#This Row],[Subcategory Name]])+ROW()/100000,"")</f>
        <v/>
      </c>
      <c r="G1487" s="171">
        <v>1536</v>
      </c>
      <c r="H1487" s="172" t="s">
        <v>2851</v>
      </c>
      <c r="I1487" s="172" t="s">
        <v>3409</v>
      </c>
      <c r="J1487" s="172" t="s">
        <v>3410</v>
      </c>
      <c r="K1487" s="172" t="s">
        <v>3441</v>
      </c>
      <c r="L1487" s="172" t="s">
        <v>3442</v>
      </c>
      <c r="M1487" s="172" t="s">
        <v>179</v>
      </c>
    </row>
    <row r="1488" spans="2:13" ht="20.100000000000001" customHeight="1" x14ac:dyDescent="0.25">
      <c r="B1488" s="169" t="str">
        <f>IFERROR(RANK(Table912[[#This Row],[search id]],Table912[search id],1),"")</f>
        <v/>
      </c>
      <c r="C1488" s="170" t="str">
        <f>IF(MIN(Table912[[#This Row],[search supracategory]:[search subcategory]])&lt;&gt;0,MIN(Table912[[#This Row],[search supracategory]:[search subcategory]]),"")</f>
        <v/>
      </c>
      <c r="D1488" s="170" t="str">
        <f>IFERROR(SEARCH($G$3,Table912[[#This Row],[Supracategory Name]])+ROW()/100000,"")</f>
        <v/>
      </c>
      <c r="E1488" s="170" t="str">
        <f>IFERROR(SEARCH($G$3,Table912[[#This Row],[Category Name]])+ROW()/100000,"")</f>
        <v/>
      </c>
      <c r="F1488" s="170" t="str">
        <f>IFERROR(SEARCH($G$3,Table912[[#This Row],[Subcategory Name]])+ROW()/100000,"")</f>
        <v/>
      </c>
      <c r="G1488" s="171">
        <v>1537</v>
      </c>
      <c r="H1488" s="172" t="s">
        <v>2851</v>
      </c>
      <c r="I1488" s="172" t="s">
        <v>3409</v>
      </c>
      <c r="J1488" s="172" t="s">
        <v>3410</v>
      </c>
      <c r="K1488" s="172" t="s">
        <v>3441</v>
      </c>
      <c r="L1488" s="172" t="s">
        <v>3444</v>
      </c>
      <c r="M1488" s="172" t="s">
        <v>179</v>
      </c>
    </row>
    <row r="1489" spans="2:13" ht="20.100000000000001" customHeight="1" x14ac:dyDescent="0.25">
      <c r="B1489" s="173" t="str">
        <f>IFERROR(RANK(Table912[[#This Row],[search id]],Table912[search id],1),"")</f>
        <v/>
      </c>
      <c r="C1489" s="174" t="str">
        <f>IF(MIN(Table912[[#This Row],[search supracategory]:[search subcategory]])&lt;&gt;0,MIN(Table912[[#This Row],[search supracategory]:[search subcategory]]),"")</f>
        <v/>
      </c>
      <c r="D1489" s="174" t="str">
        <f>IFERROR(SEARCH($G$3,Table912[[#This Row],[Supracategory Name]])+ROW()/100000,"")</f>
        <v/>
      </c>
      <c r="E1489" s="174" t="str">
        <f>IFERROR(SEARCH($G$3,Table912[[#This Row],[Category Name]])+ROW()/100000,"")</f>
        <v/>
      </c>
      <c r="F1489" s="174" t="str">
        <f>IFERROR(SEARCH($G$3,Table912[[#This Row],[Subcategory Name]])+ROW()/100000,"")</f>
        <v/>
      </c>
      <c r="G1489" s="171">
        <v>1538</v>
      </c>
      <c r="H1489" s="172" t="s">
        <v>2851</v>
      </c>
      <c r="I1489" s="172" t="s">
        <v>3409</v>
      </c>
      <c r="J1489" s="172" t="s">
        <v>3410</v>
      </c>
      <c r="K1489" s="172" t="s">
        <v>3441</v>
      </c>
      <c r="L1489" s="172" t="s">
        <v>3446</v>
      </c>
      <c r="M1489" s="172" t="s">
        <v>179</v>
      </c>
    </row>
    <row r="1490" spans="2:13" ht="20.100000000000001" customHeight="1" x14ac:dyDescent="0.25">
      <c r="B1490" s="169" t="str">
        <f>IFERROR(RANK(Table912[[#This Row],[search id]],Table912[search id],1),"")</f>
        <v/>
      </c>
      <c r="C1490" s="170" t="str">
        <f>IF(MIN(Table912[[#This Row],[search supracategory]:[search subcategory]])&lt;&gt;0,MIN(Table912[[#This Row],[search supracategory]:[search subcategory]]),"")</f>
        <v/>
      </c>
      <c r="D1490" s="170" t="str">
        <f>IFERROR(SEARCH($G$3,Table912[[#This Row],[Supracategory Name]])+ROW()/100000,"")</f>
        <v/>
      </c>
      <c r="E1490" s="170" t="str">
        <f>IFERROR(SEARCH($G$3,Table912[[#This Row],[Category Name]])+ROW()/100000,"")</f>
        <v/>
      </c>
      <c r="F1490" s="170" t="str">
        <f>IFERROR(SEARCH($G$3,Table912[[#This Row],[Subcategory Name]])+ROW()/100000,"")</f>
        <v/>
      </c>
      <c r="G1490" s="171">
        <v>1539</v>
      </c>
      <c r="H1490" s="172" t="s">
        <v>2851</v>
      </c>
      <c r="I1490" s="172" t="s">
        <v>3409</v>
      </c>
      <c r="J1490" s="172" t="s">
        <v>3410</v>
      </c>
      <c r="K1490" s="172" t="s">
        <v>3441</v>
      </c>
      <c r="L1490" s="172" t="s">
        <v>3447</v>
      </c>
      <c r="M1490" s="172" t="s">
        <v>179</v>
      </c>
    </row>
    <row r="1491" spans="2:13" ht="20.100000000000001" customHeight="1" x14ac:dyDescent="0.25">
      <c r="B1491" s="173" t="str">
        <f>IFERROR(RANK(Table912[[#This Row],[search id]],Table912[search id],1),"")</f>
        <v/>
      </c>
      <c r="C1491" s="174" t="str">
        <f>IF(MIN(Table912[[#This Row],[search supracategory]:[search subcategory]])&lt;&gt;0,MIN(Table912[[#This Row],[search supracategory]:[search subcategory]]),"")</f>
        <v/>
      </c>
      <c r="D1491" s="174" t="str">
        <f>IFERROR(SEARCH($G$3,Table912[[#This Row],[Supracategory Name]])+ROW()/100000,"")</f>
        <v/>
      </c>
      <c r="E1491" s="174" t="str">
        <f>IFERROR(SEARCH($G$3,Table912[[#This Row],[Category Name]])+ROW()/100000,"")</f>
        <v/>
      </c>
      <c r="F1491" s="174" t="str">
        <f>IFERROR(SEARCH($G$3,Table912[[#This Row],[Subcategory Name]])+ROW()/100000,"")</f>
        <v/>
      </c>
      <c r="G1491" s="171">
        <v>1540</v>
      </c>
      <c r="H1491" s="172" t="s">
        <v>2851</v>
      </c>
      <c r="I1491" s="172" t="s">
        <v>3409</v>
      </c>
      <c r="J1491" s="172" t="s">
        <v>3410</v>
      </c>
      <c r="K1491" s="172" t="s">
        <v>3441</v>
      </c>
      <c r="L1491" s="172" t="s">
        <v>3449</v>
      </c>
      <c r="M1491" s="172" t="s">
        <v>179</v>
      </c>
    </row>
    <row r="1492" spans="2:13" ht="20.100000000000001" customHeight="1" x14ac:dyDescent="0.25">
      <c r="B1492" s="169" t="str">
        <f>IFERROR(RANK(Table912[[#This Row],[search id]],Table912[search id],1),"")</f>
        <v/>
      </c>
      <c r="C1492" s="170" t="str">
        <f>IF(MIN(Table912[[#This Row],[search supracategory]:[search subcategory]])&lt;&gt;0,MIN(Table912[[#This Row],[search supracategory]:[search subcategory]]),"")</f>
        <v/>
      </c>
      <c r="D1492" s="170" t="str">
        <f>IFERROR(SEARCH($G$3,Table912[[#This Row],[Supracategory Name]])+ROW()/100000,"")</f>
        <v/>
      </c>
      <c r="E1492" s="170" t="str">
        <f>IFERROR(SEARCH($G$3,Table912[[#This Row],[Category Name]])+ROW()/100000,"")</f>
        <v/>
      </c>
      <c r="F1492" s="170" t="str">
        <f>IFERROR(SEARCH($G$3,Table912[[#This Row],[Subcategory Name]])+ROW()/100000,"")</f>
        <v/>
      </c>
      <c r="G1492" s="171">
        <v>1541</v>
      </c>
      <c r="H1492" s="172" t="s">
        <v>2851</v>
      </c>
      <c r="I1492" s="172" t="s">
        <v>3409</v>
      </c>
      <c r="J1492" s="172" t="s">
        <v>3410</v>
      </c>
      <c r="K1492" s="172" t="s">
        <v>3441</v>
      </c>
      <c r="L1492" s="172" t="s">
        <v>3451</v>
      </c>
      <c r="M1492" s="172" t="s">
        <v>179</v>
      </c>
    </row>
    <row r="1493" spans="2:13" ht="20.100000000000001" customHeight="1" x14ac:dyDescent="0.25">
      <c r="B1493" s="173" t="str">
        <f>IFERROR(RANK(Table912[[#This Row],[search id]],Table912[search id],1),"")</f>
        <v/>
      </c>
      <c r="C1493" s="174" t="str">
        <f>IF(MIN(Table912[[#This Row],[search supracategory]:[search subcategory]])&lt;&gt;0,MIN(Table912[[#This Row],[search supracategory]:[search subcategory]]),"")</f>
        <v/>
      </c>
      <c r="D1493" s="174" t="str">
        <f>IFERROR(SEARCH($G$3,Table912[[#This Row],[Supracategory Name]])+ROW()/100000,"")</f>
        <v/>
      </c>
      <c r="E1493" s="174" t="str">
        <f>IFERROR(SEARCH($G$3,Table912[[#This Row],[Category Name]])+ROW()/100000,"")</f>
        <v/>
      </c>
      <c r="F1493" s="174" t="str">
        <f>IFERROR(SEARCH($G$3,Table912[[#This Row],[Subcategory Name]])+ROW()/100000,"")</f>
        <v/>
      </c>
      <c r="G1493" s="171">
        <v>1543</v>
      </c>
      <c r="H1493" s="172" t="s">
        <v>2851</v>
      </c>
      <c r="I1493" s="172" t="s">
        <v>3409</v>
      </c>
      <c r="J1493" s="172" t="s">
        <v>3410</v>
      </c>
      <c r="K1493" s="172" t="s">
        <v>3441</v>
      </c>
      <c r="L1493" s="172" t="s">
        <v>3453</v>
      </c>
      <c r="M1493" s="172" t="s">
        <v>179</v>
      </c>
    </row>
    <row r="1494" spans="2:13" ht="20.100000000000001" customHeight="1" x14ac:dyDescent="0.25">
      <c r="B1494" s="169" t="str">
        <f>IFERROR(RANK(Table912[[#This Row],[search id]],Table912[search id],1),"")</f>
        <v/>
      </c>
      <c r="C1494" s="170" t="str">
        <f>IF(MIN(Table912[[#This Row],[search supracategory]:[search subcategory]])&lt;&gt;0,MIN(Table912[[#This Row],[search supracategory]:[search subcategory]]),"")</f>
        <v/>
      </c>
      <c r="D1494" s="170" t="str">
        <f>IFERROR(SEARCH($G$3,Table912[[#This Row],[Supracategory Name]])+ROW()/100000,"")</f>
        <v/>
      </c>
      <c r="E1494" s="170" t="str">
        <f>IFERROR(SEARCH($G$3,Table912[[#This Row],[Category Name]])+ROW()/100000,"")</f>
        <v/>
      </c>
      <c r="F1494" s="170" t="str">
        <f>IFERROR(SEARCH($G$3,Table912[[#This Row],[Subcategory Name]])+ROW()/100000,"")</f>
        <v/>
      </c>
      <c r="G1494" s="171">
        <v>2601</v>
      </c>
      <c r="H1494" s="172" t="s">
        <v>2851</v>
      </c>
      <c r="I1494" s="172" t="s">
        <v>3409</v>
      </c>
      <c r="J1494" s="172" t="s">
        <v>3410</v>
      </c>
      <c r="K1494" s="172" t="s">
        <v>3441</v>
      </c>
      <c r="L1494" s="172" t="s">
        <v>3455</v>
      </c>
      <c r="M1494" s="172" t="s">
        <v>179</v>
      </c>
    </row>
    <row r="1495" spans="2:13" ht="20.100000000000001" customHeight="1" x14ac:dyDescent="0.25">
      <c r="B1495" s="173" t="str">
        <f>IFERROR(RANK(Table912[[#This Row],[search id]],Table912[search id],1),"")</f>
        <v/>
      </c>
      <c r="C1495" s="174" t="str">
        <f>IF(MIN(Table912[[#This Row],[search supracategory]:[search subcategory]])&lt;&gt;0,MIN(Table912[[#This Row],[search supracategory]:[search subcategory]]),"")</f>
        <v/>
      </c>
      <c r="D1495" s="174" t="str">
        <f>IFERROR(SEARCH($G$3,Table912[[#This Row],[Supracategory Name]])+ROW()/100000,"")</f>
        <v/>
      </c>
      <c r="E1495" s="174" t="str">
        <f>IFERROR(SEARCH($G$3,Table912[[#This Row],[Category Name]])+ROW()/100000,"")</f>
        <v/>
      </c>
      <c r="F1495" s="174" t="str">
        <f>IFERROR(SEARCH($G$3,Table912[[#This Row],[Subcategory Name]])+ROW()/100000,"")</f>
        <v/>
      </c>
      <c r="G1495" s="171">
        <v>2575</v>
      </c>
      <c r="H1495" s="172" t="s">
        <v>2851</v>
      </c>
      <c r="I1495" s="172" t="s">
        <v>3409</v>
      </c>
      <c r="J1495" s="172" t="s">
        <v>3410</v>
      </c>
      <c r="K1495" s="172" t="s">
        <v>3441</v>
      </c>
      <c r="L1495" s="172" t="s">
        <v>3457</v>
      </c>
      <c r="M1495" s="172" t="s">
        <v>179</v>
      </c>
    </row>
    <row r="1496" spans="2:13" ht="20.100000000000001" customHeight="1" x14ac:dyDescent="0.25">
      <c r="B1496" s="169" t="str">
        <f>IFERROR(RANK(Table912[[#This Row],[search id]],Table912[search id],1),"")</f>
        <v/>
      </c>
      <c r="C1496" s="170" t="str">
        <f>IF(MIN(Table912[[#This Row],[search supracategory]:[search subcategory]])&lt;&gt;0,MIN(Table912[[#This Row],[search supracategory]:[search subcategory]]),"")</f>
        <v/>
      </c>
      <c r="D1496" s="170" t="str">
        <f>IFERROR(SEARCH($G$3,Table912[[#This Row],[Supracategory Name]])+ROW()/100000,"")</f>
        <v/>
      </c>
      <c r="E1496" s="170" t="str">
        <f>IFERROR(SEARCH($G$3,Table912[[#This Row],[Category Name]])+ROW()/100000,"")</f>
        <v/>
      </c>
      <c r="F1496" s="170" t="str">
        <f>IFERROR(SEARCH($G$3,Table912[[#This Row],[Subcategory Name]])+ROW()/100000,"")</f>
        <v/>
      </c>
      <c r="G1496" s="171">
        <v>3261</v>
      </c>
      <c r="H1496" s="172" t="s">
        <v>2851</v>
      </c>
      <c r="I1496" s="172" t="s">
        <v>3409</v>
      </c>
      <c r="J1496" s="172" t="s">
        <v>3410</v>
      </c>
      <c r="K1496" s="172" t="s">
        <v>3441</v>
      </c>
      <c r="L1496" s="172" t="s">
        <v>3459</v>
      </c>
      <c r="M1496" s="172" t="s">
        <v>179</v>
      </c>
    </row>
    <row r="1497" spans="2:13" ht="20.100000000000001" customHeight="1" x14ac:dyDescent="0.25">
      <c r="B1497" s="173" t="str">
        <f>IFERROR(RANK(Table912[[#This Row],[search id]],Table912[search id],1),"")</f>
        <v/>
      </c>
      <c r="C1497" s="174" t="str">
        <f>IF(MIN(Table912[[#This Row],[search supracategory]:[search subcategory]])&lt;&gt;0,MIN(Table912[[#This Row],[search supracategory]:[search subcategory]]),"")</f>
        <v/>
      </c>
      <c r="D1497" s="174" t="str">
        <f>IFERROR(SEARCH($G$3,Table912[[#This Row],[Supracategory Name]])+ROW()/100000,"")</f>
        <v/>
      </c>
      <c r="E1497" s="174" t="str">
        <f>IFERROR(SEARCH($G$3,Table912[[#This Row],[Category Name]])+ROW()/100000,"")</f>
        <v/>
      </c>
      <c r="F1497" s="174" t="str">
        <f>IFERROR(SEARCH($G$3,Table912[[#This Row],[Subcategory Name]])+ROW()/100000,"")</f>
        <v/>
      </c>
      <c r="G1497" s="171">
        <v>3275</v>
      </c>
      <c r="H1497" s="172" t="s">
        <v>2851</v>
      </c>
      <c r="I1497" s="172" t="s">
        <v>3409</v>
      </c>
      <c r="J1497" s="172" t="s">
        <v>3410</v>
      </c>
      <c r="K1497" s="172" t="s">
        <v>3461</v>
      </c>
      <c r="L1497" s="172" t="s">
        <v>3462</v>
      </c>
      <c r="M1497" s="172" t="s">
        <v>179</v>
      </c>
    </row>
    <row r="1498" spans="2:13" ht="20.100000000000001" customHeight="1" x14ac:dyDescent="0.25">
      <c r="B1498" s="169" t="str">
        <f>IFERROR(RANK(Table912[[#This Row],[search id]],Table912[search id],1),"")</f>
        <v/>
      </c>
      <c r="C1498" s="170" t="str">
        <f>IF(MIN(Table912[[#This Row],[search supracategory]:[search subcategory]])&lt;&gt;0,MIN(Table912[[#This Row],[search supracategory]:[search subcategory]]),"")</f>
        <v/>
      </c>
      <c r="D1498" s="170" t="str">
        <f>IFERROR(SEARCH($G$3,Table912[[#This Row],[Supracategory Name]])+ROW()/100000,"")</f>
        <v/>
      </c>
      <c r="E1498" s="170" t="str">
        <f>IFERROR(SEARCH($G$3,Table912[[#This Row],[Category Name]])+ROW()/100000,"")</f>
        <v/>
      </c>
      <c r="F1498" s="170" t="str">
        <f>IFERROR(SEARCH($G$3,Table912[[#This Row],[Subcategory Name]])+ROW()/100000,"")</f>
        <v/>
      </c>
      <c r="G1498" s="171">
        <v>1578</v>
      </c>
      <c r="H1498" s="172" t="s">
        <v>2851</v>
      </c>
      <c r="I1498" s="172" t="s">
        <v>3409</v>
      </c>
      <c r="J1498" s="172" t="s">
        <v>3410</v>
      </c>
      <c r="K1498" s="172" t="s">
        <v>3461</v>
      </c>
      <c r="L1498" s="172" t="s">
        <v>3464</v>
      </c>
      <c r="M1498" s="172" t="s">
        <v>179</v>
      </c>
    </row>
    <row r="1499" spans="2:13" ht="20.100000000000001" customHeight="1" x14ac:dyDescent="0.25">
      <c r="B1499" s="173" t="str">
        <f>IFERROR(RANK(Table912[[#This Row],[search id]],Table912[search id],1),"")</f>
        <v/>
      </c>
      <c r="C1499" s="174" t="str">
        <f>IF(MIN(Table912[[#This Row],[search supracategory]:[search subcategory]])&lt;&gt;0,MIN(Table912[[#This Row],[search supracategory]:[search subcategory]]),"")</f>
        <v/>
      </c>
      <c r="D1499" s="174" t="str">
        <f>IFERROR(SEARCH($G$3,Table912[[#This Row],[Supracategory Name]])+ROW()/100000,"")</f>
        <v/>
      </c>
      <c r="E1499" s="174" t="str">
        <f>IFERROR(SEARCH($G$3,Table912[[#This Row],[Category Name]])+ROW()/100000,"")</f>
        <v/>
      </c>
      <c r="F1499" s="174" t="str">
        <f>IFERROR(SEARCH($G$3,Table912[[#This Row],[Subcategory Name]])+ROW()/100000,"")</f>
        <v/>
      </c>
      <c r="G1499" s="171">
        <v>2548</v>
      </c>
      <c r="H1499" s="172" t="s">
        <v>2851</v>
      </c>
      <c r="I1499" s="172" t="s">
        <v>3409</v>
      </c>
      <c r="J1499" s="172" t="s">
        <v>3410</v>
      </c>
      <c r="K1499" s="172" t="s">
        <v>3461</v>
      </c>
      <c r="L1499" s="172" t="s">
        <v>3466</v>
      </c>
      <c r="M1499" s="172" t="s">
        <v>179</v>
      </c>
    </row>
    <row r="1500" spans="2:13" ht="20.100000000000001" customHeight="1" x14ac:dyDescent="0.25">
      <c r="B1500" s="169" t="str">
        <f>IFERROR(RANK(Table912[[#This Row],[search id]],Table912[search id],1),"")</f>
        <v/>
      </c>
      <c r="C1500" s="170" t="str">
        <f>IF(MIN(Table912[[#This Row],[search supracategory]:[search subcategory]])&lt;&gt;0,MIN(Table912[[#This Row],[search supracategory]:[search subcategory]]),"")</f>
        <v/>
      </c>
      <c r="D1500" s="170" t="str">
        <f>IFERROR(SEARCH($G$3,Table912[[#This Row],[Supracategory Name]])+ROW()/100000,"")</f>
        <v/>
      </c>
      <c r="E1500" s="170" t="str">
        <f>IFERROR(SEARCH($G$3,Table912[[#This Row],[Category Name]])+ROW()/100000,"")</f>
        <v/>
      </c>
      <c r="F1500" s="170" t="str">
        <f>IFERROR(SEARCH($G$3,Table912[[#This Row],[Subcategory Name]])+ROW()/100000,"")</f>
        <v/>
      </c>
      <c r="G1500" s="171">
        <v>3343</v>
      </c>
      <c r="H1500" s="172" t="s">
        <v>2851</v>
      </c>
      <c r="I1500" s="172" t="s">
        <v>3409</v>
      </c>
      <c r="J1500" s="172" t="s">
        <v>3468</v>
      </c>
      <c r="K1500" s="172" t="s">
        <v>3469</v>
      </c>
      <c r="L1500" s="172" t="s">
        <v>3470</v>
      </c>
      <c r="M1500" s="172" t="s">
        <v>179</v>
      </c>
    </row>
    <row r="1501" spans="2:13" ht="20.100000000000001" customHeight="1" x14ac:dyDescent="0.25">
      <c r="B1501" s="173" t="str">
        <f>IFERROR(RANK(Table912[[#This Row],[search id]],Table912[search id],1),"")</f>
        <v/>
      </c>
      <c r="C1501" s="174" t="str">
        <f>IF(MIN(Table912[[#This Row],[search supracategory]:[search subcategory]])&lt;&gt;0,MIN(Table912[[#This Row],[search supracategory]:[search subcategory]]),"")</f>
        <v/>
      </c>
      <c r="D1501" s="174" t="str">
        <f>IFERROR(SEARCH($G$3,Table912[[#This Row],[Supracategory Name]])+ROW()/100000,"")</f>
        <v/>
      </c>
      <c r="E1501" s="174" t="str">
        <f>IFERROR(SEARCH($G$3,Table912[[#This Row],[Category Name]])+ROW()/100000,"")</f>
        <v/>
      </c>
      <c r="F1501" s="174" t="str">
        <f>IFERROR(SEARCH($G$3,Table912[[#This Row],[Subcategory Name]])+ROW()/100000,"")</f>
        <v/>
      </c>
      <c r="G1501" s="171">
        <v>3344</v>
      </c>
      <c r="H1501" s="172" t="s">
        <v>2851</v>
      </c>
      <c r="I1501" s="172" t="s">
        <v>3409</v>
      </c>
      <c r="J1501" s="172" t="s">
        <v>3468</v>
      </c>
      <c r="K1501" s="172" t="s">
        <v>3469</v>
      </c>
      <c r="L1501" s="172" t="s">
        <v>3473</v>
      </c>
      <c r="M1501" s="172" t="s">
        <v>179</v>
      </c>
    </row>
    <row r="1502" spans="2:13" ht="20.100000000000001" customHeight="1" x14ac:dyDescent="0.25">
      <c r="B1502" s="169" t="str">
        <f>IFERROR(RANK(Table912[[#This Row],[search id]],Table912[search id],1),"")</f>
        <v/>
      </c>
      <c r="C1502" s="170" t="str">
        <f>IF(MIN(Table912[[#This Row],[search supracategory]:[search subcategory]])&lt;&gt;0,MIN(Table912[[#This Row],[search supracategory]:[search subcategory]]),"")</f>
        <v/>
      </c>
      <c r="D1502" s="170" t="str">
        <f>IFERROR(SEARCH($G$3,Table912[[#This Row],[Supracategory Name]])+ROW()/100000,"")</f>
        <v/>
      </c>
      <c r="E1502" s="170" t="str">
        <f>IFERROR(SEARCH($G$3,Table912[[#This Row],[Category Name]])+ROW()/100000,"")</f>
        <v/>
      </c>
      <c r="F1502" s="170" t="str">
        <f>IFERROR(SEARCH($G$3,Table912[[#This Row],[Subcategory Name]])+ROW()/100000,"")</f>
        <v/>
      </c>
      <c r="G1502" s="171">
        <v>1587</v>
      </c>
      <c r="H1502" s="172" t="s">
        <v>2851</v>
      </c>
      <c r="I1502" s="172" t="s">
        <v>3409</v>
      </c>
      <c r="J1502" s="172" t="s">
        <v>3468</v>
      </c>
      <c r="K1502" s="172" t="s">
        <v>3469</v>
      </c>
      <c r="L1502" s="172" t="s">
        <v>3475</v>
      </c>
      <c r="M1502" s="172" t="s">
        <v>179</v>
      </c>
    </row>
    <row r="1503" spans="2:13" ht="20.100000000000001" customHeight="1" x14ac:dyDescent="0.25">
      <c r="B1503" s="173" t="str">
        <f>IFERROR(RANK(Table912[[#This Row],[search id]],Table912[search id],1),"")</f>
        <v/>
      </c>
      <c r="C1503" s="174" t="str">
        <f>IF(MIN(Table912[[#This Row],[search supracategory]:[search subcategory]])&lt;&gt;0,MIN(Table912[[#This Row],[search supracategory]:[search subcategory]]),"")</f>
        <v/>
      </c>
      <c r="D1503" s="174" t="str">
        <f>IFERROR(SEARCH($G$3,Table912[[#This Row],[Supracategory Name]])+ROW()/100000,"")</f>
        <v/>
      </c>
      <c r="E1503" s="174" t="str">
        <f>IFERROR(SEARCH($G$3,Table912[[#This Row],[Category Name]])+ROW()/100000,"")</f>
        <v/>
      </c>
      <c r="F1503" s="174" t="str">
        <f>IFERROR(SEARCH($G$3,Table912[[#This Row],[Subcategory Name]])+ROW()/100000,"")</f>
        <v/>
      </c>
      <c r="G1503" s="171">
        <v>1588</v>
      </c>
      <c r="H1503" s="172" t="s">
        <v>2851</v>
      </c>
      <c r="I1503" s="172" t="s">
        <v>3409</v>
      </c>
      <c r="J1503" s="172" t="s">
        <v>3468</v>
      </c>
      <c r="K1503" s="172" t="s">
        <v>3469</v>
      </c>
      <c r="L1503" s="172" t="s">
        <v>3477</v>
      </c>
      <c r="M1503" s="172" t="s">
        <v>179</v>
      </c>
    </row>
    <row r="1504" spans="2:13" ht="20.100000000000001" customHeight="1" x14ac:dyDescent="0.25">
      <c r="B1504" s="169" t="str">
        <f>IFERROR(RANK(Table912[[#This Row],[search id]],Table912[search id],1),"")</f>
        <v/>
      </c>
      <c r="C1504" s="170" t="str">
        <f>IF(MIN(Table912[[#This Row],[search supracategory]:[search subcategory]])&lt;&gt;0,MIN(Table912[[#This Row],[search supracategory]:[search subcategory]]),"")</f>
        <v/>
      </c>
      <c r="D1504" s="170" t="str">
        <f>IFERROR(SEARCH($G$3,Table912[[#This Row],[Supracategory Name]])+ROW()/100000,"")</f>
        <v/>
      </c>
      <c r="E1504" s="170" t="str">
        <f>IFERROR(SEARCH($G$3,Table912[[#This Row],[Category Name]])+ROW()/100000,"")</f>
        <v/>
      </c>
      <c r="F1504" s="170" t="str">
        <f>IFERROR(SEARCH($G$3,Table912[[#This Row],[Subcategory Name]])+ROW()/100000,"")</f>
        <v/>
      </c>
      <c r="G1504" s="171">
        <v>1589</v>
      </c>
      <c r="H1504" s="172" t="s">
        <v>2851</v>
      </c>
      <c r="I1504" s="172" t="s">
        <v>3409</v>
      </c>
      <c r="J1504" s="172" t="s">
        <v>3468</v>
      </c>
      <c r="K1504" s="172" t="s">
        <v>3469</v>
      </c>
      <c r="L1504" s="172" t="s">
        <v>3479</v>
      </c>
      <c r="M1504" s="172" t="s">
        <v>179</v>
      </c>
    </row>
    <row r="1505" spans="2:13" ht="20.100000000000001" customHeight="1" x14ac:dyDescent="0.25">
      <c r="B1505" s="173" t="str">
        <f>IFERROR(RANK(Table912[[#This Row],[search id]],Table912[search id],1),"")</f>
        <v/>
      </c>
      <c r="C1505" s="174" t="str">
        <f>IF(MIN(Table912[[#This Row],[search supracategory]:[search subcategory]])&lt;&gt;0,MIN(Table912[[#This Row],[search supracategory]:[search subcategory]]),"")</f>
        <v/>
      </c>
      <c r="D1505" s="174" t="str">
        <f>IFERROR(SEARCH($G$3,Table912[[#This Row],[Supracategory Name]])+ROW()/100000,"")</f>
        <v/>
      </c>
      <c r="E1505" s="174" t="str">
        <f>IFERROR(SEARCH($G$3,Table912[[#This Row],[Category Name]])+ROW()/100000,"")</f>
        <v/>
      </c>
      <c r="F1505" s="174" t="str">
        <f>IFERROR(SEARCH($G$3,Table912[[#This Row],[Subcategory Name]])+ROW()/100000,"")</f>
        <v/>
      </c>
      <c r="G1505" s="171">
        <v>3268</v>
      </c>
      <c r="H1505" s="172" t="s">
        <v>2851</v>
      </c>
      <c r="I1505" s="172" t="s">
        <v>3409</v>
      </c>
      <c r="J1505" s="172" t="s">
        <v>3468</v>
      </c>
      <c r="K1505" s="172" t="s">
        <v>3469</v>
      </c>
      <c r="L1505" s="172" t="s">
        <v>3481</v>
      </c>
      <c r="M1505" s="172" t="s">
        <v>179</v>
      </c>
    </row>
    <row r="1506" spans="2:13" ht="20.100000000000001" customHeight="1" x14ac:dyDescent="0.25">
      <c r="B1506" s="169" t="str">
        <f>IFERROR(RANK(Table912[[#This Row],[search id]],Table912[search id],1),"")</f>
        <v/>
      </c>
      <c r="C1506" s="170" t="str">
        <f>IF(MIN(Table912[[#This Row],[search supracategory]:[search subcategory]])&lt;&gt;0,MIN(Table912[[#This Row],[search supracategory]:[search subcategory]]),"")</f>
        <v/>
      </c>
      <c r="D1506" s="170" t="str">
        <f>IFERROR(SEARCH($G$3,Table912[[#This Row],[Supracategory Name]])+ROW()/100000,"")</f>
        <v/>
      </c>
      <c r="E1506" s="170" t="str">
        <f>IFERROR(SEARCH($G$3,Table912[[#This Row],[Category Name]])+ROW()/100000,"")</f>
        <v/>
      </c>
      <c r="F1506" s="170" t="str">
        <f>IFERROR(SEARCH($G$3,Table912[[#This Row],[Subcategory Name]])+ROW()/100000,"")</f>
        <v/>
      </c>
      <c r="G1506" s="171">
        <v>3267</v>
      </c>
      <c r="H1506" s="172" t="s">
        <v>2851</v>
      </c>
      <c r="I1506" s="172" t="s">
        <v>3409</v>
      </c>
      <c r="J1506" s="172" t="s">
        <v>3468</v>
      </c>
      <c r="K1506" s="172" t="s">
        <v>3483</v>
      </c>
      <c r="L1506" s="172" t="s">
        <v>3484</v>
      </c>
      <c r="M1506" s="172" t="s">
        <v>179</v>
      </c>
    </row>
    <row r="1507" spans="2:13" ht="20.100000000000001" customHeight="1" x14ac:dyDescent="0.25">
      <c r="B1507" s="173" t="str">
        <f>IFERROR(RANK(Table912[[#This Row],[search id]],Table912[search id],1),"")</f>
        <v/>
      </c>
      <c r="C1507" s="174" t="str">
        <f>IF(MIN(Table912[[#This Row],[search supracategory]:[search subcategory]])&lt;&gt;0,MIN(Table912[[#This Row],[search supracategory]:[search subcategory]]),"")</f>
        <v/>
      </c>
      <c r="D1507" s="174" t="str">
        <f>IFERROR(SEARCH($G$3,Table912[[#This Row],[Supracategory Name]])+ROW()/100000,"")</f>
        <v/>
      </c>
      <c r="E1507" s="174" t="str">
        <f>IFERROR(SEARCH($G$3,Table912[[#This Row],[Category Name]])+ROW()/100000,"")</f>
        <v/>
      </c>
      <c r="F1507" s="174" t="str">
        <f>IFERROR(SEARCH($G$3,Table912[[#This Row],[Subcategory Name]])+ROW()/100000,"")</f>
        <v/>
      </c>
      <c r="G1507" s="171">
        <v>1635</v>
      </c>
      <c r="H1507" s="172" t="s">
        <v>2851</v>
      </c>
      <c r="I1507" s="172" t="s">
        <v>3409</v>
      </c>
      <c r="J1507" s="172" t="s">
        <v>3468</v>
      </c>
      <c r="K1507" s="172" t="s">
        <v>3483</v>
      </c>
      <c r="L1507" s="172" t="s">
        <v>3487</v>
      </c>
      <c r="M1507" s="172" t="s">
        <v>179</v>
      </c>
    </row>
    <row r="1508" spans="2:13" ht="20.100000000000001" customHeight="1" x14ac:dyDescent="0.25">
      <c r="B1508" s="169" t="str">
        <f>IFERROR(RANK(Table912[[#This Row],[search id]],Table912[search id],1),"")</f>
        <v/>
      </c>
      <c r="C1508" s="170" t="str">
        <f>IF(MIN(Table912[[#This Row],[search supracategory]:[search subcategory]])&lt;&gt;0,MIN(Table912[[#This Row],[search supracategory]:[search subcategory]]),"")</f>
        <v/>
      </c>
      <c r="D1508" s="170" t="str">
        <f>IFERROR(SEARCH($G$3,Table912[[#This Row],[Supracategory Name]])+ROW()/100000,"")</f>
        <v/>
      </c>
      <c r="E1508" s="170" t="str">
        <f>IFERROR(SEARCH($G$3,Table912[[#This Row],[Category Name]])+ROW()/100000,"")</f>
        <v/>
      </c>
      <c r="F1508" s="170" t="str">
        <f>IFERROR(SEARCH($G$3,Table912[[#This Row],[Subcategory Name]])+ROW()/100000,"")</f>
        <v/>
      </c>
      <c r="G1508" s="171">
        <v>1661</v>
      </c>
      <c r="H1508" s="172" t="s">
        <v>2851</v>
      </c>
      <c r="I1508" s="172" t="s">
        <v>3409</v>
      </c>
      <c r="J1508" s="172" t="s">
        <v>3468</v>
      </c>
      <c r="K1508" s="172" t="s">
        <v>3483</v>
      </c>
      <c r="L1508" s="172" t="s">
        <v>3489</v>
      </c>
      <c r="M1508" s="172" t="s">
        <v>179</v>
      </c>
    </row>
    <row r="1509" spans="2:13" ht="20.100000000000001" customHeight="1" x14ac:dyDescent="0.25">
      <c r="B1509" s="173" t="str">
        <f>IFERROR(RANK(Table912[[#This Row],[search id]],Table912[search id],1),"")</f>
        <v/>
      </c>
      <c r="C1509" s="174" t="str">
        <f>IF(MIN(Table912[[#This Row],[search supracategory]:[search subcategory]])&lt;&gt;0,MIN(Table912[[#This Row],[search supracategory]:[search subcategory]]),"")</f>
        <v/>
      </c>
      <c r="D1509" s="174" t="str">
        <f>IFERROR(SEARCH($G$3,Table912[[#This Row],[Supracategory Name]])+ROW()/100000,"")</f>
        <v/>
      </c>
      <c r="E1509" s="174" t="str">
        <f>IFERROR(SEARCH($G$3,Table912[[#This Row],[Category Name]])+ROW()/100000,"")</f>
        <v/>
      </c>
      <c r="F1509" s="174" t="str">
        <f>IFERROR(SEARCH($G$3,Table912[[#This Row],[Subcategory Name]])+ROW()/100000,"")</f>
        <v/>
      </c>
      <c r="G1509" s="171">
        <v>3408</v>
      </c>
      <c r="H1509" s="172" t="s">
        <v>2851</v>
      </c>
      <c r="I1509" s="172" t="s">
        <v>3409</v>
      </c>
      <c r="J1509" s="172" t="s">
        <v>3468</v>
      </c>
      <c r="K1509" s="172" t="s">
        <v>3483</v>
      </c>
      <c r="L1509" s="172" t="s">
        <v>3491</v>
      </c>
      <c r="M1509" s="172" t="s">
        <v>179</v>
      </c>
    </row>
    <row r="1510" spans="2:13" ht="20.100000000000001" customHeight="1" x14ac:dyDescent="0.25">
      <c r="B1510" s="169" t="str">
        <f>IFERROR(RANK(Table912[[#This Row],[search id]],Table912[search id],1),"")</f>
        <v/>
      </c>
      <c r="C1510" s="170" t="str">
        <f>IF(MIN(Table912[[#This Row],[search supracategory]:[search subcategory]])&lt;&gt;0,MIN(Table912[[#This Row],[search supracategory]:[search subcategory]]),"")</f>
        <v/>
      </c>
      <c r="D1510" s="170" t="str">
        <f>IFERROR(SEARCH($G$3,Table912[[#This Row],[Supracategory Name]])+ROW()/100000,"")</f>
        <v/>
      </c>
      <c r="E1510" s="170" t="str">
        <f>IFERROR(SEARCH($G$3,Table912[[#This Row],[Category Name]])+ROW()/100000,"")</f>
        <v/>
      </c>
      <c r="F1510" s="170" t="str">
        <f>IFERROR(SEARCH($G$3,Table912[[#This Row],[Subcategory Name]])+ROW()/100000,"")</f>
        <v/>
      </c>
      <c r="G1510" s="171">
        <v>3424</v>
      </c>
      <c r="H1510" s="172" t="s">
        <v>2851</v>
      </c>
      <c r="I1510" s="172" t="s">
        <v>3409</v>
      </c>
      <c r="J1510" s="172" t="s">
        <v>3468</v>
      </c>
      <c r="K1510" s="172" t="s">
        <v>3483</v>
      </c>
      <c r="L1510" s="172" t="s">
        <v>3493</v>
      </c>
      <c r="M1510" s="172" t="s">
        <v>179</v>
      </c>
    </row>
    <row r="1511" spans="2:13" ht="20.100000000000001" customHeight="1" x14ac:dyDescent="0.25">
      <c r="B1511" s="173" t="str">
        <f>IFERROR(RANK(Table912[[#This Row],[search id]],Table912[search id],1),"")</f>
        <v/>
      </c>
      <c r="C1511" s="174" t="str">
        <f>IF(MIN(Table912[[#This Row],[search supracategory]:[search subcategory]])&lt;&gt;0,MIN(Table912[[#This Row],[search supracategory]:[search subcategory]]),"")</f>
        <v/>
      </c>
      <c r="D1511" s="174" t="str">
        <f>IFERROR(SEARCH($G$3,Table912[[#This Row],[Supracategory Name]])+ROW()/100000,"")</f>
        <v/>
      </c>
      <c r="E1511" s="174" t="str">
        <f>IFERROR(SEARCH($G$3,Table912[[#This Row],[Category Name]])+ROW()/100000,"")</f>
        <v/>
      </c>
      <c r="F1511" s="174" t="str">
        <f>IFERROR(SEARCH($G$3,Table912[[#This Row],[Subcategory Name]])+ROW()/100000,"")</f>
        <v/>
      </c>
      <c r="G1511" s="171">
        <v>1579</v>
      </c>
      <c r="H1511" s="172" t="s">
        <v>2851</v>
      </c>
      <c r="I1511" s="172" t="s">
        <v>3409</v>
      </c>
      <c r="J1511" s="172" t="s">
        <v>3468</v>
      </c>
      <c r="K1511" s="172" t="s">
        <v>3483</v>
      </c>
      <c r="L1511" s="172" t="s">
        <v>3495</v>
      </c>
      <c r="M1511" s="172" t="s">
        <v>179</v>
      </c>
    </row>
    <row r="1512" spans="2:13" ht="20.100000000000001" customHeight="1" x14ac:dyDescent="0.25">
      <c r="B1512" s="169" t="str">
        <f>IFERROR(RANK(Table912[[#This Row],[search id]],Table912[search id],1),"")</f>
        <v/>
      </c>
      <c r="C1512" s="170" t="str">
        <f>IF(MIN(Table912[[#This Row],[search supracategory]:[search subcategory]])&lt;&gt;0,MIN(Table912[[#This Row],[search supracategory]:[search subcategory]]),"")</f>
        <v/>
      </c>
      <c r="D1512" s="170" t="str">
        <f>IFERROR(SEARCH($G$3,Table912[[#This Row],[Supracategory Name]])+ROW()/100000,"")</f>
        <v/>
      </c>
      <c r="E1512" s="170" t="str">
        <f>IFERROR(SEARCH($G$3,Table912[[#This Row],[Category Name]])+ROW()/100000,"")</f>
        <v/>
      </c>
      <c r="F1512" s="170" t="str">
        <f>IFERROR(SEARCH($G$3,Table912[[#This Row],[Subcategory Name]])+ROW()/100000,"")</f>
        <v/>
      </c>
      <c r="G1512" s="171">
        <v>1581</v>
      </c>
      <c r="H1512" s="172" t="s">
        <v>2851</v>
      </c>
      <c r="I1512" s="172" t="s">
        <v>3409</v>
      </c>
      <c r="J1512" s="172" t="s">
        <v>3468</v>
      </c>
      <c r="K1512" s="172" t="s">
        <v>3483</v>
      </c>
      <c r="L1512" s="172" t="s">
        <v>3497</v>
      </c>
      <c r="M1512" s="172" t="s">
        <v>179</v>
      </c>
    </row>
    <row r="1513" spans="2:13" ht="20.100000000000001" customHeight="1" x14ac:dyDescent="0.25">
      <c r="B1513" s="173" t="str">
        <f>IFERROR(RANK(Table912[[#This Row],[search id]],Table912[search id],1),"")</f>
        <v/>
      </c>
      <c r="C1513" s="174" t="str">
        <f>IF(MIN(Table912[[#This Row],[search supracategory]:[search subcategory]])&lt;&gt;0,MIN(Table912[[#This Row],[search supracategory]:[search subcategory]]),"")</f>
        <v/>
      </c>
      <c r="D1513" s="174" t="str">
        <f>IFERROR(SEARCH($G$3,Table912[[#This Row],[Supracategory Name]])+ROW()/100000,"")</f>
        <v/>
      </c>
      <c r="E1513" s="174" t="str">
        <f>IFERROR(SEARCH($G$3,Table912[[#This Row],[Category Name]])+ROW()/100000,"")</f>
        <v/>
      </c>
      <c r="F1513" s="174" t="str">
        <f>IFERROR(SEARCH($G$3,Table912[[#This Row],[Subcategory Name]])+ROW()/100000,"")</f>
        <v/>
      </c>
      <c r="G1513" s="171">
        <v>1582</v>
      </c>
      <c r="H1513" s="172" t="s">
        <v>2851</v>
      </c>
      <c r="I1513" s="172" t="s">
        <v>3409</v>
      </c>
      <c r="J1513" s="172" t="s">
        <v>3468</v>
      </c>
      <c r="K1513" s="172" t="s">
        <v>3483</v>
      </c>
      <c r="L1513" s="172" t="s">
        <v>3499</v>
      </c>
      <c r="M1513" s="172" t="s">
        <v>179</v>
      </c>
    </row>
    <row r="1514" spans="2:13" ht="20.100000000000001" customHeight="1" x14ac:dyDescent="0.25">
      <c r="B1514" s="169" t="str">
        <f>IFERROR(RANK(Table912[[#This Row],[search id]],Table912[search id],1),"")</f>
        <v/>
      </c>
      <c r="C1514" s="170" t="str">
        <f>IF(MIN(Table912[[#This Row],[search supracategory]:[search subcategory]])&lt;&gt;0,MIN(Table912[[#This Row],[search supracategory]:[search subcategory]]),"")</f>
        <v/>
      </c>
      <c r="D1514" s="170" t="str">
        <f>IFERROR(SEARCH($G$3,Table912[[#This Row],[Supracategory Name]])+ROW()/100000,"")</f>
        <v/>
      </c>
      <c r="E1514" s="170" t="str">
        <f>IFERROR(SEARCH($G$3,Table912[[#This Row],[Category Name]])+ROW()/100000,"")</f>
        <v/>
      </c>
      <c r="F1514" s="170" t="str">
        <f>IFERROR(SEARCH($G$3,Table912[[#This Row],[Subcategory Name]])+ROW()/100000,"")</f>
        <v/>
      </c>
      <c r="G1514" s="171">
        <v>1583</v>
      </c>
      <c r="H1514" s="172" t="s">
        <v>2851</v>
      </c>
      <c r="I1514" s="172" t="s">
        <v>3409</v>
      </c>
      <c r="J1514" s="172" t="s">
        <v>3468</v>
      </c>
      <c r="K1514" s="172" t="s">
        <v>3483</v>
      </c>
      <c r="L1514" s="172" t="s">
        <v>3501</v>
      </c>
      <c r="M1514" s="172" t="s">
        <v>179</v>
      </c>
    </row>
    <row r="1515" spans="2:13" ht="20.100000000000001" customHeight="1" x14ac:dyDescent="0.25">
      <c r="B1515" s="173" t="str">
        <f>IFERROR(RANK(Table912[[#This Row],[search id]],Table912[search id],1),"")</f>
        <v/>
      </c>
      <c r="C1515" s="174" t="str">
        <f>IF(MIN(Table912[[#This Row],[search supracategory]:[search subcategory]])&lt;&gt;0,MIN(Table912[[#This Row],[search supracategory]:[search subcategory]]),"")</f>
        <v/>
      </c>
      <c r="D1515" s="174" t="str">
        <f>IFERROR(SEARCH($G$3,Table912[[#This Row],[Supracategory Name]])+ROW()/100000,"")</f>
        <v/>
      </c>
      <c r="E1515" s="174" t="str">
        <f>IFERROR(SEARCH($G$3,Table912[[#This Row],[Category Name]])+ROW()/100000,"")</f>
        <v/>
      </c>
      <c r="F1515" s="174" t="str">
        <f>IFERROR(SEARCH($G$3,Table912[[#This Row],[Subcategory Name]])+ROW()/100000,"")</f>
        <v/>
      </c>
      <c r="G1515" s="171">
        <v>1585</v>
      </c>
      <c r="H1515" s="172" t="s">
        <v>2851</v>
      </c>
      <c r="I1515" s="172" t="s">
        <v>3409</v>
      </c>
      <c r="J1515" s="172" t="s">
        <v>3468</v>
      </c>
      <c r="K1515" s="172" t="s">
        <v>3483</v>
      </c>
      <c r="L1515" s="172" t="s">
        <v>3503</v>
      </c>
      <c r="M1515" s="172" t="s">
        <v>179</v>
      </c>
    </row>
    <row r="1516" spans="2:13" ht="20.100000000000001" customHeight="1" x14ac:dyDescent="0.25">
      <c r="B1516" s="169" t="str">
        <f>IFERROR(RANK(Table912[[#This Row],[search id]],Table912[search id],1),"")</f>
        <v/>
      </c>
      <c r="C1516" s="170" t="str">
        <f>IF(MIN(Table912[[#This Row],[search supracategory]:[search subcategory]])&lt;&gt;0,MIN(Table912[[#This Row],[search supracategory]:[search subcategory]]),"")</f>
        <v/>
      </c>
      <c r="D1516" s="170" t="str">
        <f>IFERROR(SEARCH($G$3,Table912[[#This Row],[Supracategory Name]])+ROW()/100000,"")</f>
        <v/>
      </c>
      <c r="E1516" s="170" t="str">
        <f>IFERROR(SEARCH($G$3,Table912[[#This Row],[Category Name]])+ROW()/100000,"")</f>
        <v/>
      </c>
      <c r="F1516" s="170" t="str">
        <f>IFERROR(SEARCH($G$3,Table912[[#This Row],[Subcategory Name]])+ROW()/100000,"")</f>
        <v/>
      </c>
      <c r="G1516" s="171">
        <v>1567</v>
      </c>
      <c r="H1516" s="172" t="s">
        <v>2851</v>
      </c>
      <c r="I1516" s="172" t="s">
        <v>3409</v>
      </c>
      <c r="J1516" s="172" t="s">
        <v>3468</v>
      </c>
      <c r="K1516" s="172" t="s">
        <v>3483</v>
      </c>
      <c r="L1516" s="172" t="s">
        <v>3505</v>
      </c>
      <c r="M1516" s="172" t="s">
        <v>179</v>
      </c>
    </row>
    <row r="1517" spans="2:13" ht="20.100000000000001" customHeight="1" x14ac:dyDescent="0.25">
      <c r="B1517" s="173" t="str">
        <f>IFERROR(RANK(Table912[[#This Row],[search id]],Table912[search id],1),"")</f>
        <v/>
      </c>
      <c r="C1517" s="174" t="str">
        <f>IF(MIN(Table912[[#This Row],[search supracategory]:[search subcategory]])&lt;&gt;0,MIN(Table912[[#This Row],[search supracategory]:[search subcategory]]),"")</f>
        <v/>
      </c>
      <c r="D1517" s="174" t="str">
        <f>IFERROR(SEARCH($G$3,Table912[[#This Row],[Supracategory Name]])+ROW()/100000,"")</f>
        <v/>
      </c>
      <c r="E1517" s="174" t="str">
        <f>IFERROR(SEARCH($G$3,Table912[[#This Row],[Category Name]])+ROW()/100000,"")</f>
        <v/>
      </c>
      <c r="F1517" s="174" t="str">
        <f>IFERROR(SEARCH($G$3,Table912[[#This Row],[Subcategory Name]])+ROW()/100000,"")</f>
        <v/>
      </c>
      <c r="G1517" s="171">
        <v>3363</v>
      </c>
      <c r="H1517" s="172" t="s">
        <v>2851</v>
      </c>
      <c r="I1517" s="172" t="s">
        <v>3409</v>
      </c>
      <c r="J1517" s="172" t="s">
        <v>3468</v>
      </c>
      <c r="K1517" s="172" t="s">
        <v>3483</v>
      </c>
      <c r="L1517" s="172" t="s">
        <v>3507</v>
      </c>
      <c r="M1517" s="172" t="s">
        <v>179</v>
      </c>
    </row>
    <row r="1518" spans="2:13" ht="20.100000000000001" customHeight="1" x14ac:dyDescent="0.25">
      <c r="B1518" s="169" t="str">
        <f>IFERROR(RANK(Table912[[#This Row],[search id]],Table912[search id],1),"")</f>
        <v/>
      </c>
      <c r="C1518" s="170" t="str">
        <f>IF(MIN(Table912[[#This Row],[search supracategory]:[search subcategory]])&lt;&gt;0,MIN(Table912[[#This Row],[search supracategory]:[search subcategory]]),"")</f>
        <v/>
      </c>
      <c r="D1518" s="170" t="str">
        <f>IFERROR(SEARCH($G$3,Table912[[#This Row],[Supracategory Name]])+ROW()/100000,"")</f>
        <v/>
      </c>
      <c r="E1518" s="170" t="str">
        <f>IFERROR(SEARCH($G$3,Table912[[#This Row],[Category Name]])+ROW()/100000,"")</f>
        <v/>
      </c>
      <c r="F1518" s="170" t="str">
        <f>IFERROR(SEARCH($G$3,Table912[[#This Row],[Subcategory Name]])+ROW()/100000,"")</f>
        <v/>
      </c>
      <c r="G1518" s="171">
        <v>1595</v>
      </c>
      <c r="H1518" s="172" t="s">
        <v>2851</v>
      </c>
      <c r="I1518" s="172" t="s">
        <v>3409</v>
      </c>
      <c r="J1518" s="172" t="s">
        <v>3468</v>
      </c>
      <c r="K1518" s="172" t="s">
        <v>3509</v>
      </c>
      <c r="L1518" s="172" t="s">
        <v>3510</v>
      </c>
      <c r="M1518" s="172" t="s">
        <v>179</v>
      </c>
    </row>
    <row r="1519" spans="2:13" ht="20.100000000000001" customHeight="1" x14ac:dyDescent="0.25">
      <c r="B1519" s="173" t="str">
        <f>IFERROR(RANK(Table912[[#This Row],[search id]],Table912[search id],1),"")</f>
        <v/>
      </c>
      <c r="C1519" s="174" t="str">
        <f>IF(MIN(Table912[[#This Row],[search supracategory]:[search subcategory]])&lt;&gt;0,MIN(Table912[[#This Row],[search supracategory]:[search subcategory]]),"")</f>
        <v/>
      </c>
      <c r="D1519" s="174" t="str">
        <f>IFERROR(SEARCH($G$3,Table912[[#This Row],[Supracategory Name]])+ROW()/100000,"")</f>
        <v/>
      </c>
      <c r="E1519" s="174" t="str">
        <f>IFERROR(SEARCH($G$3,Table912[[#This Row],[Category Name]])+ROW()/100000,"")</f>
        <v/>
      </c>
      <c r="F1519" s="174" t="str">
        <f>IFERROR(SEARCH($G$3,Table912[[#This Row],[Subcategory Name]])+ROW()/100000,"")</f>
        <v/>
      </c>
      <c r="G1519" s="171">
        <v>1592</v>
      </c>
      <c r="H1519" s="172" t="s">
        <v>2851</v>
      </c>
      <c r="I1519" s="172" t="s">
        <v>3409</v>
      </c>
      <c r="J1519" s="172" t="s">
        <v>3468</v>
      </c>
      <c r="K1519" s="172" t="s">
        <v>3509</v>
      </c>
      <c r="L1519" s="172" t="s">
        <v>3513</v>
      </c>
      <c r="M1519" s="172" t="s">
        <v>179</v>
      </c>
    </row>
    <row r="1520" spans="2:13" ht="20.100000000000001" customHeight="1" x14ac:dyDescent="0.25">
      <c r="B1520" s="169" t="str">
        <f>IFERROR(RANK(Table912[[#This Row],[search id]],Table912[search id],1),"")</f>
        <v/>
      </c>
      <c r="C1520" s="170" t="str">
        <f>IF(MIN(Table912[[#This Row],[search supracategory]:[search subcategory]])&lt;&gt;0,MIN(Table912[[#This Row],[search supracategory]:[search subcategory]]),"")</f>
        <v/>
      </c>
      <c r="D1520" s="170" t="str">
        <f>IFERROR(SEARCH($G$3,Table912[[#This Row],[Supracategory Name]])+ROW()/100000,"")</f>
        <v/>
      </c>
      <c r="E1520" s="170" t="str">
        <f>IFERROR(SEARCH($G$3,Table912[[#This Row],[Category Name]])+ROW()/100000,"")</f>
        <v/>
      </c>
      <c r="F1520" s="170" t="str">
        <f>IFERROR(SEARCH($G$3,Table912[[#This Row],[Subcategory Name]])+ROW()/100000,"")</f>
        <v/>
      </c>
      <c r="G1520" s="171">
        <v>1593</v>
      </c>
      <c r="H1520" s="172" t="s">
        <v>2851</v>
      </c>
      <c r="I1520" s="172" t="s">
        <v>3409</v>
      </c>
      <c r="J1520" s="172" t="s">
        <v>3468</v>
      </c>
      <c r="K1520" s="172" t="s">
        <v>3509</v>
      </c>
      <c r="L1520" s="172" t="s">
        <v>3514</v>
      </c>
      <c r="M1520" s="172" t="s">
        <v>179</v>
      </c>
    </row>
    <row r="1521" spans="2:13" ht="20.100000000000001" customHeight="1" x14ac:dyDescent="0.25">
      <c r="B1521" s="173" t="str">
        <f>IFERROR(RANK(Table912[[#This Row],[search id]],Table912[search id],1),"")</f>
        <v/>
      </c>
      <c r="C1521" s="174" t="str">
        <f>IF(MIN(Table912[[#This Row],[search supracategory]:[search subcategory]])&lt;&gt;0,MIN(Table912[[#This Row],[search supracategory]:[search subcategory]]),"")</f>
        <v/>
      </c>
      <c r="D1521" s="174" t="str">
        <f>IFERROR(SEARCH($G$3,Table912[[#This Row],[Supracategory Name]])+ROW()/100000,"")</f>
        <v/>
      </c>
      <c r="E1521" s="174" t="str">
        <f>IFERROR(SEARCH($G$3,Table912[[#This Row],[Category Name]])+ROW()/100000,"")</f>
        <v/>
      </c>
      <c r="F1521" s="174" t="str">
        <f>IFERROR(SEARCH($G$3,Table912[[#This Row],[Subcategory Name]])+ROW()/100000,"")</f>
        <v/>
      </c>
      <c r="G1521" s="171">
        <v>3269</v>
      </c>
      <c r="H1521" s="172" t="s">
        <v>2851</v>
      </c>
      <c r="I1521" s="172" t="s">
        <v>3409</v>
      </c>
      <c r="J1521" s="172" t="s">
        <v>3468</v>
      </c>
      <c r="K1521" s="172" t="s">
        <v>3509</v>
      </c>
      <c r="L1521" s="172" t="s">
        <v>3516</v>
      </c>
      <c r="M1521" s="172" t="s">
        <v>179</v>
      </c>
    </row>
    <row r="1522" spans="2:13" ht="20.100000000000001" customHeight="1" x14ac:dyDescent="0.25">
      <c r="B1522" s="169" t="str">
        <f>IFERROR(RANK(Table912[[#This Row],[search id]],Table912[search id],1),"")</f>
        <v/>
      </c>
      <c r="C1522" s="170" t="str">
        <f>IF(MIN(Table912[[#This Row],[search supracategory]:[search subcategory]])&lt;&gt;0,MIN(Table912[[#This Row],[search supracategory]:[search subcategory]]),"")</f>
        <v/>
      </c>
      <c r="D1522" s="170" t="str">
        <f>IFERROR(SEARCH($G$3,Table912[[#This Row],[Supracategory Name]])+ROW()/100000,"")</f>
        <v/>
      </c>
      <c r="E1522" s="170" t="str">
        <f>IFERROR(SEARCH($G$3,Table912[[#This Row],[Category Name]])+ROW()/100000,"")</f>
        <v/>
      </c>
      <c r="F1522" s="170" t="str">
        <f>IFERROR(SEARCH($G$3,Table912[[#This Row],[Subcategory Name]])+ROW()/100000,"")</f>
        <v/>
      </c>
      <c r="G1522" s="171">
        <v>1570</v>
      </c>
      <c r="H1522" s="172" t="s">
        <v>2851</v>
      </c>
      <c r="I1522" s="172" t="s">
        <v>3409</v>
      </c>
      <c r="J1522" s="172" t="s">
        <v>3518</v>
      </c>
      <c r="K1522" s="172" t="s">
        <v>3519</v>
      </c>
      <c r="L1522" s="172" t="s">
        <v>3520</v>
      </c>
      <c r="M1522" s="172" t="s">
        <v>179</v>
      </c>
    </row>
    <row r="1523" spans="2:13" ht="20.100000000000001" customHeight="1" x14ac:dyDescent="0.25">
      <c r="B1523" s="173" t="str">
        <f>IFERROR(RANK(Table912[[#This Row],[search id]],Table912[search id],1),"")</f>
        <v/>
      </c>
      <c r="C1523" s="174" t="str">
        <f>IF(MIN(Table912[[#This Row],[search supracategory]:[search subcategory]])&lt;&gt;0,MIN(Table912[[#This Row],[search supracategory]:[search subcategory]]),"")</f>
        <v/>
      </c>
      <c r="D1523" s="174" t="str">
        <f>IFERROR(SEARCH($G$3,Table912[[#This Row],[Supracategory Name]])+ROW()/100000,"")</f>
        <v/>
      </c>
      <c r="E1523" s="174" t="str">
        <f>IFERROR(SEARCH($G$3,Table912[[#This Row],[Category Name]])+ROW()/100000,"")</f>
        <v/>
      </c>
      <c r="F1523" s="174" t="str">
        <f>IFERROR(SEARCH($G$3,Table912[[#This Row],[Subcategory Name]])+ROW()/100000,"")</f>
        <v/>
      </c>
      <c r="G1523" s="171">
        <v>380</v>
      </c>
      <c r="H1523" s="172" t="s">
        <v>2851</v>
      </c>
      <c r="I1523" s="172" t="s">
        <v>3409</v>
      </c>
      <c r="J1523" s="172" t="s">
        <v>3518</v>
      </c>
      <c r="K1523" s="172" t="s">
        <v>3523</v>
      </c>
      <c r="L1523" s="172" t="s">
        <v>3524</v>
      </c>
      <c r="M1523" s="172" t="s">
        <v>179</v>
      </c>
    </row>
    <row r="1524" spans="2:13" ht="20.100000000000001" customHeight="1" x14ac:dyDescent="0.25">
      <c r="B1524" s="169" t="str">
        <f>IFERROR(RANK(Table912[[#This Row],[search id]],Table912[search id],1),"")</f>
        <v/>
      </c>
      <c r="C1524" s="170" t="str">
        <f>IF(MIN(Table912[[#This Row],[search supracategory]:[search subcategory]])&lt;&gt;0,MIN(Table912[[#This Row],[search supracategory]:[search subcategory]]),"")</f>
        <v/>
      </c>
      <c r="D1524" s="170" t="str">
        <f>IFERROR(SEARCH($G$3,Table912[[#This Row],[Supracategory Name]])+ROW()/100000,"")</f>
        <v/>
      </c>
      <c r="E1524" s="170" t="str">
        <f>IFERROR(SEARCH($G$3,Table912[[#This Row],[Category Name]])+ROW()/100000,"")</f>
        <v/>
      </c>
      <c r="F1524" s="170" t="str">
        <f>IFERROR(SEARCH($G$3,Table912[[#This Row],[Subcategory Name]])+ROW()/100000,"")</f>
        <v/>
      </c>
      <c r="G1524" s="171">
        <v>3262</v>
      </c>
      <c r="H1524" s="172" t="s">
        <v>2851</v>
      </c>
      <c r="I1524" s="172" t="s">
        <v>3409</v>
      </c>
      <c r="J1524" s="172" t="s">
        <v>3518</v>
      </c>
      <c r="K1524" s="172" t="s">
        <v>3523</v>
      </c>
      <c r="L1524" s="172" t="s">
        <v>3527</v>
      </c>
      <c r="M1524" s="172" t="s">
        <v>179</v>
      </c>
    </row>
    <row r="1525" spans="2:13" ht="20.100000000000001" customHeight="1" x14ac:dyDescent="0.25">
      <c r="B1525" s="173" t="str">
        <f>IFERROR(RANK(Table912[[#This Row],[search id]],Table912[search id],1),"")</f>
        <v/>
      </c>
      <c r="C1525" s="174" t="str">
        <f>IF(MIN(Table912[[#This Row],[search supracategory]:[search subcategory]])&lt;&gt;0,MIN(Table912[[#This Row],[search supracategory]:[search subcategory]]),"")</f>
        <v/>
      </c>
      <c r="D1525" s="174" t="str">
        <f>IFERROR(SEARCH($G$3,Table912[[#This Row],[Supracategory Name]])+ROW()/100000,"")</f>
        <v/>
      </c>
      <c r="E1525" s="174" t="str">
        <f>IFERROR(SEARCH($G$3,Table912[[#This Row],[Category Name]])+ROW()/100000,"")</f>
        <v/>
      </c>
      <c r="F1525" s="174" t="str">
        <f>IFERROR(SEARCH($G$3,Table912[[#This Row],[Subcategory Name]])+ROW()/100000,"")</f>
        <v/>
      </c>
      <c r="G1525" s="171">
        <v>3253</v>
      </c>
      <c r="H1525" s="172" t="s">
        <v>2851</v>
      </c>
      <c r="I1525" s="172" t="s">
        <v>3409</v>
      </c>
      <c r="J1525" s="172" t="s">
        <v>3518</v>
      </c>
      <c r="K1525" s="172" t="s">
        <v>3523</v>
      </c>
      <c r="L1525" s="172" t="s">
        <v>3529</v>
      </c>
      <c r="M1525" s="172" t="s">
        <v>179</v>
      </c>
    </row>
    <row r="1526" spans="2:13" ht="20.100000000000001" customHeight="1" x14ac:dyDescent="0.25">
      <c r="B1526" s="169" t="str">
        <f>IFERROR(RANK(Table912[[#This Row],[search id]],Table912[search id],1),"")</f>
        <v/>
      </c>
      <c r="C1526" s="170" t="str">
        <f>IF(MIN(Table912[[#This Row],[search supracategory]:[search subcategory]])&lt;&gt;0,MIN(Table912[[#This Row],[search supracategory]:[search subcategory]]),"")</f>
        <v/>
      </c>
      <c r="D1526" s="170" t="str">
        <f>IFERROR(SEARCH($G$3,Table912[[#This Row],[Supracategory Name]])+ROW()/100000,"")</f>
        <v/>
      </c>
      <c r="E1526" s="170" t="str">
        <f>IFERROR(SEARCH($G$3,Table912[[#This Row],[Category Name]])+ROW()/100000,"")</f>
        <v/>
      </c>
      <c r="F1526" s="170" t="str">
        <f>IFERROR(SEARCH($G$3,Table912[[#This Row],[Subcategory Name]])+ROW()/100000,"")</f>
        <v/>
      </c>
      <c r="G1526" s="171">
        <v>3224</v>
      </c>
      <c r="H1526" s="172" t="s">
        <v>2851</v>
      </c>
      <c r="I1526" s="172" t="s">
        <v>3409</v>
      </c>
      <c r="J1526" s="172" t="s">
        <v>3518</v>
      </c>
      <c r="K1526" s="172" t="s">
        <v>3523</v>
      </c>
      <c r="L1526" s="172" t="s">
        <v>3531</v>
      </c>
      <c r="M1526" s="172" t="s">
        <v>179</v>
      </c>
    </row>
    <row r="1527" spans="2:13" ht="20.100000000000001" customHeight="1" x14ac:dyDescent="0.25">
      <c r="B1527" s="173" t="str">
        <f>IFERROR(RANK(Table912[[#This Row],[search id]],Table912[search id],1),"")</f>
        <v/>
      </c>
      <c r="C1527" s="174" t="str">
        <f>IF(MIN(Table912[[#This Row],[search supracategory]:[search subcategory]])&lt;&gt;0,MIN(Table912[[#This Row],[search supracategory]:[search subcategory]]),"")</f>
        <v/>
      </c>
      <c r="D1527" s="174" t="str">
        <f>IFERROR(SEARCH($G$3,Table912[[#This Row],[Supracategory Name]])+ROW()/100000,"")</f>
        <v/>
      </c>
      <c r="E1527" s="174" t="str">
        <f>IFERROR(SEARCH($G$3,Table912[[#This Row],[Category Name]])+ROW()/100000,"")</f>
        <v/>
      </c>
      <c r="F1527" s="174" t="str">
        <f>IFERROR(SEARCH($G$3,Table912[[#This Row],[Subcategory Name]])+ROW()/100000,"")</f>
        <v/>
      </c>
      <c r="G1527" s="171">
        <v>3225</v>
      </c>
      <c r="H1527" s="172" t="s">
        <v>2851</v>
      </c>
      <c r="I1527" s="172" t="s">
        <v>3409</v>
      </c>
      <c r="J1527" s="172" t="s">
        <v>3518</v>
      </c>
      <c r="K1527" s="172" t="s">
        <v>3523</v>
      </c>
      <c r="L1527" s="172" t="s">
        <v>3533</v>
      </c>
      <c r="M1527" s="172" t="s">
        <v>179</v>
      </c>
    </row>
    <row r="1528" spans="2:13" ht="20.100000000000001" customHeight="1" x14ac:dyDescent="0.25">
      <c r="B1528" s="169" t="str">
        <f>IFERROR(RANK(Table912[[#This Row],[search id]],Table912[search id],1),"")</f>
        <v/>
      </c>
      <c r="C1528" s="170" t="str">
        <f>IF(MIN(Table912[[#This Row],[search supracategory]:[search subcategory]])&lt;&gt;0,MIN(Table912[[#This Row],[search supracategory]:[search subcategory]]),"")</f>
        <v/>
      </c>
      <c r="D1528" s="170" t="str">
        <f>IFERROR(SEARCH($G$3,Table912[[#This Row],[Supracategory Name]])+ROW()/100000,"")</f>
        <v/>
      </c>
      <c r="E1528" s="170" t="str">
        <f>IFERROR(SEARCH($G$3,Table912[[#This Row],[Category Name]])+ROW()/100000,"")</f>
        <v/>
      </c>
      <c r="F1528" s="170" t="str">
        <f>IFERROR(SEARCH($G$3,Table912[[#This Row],[Subcategory Name]])+ROW()/100000,"")</f>
        <v/>
      </c>
      <c r="G1528" s="171">
        <v>3221</v>
      </c>
      <c r="H1528" s="172" t="s">
        <v>2851</v>
      </c>
      <c r="I1528" s="172" t="s">
        <v>3409</v>
      </c>
      <c r="J1528" s="172" t="s">
        <v>3518</v>
      </c>
      <c r="K1528" s="172" t="s">
        <v>3523</v>
      </c>
      <c r="L1528" s="172" t="s">
        <v>3535</v>
      </c>
      <c r="M1528" s="172" t="s">
        <v>179</v>
      </c>
    </row>
    <row r="1529" spans="2:13" ht="20.100000000000001" customHeight="1" x14ac:dyDescent="0.25">
      <c r="B1529" s="173" t="str">
        <f>IFERROR(RANK(Table912[[#This Row],[search id]],Table912[search id],1),"")</f>
        <v/>
      </c>
      <c r="C1529" s="174" t="str">
        <f>IF(MIN(Table912[[#This Row],[search supracategory]:[search subcategory]])&lt;&gt;0,MIN(Table912[[#This Row],[search supracategory]:[search subcategory]]),"")</f>
        <v/>
      </c>
      <c r="D1529" s="174" t="str">
        <f>IFERROR(SEARCH($G$3,Table912[[#This Row],[Supracategory Name]])+ROW()/100000,"")</f>
        <v/>
      </c>
      <c r="E1529" s="174" t="str">
        <f>IFERROR(SEARCH($G$3,Table912[[#This Row],[Category Name]])+ROW()/100000,"")</f>
        <v/>
      </c>
      <c r="F1529" s="174" t="str">
        <f>IFERROR(SEARCH($G$3,Table912[[#This Row],[Subcategory Name]])+ROW()/100000,"")</f>
        <v/>
      </c>
      <c r="G1529" s="171">
        <v>3222</v>
      </c>
      <c r="H1529" s="172" t="s">
        <v>2851</v>
      </c>
      <c r="I1529" s="172" t="s">
        <v>3409</v>
      </c>
      <c r="J1529" s="172" t="s">
        <v>3518</v>
      </c>
      <c r="K1529" s="172" t="s">
        <v>3523</v>
      </c>
      <c r="L1529" s="172" t="s">
        <v>3537</v>
      </c>
      <c r="M1529" s="172" t="s">
        <v>179</v>
      </c>
    </row>
    <row r="1530" spans="2:13" ht="20.100000000000001" customHeight="1" x14ac:dyDescent="0.25">
      <c r="B1530" s="169" t="str">
        <f>IFERROR(RANK(Table912[[#This Row],[search id]],Table912[search id],1),"")</f>
        <v/>
      </c>
      <c r="C1530" s="170" t="str">
        <f>IF(MIN(Table912[[#This Row],[search supracategory]:[search subcategory]])&lt;&gt;0,MIN(Table912[[#This Row],[search supracategory]:[search subcategory]]),"")</f>
        <v/>
      </c>
      <c r="D1530" s="170" t="str">
        <f>IFERROR(SEARCH($G$3,Table912[[#This Row],[Supracategory Name]])+ROW()/100000,"")</f>
        <v/>
      </c>
      <c r="E1530" s="170" t="str">
        <f>IFERROR(SEARCH($G$3,Table912[[#This Row],[Category Name]])+ROW()/100000,"")</f>
        <v/>
      </c>
      <c r="F1530" s="170" t="str">
        <f>IFERROR(SEARCH($G$3,Table912[[#This Row],[Subcategory Name]])+ROW()/100000,"")</f>
        <v/>
      </c>
      <c r="G1530" s="171">
        <v>3218</v>
      </c>
      <c r="H1530" s="172" t="s">
        <v>2851</v>
      </c>
      <c r="I1530" s="172" t="s">
        <v>3409</v>
      </c>
      <c r="J1530" s="172" t="s">
        <v>3518</v>
      </c>
      <c r="K1530" s="172" t="s">
        <v>3523</v>
      </c>
      <c r="L1530" s="172" t="s">
        <v>3539</v>
      </c>
      <c r="M1530" s="172" t="s">
        <v>179</v>
      </c>
    </row>
    <row r="1531" spans="2:13" ht="20.100000000000001" customHeight="1" x14ac:dyDescent="0.25">
      <c r="B1531" s="173" t="str">
        <f>IFERROR(RANK(Table912[[#This Row],[search id]],Table912[search id],1),"")</f>
        <v/>
      </c>
      <c r="C1531" s="174" t="str">
        <f>IF(MIN(Table912[[#This Row],[search supracategory]:[search subcategory]])&lt;&gt;0,MIN(Table912[[#This Row],[search supracategory]:[search subcategory]]),"")</f>
        <v/>
      </c>
      <c r="D1531" s="174" t="str">
        <f>IFERROR(SEARCH($G$3,Table912[[#This Row],[Supracategory Name]])+ROW()/100000,"")</f>
        <v/>
      </c>
      <c r="E1531" s="174" t="str">
        <f>IFERROR(SEARCH($G$3,Table912[[#This Row],[Category Name]])+ROW()/100000,"")</f>
        <v/>
      </c>
      <c r="F1531" s="174" t="str">
        <f>IFERROR(SEARCH($G$3,Table912[[#This Row],[Subcategory Name]])+ROW()/100000,"")</f>
        <v/>
      </c>
      <c r="G1531" s="171">
        <v>3215</v>
      </c>
      <c r="H1531" s="172" t="s">
        <v>2851</v>
      </c>
      <c r="I1531" s="172" t="s">
        <v>3409</v>
      </c>
      <c r="J1531" s="172" t="s">
        <v>3518</v>
      </c>
      <c r="K1531" s="172" t="s">
        <v>3523</v>
      </c>
      <c r="L1531" s="172" t="s">
        <v>3541</v>
      </c>
      <c r="M1531" s="172" t="s">
        <v>179</v>
      </c>
    </row>
    <row r="1532" spans="2:13" ht="20.100000000000001" customHeight="1" x14ac:dyDescent="0.25">
      <c r="B1532" s="169" t="str">
        <f>IFERROR(RANK(Table912[[#This Row],[search id]],Table912[search id],1),"")</f>
        <v/>
      </c>
      <c r="C1532" s="170" t="str">
        <f>IF(MIN(Table912[[#This Row],[search supracategory]:[search subcategory]])&lt;&gt;0,MIN(Table912[[#This Row],[search supracategory]:[search subcategory]]),"")</f>
        <v/>
      </c>
      <c r="D1532" s="170" t="str">
        <f>IFERROR(SEARCH($G$3,Table912[[#This Row],[Supracategory Name]])+ROW()/100000,"")</f>
        <v/>
      </c>
      <c r="E1532" s="170" t="str">
        <f>IFERROR(SEARCH($G$3,Table912[[#This Row],[Category Name]])+ROW()/100000,"")</f>
        <v/>
      </c>
      <c r="F1532" s="170" t="str">
        <f>IFERROR(SEARCH($G$3,Table912[[#This Row],[Subcategory Name]])+ROW()/100000,"")</f>
        <v/>
      </c>
      <c r="G1532" s="171">
        <v>3216</v>
      </c>
      <c r="H1532" s="172" t="s">
        <v>2851</v>
      </c>
      <c r="I1532" s="172" t="s">
        <v>3409</v>
      </c>
      <c r="J1532" s="172" t="s">
        <v>3518</v>
      </c>
      <c r="K1532" s="172" t="s">
        <v>3523</v>
      </c>
      <c r="L1532" s="172" t="s">
        <v>3543</v>
      </c>
      <c r="M1532" s="172" t="s">
        <v>179</v>
      </c>
    </row>
    <row r="1533" spans="2:13" ht="20.100000000000001" customHeight="1" x14ac:dyDescent="0.25">
      <c r="B1533" s="173" t="str">
        <f>IFERROR(RANK(Table912[[#This Row],[search id]],Table912[search id],1),"")</f>
        <v/>
      </c>
      <c r="C1533" s="174" t="str">
        <f>IF(MIN(Table912[[#This Row],[search supracategory]:[search subcategory]])&lt;&gt;0,MIN(Table912[[#This Row],[search supracategory]:[search subcategory]]),"")</f>
        <v/>
      </c>
      <c r="D1533" s="174" t="str">
        <f>IFERROR(SEARCH($G$3,Table912[[#This Row],[Supracategory Name]])+ROW()/100000,"")</f>
        <v/>
      </c>
      <c r="E1533" s="174" t="str">
        <f>IFERROR(SEARCH($G$3,Table912[[#This Row],[Category Name]])+ROW()/100000,"")</f>
        <v/>
      </c>
      <c r="F1533" s="174" t="str">
        <f>IFERROR(SEARCH($G$3,Table912[[#This Row],[Subcategory Name]])+ROW()/100000,"")</f>
        <v/>
      </c>
      <c r="G1533" s="171">
        <v>3210</v>
      </c>
      <c r="H1533" s="172" t="s">
        <v>2851</v>
      </c>
      <c r="I1533" s="172" t="s">
        <v>3409</v>
      </c>
      <c r="J1533" s="172" t="s">
        <v>3518</v>
      </c>
      <c r="K1533" s="172" t="s">
        <v>3523</v>
      </c>
      <c r="L1533" s="172" t="s">
        <v>3545</v>
      </c>
      <c r="M1533" s="172" t="s">
        <v>179</v>
      </c>
    </row>
    <row r="1534" spans="2:13" ht="20.100000000000001" customHeight="1" x14ac:dyDescent="0.25">
      <c r="B1534" s="169" t="str">
        <f>IFERROR(RANK(Table912[[#This Row],[search id]],Table912[search id],1),"")</f>
        <v/>
      </c>
      <c r="C1534" s="170" t="str">
        <f>IF(MIN(Table912[[#This Row],[search supracategory]:[search subcategory]])&lt;&gt;0,MIN(Table912[[#This Row],[search supracategory]:[search subcategory]]),"")</f>
        <v/>
      </c>
      <c r="D1534" s="170" t="str">
        <f>IFERROR(SEARCH($G$3,Table912[[#This Row],[Supracategory Name]])+ROW()/100000,"")</f>
        <v/>
      </c>
      <c r="E1534" s="170" t="str">
        <f>IFERROR(SEARCH($G$3,Table912[[#This Row],[Category Name]])+ROW()/100000,"")</f>
        <v/>
      </c>
      <c r="F1534" s="170" t="str">
        <f>IFERROR(SEARCH($G$3,Table912[[#This Row],[Subcategory Name]])+ROW()/100000,"")</f>
        <v/>
      </c>
      <c r="G1534" s="171">
        <v>3211</v>
      </c>
      <c r="H1534" s="172" t="s">
        <v>2851</v>
      </c>
      <c r="I1534" s="172" t="s">
        <v>3409</v>
      </c>
      <c r="J1534" s="172" t="s">
        <v>3518</v>
      </c>
      <c r="K1534" s="172" t="s">
        <v>3523</v>
      </c>
      <c r="L1534" s="172" t="s">
        <v>3547</v>
      </c>
      <c r="M1534" s="172" t="s">
        <v>179</v>
      </c>
    </row>
    <row r="1535" spans="2:13" ht="20.100000000000001" customHeight="1" x14ac:dyDescent="0.25">
      <c r="B1535" s="173" t="str">
        <f>IFERROR(RANK(Table912[[#This Row],[search id]],Table912[search id],1),"")</f>
        <v/>
      </c>
      <c r="C1535" s="174" t="str">
        <f>IF(MIN(Table912[[#This Row],[search supracategory]:[search subcategory]])&lt;&gt;0,MIN(Table912[[#This Row],[search supracategory]:[search subcategory]]),"")</f>
        <v/>
      </c>
      <c r="D1535" s="174" t="str">
        <f>IFERROR(SEARCH($G$3,Table912[[#This Row],[Supracategory Name]])+ROW()/100000,"")</f>
        <v/>
      </c>
      <c r="E1535" s="174" t="str">
        <f>IFERROR(SEARCH($G$3,Table912[[#This Row],[Category Name]])+ROW()/100000,"")</f>
        <v/>
      </c>
      <c r="F1535" s="174" t="str">
        <f>IFERROR(SEARCH($G$3,Table912[[#This Row],[Subcategory Name]])+ROW()/100000,"")</f>
        <v/>
      </c>
      <c r="G1535" s="171">
        <v>3213</v>
      </c>
      <c r="H1535" s="172" t="s">
        <v>2851</v>
      </c>
      <c r="I1535" s="172" t="s">
        <v>3409</v>
      </c>
      <c r="J1535" s="172" t="s">
        <v>3518</v>
      </c>
      <c r="K1535" s="172" t="s">
        <v>3523</v>
      </c>
      <c r="L1535" s="172" t="s">
        <v>3549</v>
      </c>
      <c r="M1535" s="172" t="s">
        <v>179</v>
      </c>
    </row>
    <row r="1536" spans="2:13" ht="20.100000000000001" customHeight="1" x14ac:dyDescent="0.25">
      <c r="B1536" s="169" t="str">
        <f>IFERROR(RANK(Table912[[#This Row],[search id]],Table912[search id],1),"")</f>
        <v/>
      </c>
      <c r="C1536" s="170" t="str">
        <f>IF(MIN(Table912[[#This Row],[search supracategory]:[search subcategory]])&lt;&gt;0,MIN(Table912[[#This Row],[search supracategory]:[search subcategory]]),"")</f>
        <v/>
      </c>
      <c r="D1536" s="170" t="str">
        <f>IFERROR(SEARCH($G$3,Table912[[#This Row],[Supracategory Name]])+ROW()/100000,"")</f>
        <v/>
      </c>
      <c r="E1536" s="170" t="str">
        <f>IFERROR(SEARCH($G$3,Table912[[#This Row],[Category Name]])+ROW()/100000,"")</f>
        <v/>
      </c>
      <c r="F1536" s="170" t="str">
        <f>IFERROR(SEARCH($G$3,Table912[[#This Row],[Subcategory Name]])+ROW()/100000,"")</f>
        <v/>
      </c>
      <c r="G1536" s="171">
        <v>1657</v>
      </c>
      <c r="H1536" s="172" t="s">
        <v>2851</v>
      </c>
      <c r="I1536" s="172" t="s">
        <v>3409</v>
      </c>
      <c r="J1536" s="172" t="s">
        <v>3518</v>
      </c>
      <c r="K1536" s="172" t="s">
        <v>3523</v>
      </c>
      <c r="L1536" s="172" t="s">
        <v>3551</v>
      </c>
      <c r="M1536" s="172" t="s">
        <v>179</v>
      </c>
    </row>
    <row r="1537" spans="2:13" ht="20.100000000000001" customHeight="1" x14ac:dyDescent="0.25">
      <c r="B1537" s="173" t="str">
        <f>IFERROR(RANK(Table912[[#This Row],[search id]],Table912[search id],1),"")</f>
        <v/>
      </c>
      <c r="C1537" s="174" t="str">
        <f>IF(MIN(Table912[[#This Row],[search supracategory]:[search subcategory]])&lt;&gt;0,MIN(Table912[[#This Row],[search supracategory]:[search subcategory]]),"")</f>
        <v/>
      </c>
      <c r="D1537" s="174" t="str">
        <f>IFERROR(SEARCH($G$3,Table912[[#This Row],[Supracategory Name]])+ROW()/100000,"")</f>
        <v/>
      </c>
      <c r="E1537" s="174" t="str">
        <f>IFERROR(SEARCH($G$3,Table912[[#This Row],[Category Name]])+ROW()/100000,"")</f>
        <v/>
      </c>
      <c r="F1537" s="174" t="str">
        <f>IFERROR(SEARCH($G$3,Table912[[#This Row],[Subcategory Name]])+ROW()/100000,"")</f>
        <v/>
      </c>
      <c r="G1537" s="171">
        <v>1658</v>
      </c>
      <c r="H1537" s="172" t="s">
        <v>2851</v>
      </c>
      <c r="I1537" s="172" t="s">
        <v>3409</v>
      </c>
      <c r="J1537" s="172" t="s">
        <v>3518</v>
      </c>
      <c r="K1537" s="172" t="s">
        <v>3523</v>
      </c>
      <c r="L1537" s="172" t="s">
        <v>3553</v>
      </c>
      <c r="M1537" s="172" t="s">
        <v>179</v>
      </c>
    </row>
    <row r="1538" spans="2:13" ht="20.100000000000001" customHeight="1" x14ac:dyDescent="0.25">
      <c r="B1538" s="169" t="str">
        <f>IFERROR(RANK(Table912[[#This Row],[search id]],Table912[search id],1),"")</f>
        <v/>
      </c>
      <c r="C1538" s="170" t="str">
        <f>IF(MIN(Table912[[#This Row],[search supracategory]:[search subcategory]])&lt;&gt;0,MIN(Table912[[#This Row],[search supracategory]:[search subcategory]]),"")</f>
        <v/>
      </c>
      <c r="D1538" s="170" t="str">
        <f>IFERROR(SEARCH($G$3,Table912[[#This Row],[Supracategory Name]])+ROW()/100000,"")</f>
        <v/>
      </c>
      <c r="E1538" s="170" t="str">
        <f>IFERROR(SEARCH($G$3,Table912[[#This Row],[Category Name]])+ROW()/100000,"")</f>
        <v/>
      </c>
      <c r="F1538" s="170" t="str">
        <f>IFERROR(SEARCH($G$3,Table912[[#This Row],[Subcategory Name]])+ROW()/100000,"")</f>
        <v/>
      </c>
      <c r="G1538" s="171">
        <v>1659</v>
      </c>
      <c r="H1538" s="172" t="s">
        <v>2851</v>
      </c>
      <c r="I1538" s="172" t="s">
        <v>3409</v>
      </c>
      <c r="J1538" s="172" t="s">
        <v>3518</v>
      </c>
      <c r="K1538" s="172" t="s">
        <v>3523</v>
      </c>
      <c r="L1538" s="172" t="s">
        <v>3555</v>
      </c>
      <c r="M1538" s="172" t="s">
        <v>179</v>
      </c>
    </row>
    <row r="1539" spans="2:13" ht="20.100000000000001" customHeight="1" x14ac:dyDescent="0.25">
      <c r="B1539" s="173" t="str">
        <f>IFERROR(RANK(Table912[[#This Row],[search id]],Table912[search id],1),"")</f>
        <v/>
      </c>
      <c r="C1539" s="174" t="str">
        <f>IF(MIN(Table912[[#This Row],[search supracategory]:[search subcategory]])&lt;&gt;0,MIN(Table912[[#This Row],[search supracategory]:[search subcategory]]),"")</f>
        <v/>
      </c>
      <c r="D1539" s="174" t="str">
        <f>IFERROR(SEARCH($G$3,Table912[[#This Row],[Supracategory Name]])+ROW()/100000,"")</f>
        <v/>
      </c>
      <c r="E1539" s="174" t="str">
        <f>IFERROR(SEARCH($G$3,Table912[[#This Row],[Category Name]])+ROW()/100000,"")</f>
        <v/>
      </c>
      <c r="F1539" s="174" t="str">
        <f>IFERROR(SEARCH($G$3,Table912[[#This Row],[Subcategory Name]])+ROW()/100000,"")</f>
        <v/>
      </c>
      <c r="G1539" s="171">
        <v>1601</v>
      </c>
      <c r="H1539" s="172" t="s">
        <v>2851</v>
      </c>
      <c r="I1539" s="172" t="s">
        <v>3409</v>
      </c>
      <c r="J1539" s="172" t="s">
        <v>3518</v>
      </c>
      <c r="K1539" s="172" t="s">
        <v>3523</v>
      </c>
      <c r="L1539" s="172" t="s">
        <v>3557</v>
      </c>
      <c r="M1539" s="172" t="s">
        <v>179</v>
      </c>
    </row>
    <row r="1540" spans="2:13" ht="20.100000000000001" customHeight="1" x14ac:dyDescent="0.25">
      <c r="B1540" s="169" t="str">
        <f>IFERROR(RANK(Table912[[#This Row],[search id]],Table912[search id],1),"")</f>
        <v/>
      </c>
      <c r="C1540" s="170" t="str">
        <f>IF(MIN(Table912[[#This Row],[search supracategory]:[search subcategory]])&lt;&gt;0,MIN(Table912[[#This Row],[search supracategory]:[search subcategory]]),"")</f>
        <v/>
      </c>
      <c r="D1540" s="170" t="str">
        <f>IFERROR(SEARCH($G$3,Table912[[#This Row],[Supracategory Name]])+ROW()/100000,"")</f>
        <v/>
      </c>
      <c r="E1540" s="170" t="str">
        <f>IFERROR(SEARCH($G$3,Table912[[#This Row],[Category Name]])+ROW()/100000,"")</f>
        <v/>
      </c>
      <c r="F1540" s="170" t="str">
        <f>IFERROR(SEARCH($G$3,Table912[[#This Row],[Subcategory Name]])+ROW()/100000,"")</f>
        <v/>
      </c>
      <c r="G1540" s="171">
        <v>1603</v>
      </c>
      <c r="H1540" s="172" t="s">
        <v>2851</v>
      </c>
      <c r="I1540" s="172" t="s">
        <v>3409</v>
      </c>
      <c r="J1540" s="172" t="s">
        <v>3518</v>
      </c>
      <c r="K1540" s="172" t="s">
        <v>3523</v>
      </c>
      <c r="L1540" s="172" t="s">
        <v>3559</v>
      </c>
      <c r="M1540" s="172" t="s">
        <v>179</v>
      </c>
    </row>
    <row r="1541" spans="2:13" ht="20.100000000000001" customHeight="1" x14ac:dyDescent="0.25">
      <c r="B1541" s="173" t="str">
        <f>IFERROR(RANK(Table912[[#This Row],[search id]],Table912[search id],1),"")</f>
        <v/>
      </c>
      <c r="C1541" s="174" t="str">
        <f>IF(MIN(Table912[[#This Row],[search supracategory]:[search subcategory]])&lt;&gt;0,MIN(Table912[[#This Row],[search supracategory]:[search subcategory]]),"")</f>
        <v/>
      </c>
      <c r="D1541" s="174" t="str">
        <f>IFERROR(SEARCH($G$3,Table912[[#This Row],[Supracategory Name]])+ROW()/100000,"")</f>
        <v/>
      </c>
      <c r="E1541" s="174" t="str">
        <f>IFERROR(SEARCH($G$3,Table912[[#This Row],[Category Name]])+ROW()/100000,"")</f>
        <v/>
      </c>
      <c r="F1541" s="174" t="str">
        <f>IFERROR(SEARCH($G$3,Table912[[#This Row],[Subcategory Name]])+ROW()/100000,"")</f>
        <v/>
      </c>
      <c r="G1541" s="171">
        <v>3300</v>
      </c>
      <c r="H1541" s="172" t="s">
        <v>2851</v>
      </c>
      <c r="I1541" s="172" t="s">
        <v>3409</v>
      </c>
      <c r="J1541" s="172" t="s">
        <v>3518</v>
      </c>
      <c r="K1541" s="172" t="s">
        <v>3523</v>
      </c>
      <c r="L1541" s="172" t="s">
        <v>3561</v>
      </c>
      <c r="M1541" s="172" t="s">
        <v>179</v>
      </c>
    </row>
    <row r="1542" spans="2:13" ht="20.100000000000001" customHeight="1" x14ac:dyDescent="0.25">
      <c r="B1542" s="169" t="str">
        <f>IFERROR(RANK(Table912[[#This Row],[search id]],Table912[search id],1),"")</f>
        <v/>
      </c>
      <c r="C1542" s="170" t="str">
        <f>IF(MIN(Table912[[#This Row],[search supracategory]:[search subcategory]])&lt;&gt;0,MIN(Table912[[#This Row],[search supracategory]:[search subcategory]]),"")</f>
        <v/>
      </c>
      <c r="D1542" s="170" t="str">
        <f>IFERROR(SEARCH($G$3,Table912[[#This Row],[Supracategory Name]])+ROW()/100000,"")</f>
        <v/>
      </c>
      <c r="E1542" s="170" t="str">
        <f>IFERROR(SEARCH($G$3,Table912[[#This Row],[Category Name]])+ROW()/100000,"")</f>
        <v/>
      </c>
      <c r="F1542" s="170" t="str">
        <f>IFERROR(SEARCH($G$3,Table912[[#This Row],[Subcategory Name]])+ROW()/100000,"")</f>
        <v/>
      </c>
      <c r="G1542" s="171">
        <v>3301</v>
      </c>
      <c r="H1542" s="172" t="s">
        <v>2851</v>
      </c>
      <c r="I1542" s="172" t="s">
        <v>3409</v>
      </c>
      <c r="J1542" s="172" t="s">
        <v>3518</v>
      </c>
      <c r="K1542" s="172" t="s">
        <v>3523</v>
      </c>
      <c r="L1542" s="172" t="s">
        <v>3563</v>
      </c>
      <c r="M1542" s="172" t="s">
        <v>179</v>
      </c>
    </row>
    <row r="1543" spans="2:13" ht="20.100000000000001" customHeight="1" x14ac:dyDescent="0.25">
      <c r="B1543" s="173" t="str">
        <f>IFERROR(RANK(Table912[[#This Row],[search id]],Table912[search id],1),"")</f>
        <v/>
      </c>
      <c r="C1543" s="174" t="str">
        <f>IF(MIN(Table912[[#This Row],[search supracategory]:[search subcategory]])&lt;&gt;0,MIN(Table912[[#This Row],[search supracategory]:[search subcategory]]),"")</f>
        <v/>
      </c>
      <c r="D1543" s="174" t="str">
        <f>IFERROR(SEARCH($G$3,Table912[[#This Row],[Supracategory Name]])+ROW()/100000,"")</f>
        <v/>
      </c>
      <c r="E1543" s="174" t="str">
        <f>IFERROR(SEARCH($G$3,Table912[[#This Row],[Category Name]])+ROW()/100000,"")</f>
        <v/>
      </c>
      <c r="F1543" s="174" t="str">
        <f>IFERROR(SEARCH($G$3,Table912[[#This Row],[Subcategory Name]])+ROW()/100000,"")</f>
        <v/>
      </c>
      <c r="G1543" s="171">
        <v>1597</v>
      </c>
      <c r="H1543" s="172" t="s">
        <v>2851</v>
      </c>
      <c r="I1543" s="172" t="s">
        <v>3409</v>
      </c>
      <c r="J1543" s="172" t="s">
        <v>3518</v>
      </c>
      <c r="K1543" s="172" t="s">
        <v>3565</v>
      </c>
      <c r="L1543" s="172" t="s">
        <v>3566</v>
      </c>
      <c r="M1543" s="172" t="s">
        <v>179</v>
      </c>
    </row>
    <row r="1544" spans="2:13" ht="20.100000000000001" customHeight="1" x14ac:dyDescent="0.25">
      <c r="B1544" s="169" t="str">
        <f>IFERROR(RANK(Table912[[#This Row],[search id]],Table912[search id],1),"")</f>
        <v/>
      </c>
      <c r="C1544" s="170" t="str">
        <f>IF(MIN(Table912[[#This Row],[search supracategory]:[search subcategory]])&lt;&gt;0,MIN(Table912[[#This Row],[search supracategory]:[search subcategory]]),"")</f>
        <v/>
      </c>
      <c r="D1544" s="170" t="str">
        <f>IFERROR(SEARCH($G$3,Table912[[#This Row],[Supracategory Name]])+ROW()/100000,"")</f>
        <v/>
      </c>
      <c r="E1544" s="170" t="str">
        <f>IFERROR(SEARCH($G$3,Table912[[#This Row],[Category Name]])+ROW()/100000,"")</f>
        <v/>
      </c>
      <c r="F1544" s="170" t="str">
        <f>IFERROR(SEARCH($G$3,Table912[[#This Row],[Subcategory Name]])+ROW()/100000,"")</f>
        <v/>
      </c>
      <c r="G1544" s="171">
        <v>1598</v>
      </c>
      <c r="H1544" s="172" t="s">
        <v>2851</v>
      </c>
      <c r="I1544" s="172" t="s">
        <v>3409</v>
      </c>
      <c r="J1544" s="172" t="s">
        <v>3518</v>
      </c>
      <c r="K1544" s="172" t="s">
        <v>3565</v>
      </c>
      <c r="L1544" s="172" t="s">
        <v>3569</v>
      </c>
      <c r="M1544" s="172" t="s">
        <v>179</v>
      </c>
    </row>
    <row r="1545" spans="2:13" ht="20.100000000000001" customHeight="1" x14ac:dyDescent="0.25">
      <c r="B1545" s="173" t="str">
        <f>IFERROR(RANK(Table912[[#This Row],[search id]],Table912[search id],1),"")</f>
        <v/>
      </c>
      <c r="C1545" s="174" t="str">
        <f>IF(MIN(Table912[[#This Row],[search supracategory]:[search subcategory]])&lt;&gt;0,MIN(Table912[[#This Row],[search supracategory]:[search subcategory]]),"")</f>
        <v/>
      </c>
      <c r="D1545" s="174" t="str">
        <f>IFERROR(SEARCH($G$3,Table912[[#This Row],[Supracategory Name]])+ROW()/100000,"")</f>
        <v/>
      </c>
      <c r="E1545" s="174" t="str">
        <f>IFERROR(SEARCH($G$3,Table912[[#This Row],[Category Name]])+ROW()/100000,"")</f>
        <v/>
      </c>
      <c r="F1545" s="174" t="str">
        <f>IFERROR(SEARCH($G$3,Table912[[#This Row],[Subcategory Name]])+ROW()/100000,"")</f>
        <v/>
      </c>
      <c r="G1545" s="171">
        <v>1599</v>
      </c>
      <c r="H1545" s="172" t="s">
        <v>2851</v>
      </c>
      <c r="I1545" s="172" t="s">
        <v>3409</v>
      </c>
      <c r="J1545" s="172" t="s">
        <v>3518</v>
      </c>
      <c r="K1545" s="172" t="s">
        <v>3565</v>
      </c>
      <c r="L1545" s="172" t="s">
        <v>3571</v>
      </c>
      <c r="M1545" s="172" t="s">
        <v>179</v>
      </c>
    </row>
    <row r="1546" spans="2:13" ht="20.100000000000001" customHeight="1" x14ac:dyDescent="0.25">
      <c r="B1546" s="169" t="str">
        <f>IFERROR(RANK(Table912[[#This Row],[search id]],Table912[search id],1),"")</f>
        <v/>
      </c>
      <c r="C1546" s="170" t="str">
        <f>IF(MIN(Table912[[#This Row],[search supracategory]:[search subcategory]])&lt;&gt;0,MIN(Table912[[#This Row],[search supracategory]:[search subcategory]]),"")</f>
        <v/>
      </c>
      <c r="D1546" s="170" t="str">
        <f>IFERROR(SEARCH($G$3,Table912[[#This Row],[Supracategory Name]])+ROW()/100000,"")</f>
        <v/>
      </c>
      <c r="E1546" s="170" t="str">
        <f>IFERROR(SEARCH($G$3,Table912[[#This Row],[Category Name]])+ROW()/100000,"")</f>
        <v/>
      </c>
      <c r="F1546" s="170" t="str">
        <f>IFERROR(SEARCH($G$3,Table912[[#This Row],[Subcategory Name]])+ROW()/100000,"")</f>
        <v/>
      </c>
      <c r="G1546" s="171">
        <v>3200</v>
      </c>
      <c r="H1546" s="172" t="s">
        <v>2851</v>
      </c>
      <c r="I1546" s="172" t="s">
        <v>3409</v>
      </c>
      <c r="J1546" s="172" t="s">
        <v>3518</v>
      </c>
      <c r="K1546" s="172" t="s">
        <v>3565</v>
      </c>
      <c r="L1546" s="172" t="s">
        <v>3573</v>
      </c>
      <c r="M1546" s="172" t="s">
        <v>179</v>
      </c>
    </row>
    <row r="1547" spans="2:13" ht="20.100000000000001" customHeight="1" x14ac:dyDescent="0.25">
      <c r="B1547" s="173" t="str">
        <f>IFERROR(RANK(Table912[[#This Row],[search id]],Table912[search id],1),"")</f>
        <v/>
      </c>
      <c r="C1547" s="174" t="str">
        <f>IF(MIN(Table912[[#This Row],[search supracategory]:[search subcategory]])&lt;&gt;0,MIN(Table912[[#This Row],[search supracategory]:[search subcategory]]),"")</f>
        <v/>
      </c>
      <c r="D1547" s="174" t="str">
        <f>IFERROR(SEARCH($G$3,Table912[[#This Row],[Supracategory Name]])+ROW()/100000,"")</f>
        <v/>
      </c>
      <c r="E1547" s="174" t="str">
        <f>IFERROR(SEARCH($G$3,Table912[[#This Row],[Category Name]])+ROW()/100000,"")</f>
        <v/>
      </c>
      <c r="F1547" s="174" t="str">
        <f>IFERROR(SEARCH($G$3,Table912[[#This Row],[Subcategory Name]])+ROW()/100000,"")</f>
        <v/>
      </c>
      <c r="G1547" s="171">
        <v>3201</v>
      </c>
      <c r="H1547" s="172" t="s">
        <v>2851</v>
      </c>
      <c r="I1547" s="172" t="s">
        <v>3409</v>
      </c>
      <c r="J1547" s="172" t="s">
        <v>3518</v>
      </c>
      <c r="K1547" s="172" t="s">
        <v>3565</v>
      </c>
      <c r="L1547" s="172" t="s">
        <v>3575</v>
      </c>
      <c r="M1547" s="172" t="s">
        <v>179</v>
      </c>
    </row>
    <row r="1548" spans="2:13" ht="20.100000000000001" customHeight="1" x14ac:dyDescent="0.25">
      <c r="B1548" s="169" t="str">
        <f>IFERROR(RANK(Table912[[#This Row],[search id]],Table912[search id],1),"")</f>
        <v/>
      </c>
      <c r="C1548" s="170" t="str">
        <f>IF(MIN(Table912[[#This Row],[search supracategory]:[search subcategory]])&lt;&gt;0,MIN(Table912[[#This Row],[search supracategory]:[search subcategory]]),"")</f>
        <v/>
      </c>
      <c r="D1548" s="170" t="str">
        <f>IFERROR(SEARCH($G$3,Table912[[#This Row],[Supracategory Name]])+ROW()/100000,"")</f>
        <v/>
      </c>
      <c r="E1548" s="170" t="str">
        <f>IFERROR(SEARCH($G$3,Table912[[#This Row],[Category Name]])+ROW()/100000,"")</f>
        <v/>
      </c>
      <c r="F1548" s="170" t="str">
        <f>IFERROR(SEARCH($G$3,Table912[[#This Row],[Subcategory Name]])+ROW()/100000,"")</f>
        <v/>
      </c>
      <c r="G1548" s="171">
        <v>3197</v>
      </c>
      <c r="H1548" s="172" t="s">
        <v>2851</v>
      </c>
      <c r="I1548" s="172" t="s">
        <v>3409</v>
      </c>
      <c r="J1548" s="172" t="s">
        <v>3518</v>
      </c>
      <c r="K1548" s="172" t="s">
        <v>3565</v>
      </c>
      <c r="L1548" s="172" t="s">
        <v>3577</v>
      </c>
      <c r="M1548" s="172" t="s">
        <v>179</v>
      </c>
    </row>
    <row r="1549" spans="2:13" ht="20.100000000000001" customHeight="1" x14ac:dyDescent="0.25">
      <c r="B1549" s="173" t="str">
        <f>IFERROR(RANK(Table912[[#This Row],[search id]],Table912[search id],1),"")</f>
        <v/>
      </c>
      <c r="C1549" s="174" t="str">
        <f>IF(MIN(Table912[[#This Row],[search supracategory]:[search subcategory]])&lt;&gt;0,MIN(Table912[[#This Row],[search supracategory]:[search subcategory]]),"")</f>
        <v/>
      </c>
      <c r="D1549" s="174" t="str">
        <f>IFERROR(SEARCH($G$3,Table912[[#This Row],[Supracategory Name]])+ROW()/100000,"")</f>
        <v/>
      </c>
      <c r="E1549" s="174" t="str">
        <f>IFERROR(SEARCH($G$3,Table912[[#This Row],[Category Name]])+ROW()/100000,"")</f>
        <v/>
      </c>
      <c r="F1549" s="174" t="str">
        <f>IFERROR(SEARCH($G$3,Table912[[#This Row],[Subcategory Name]])+ROW()/100000,"")</f>
        <v/>
      </c>
      <c r="G1549" s="171">
        <v>3205</v>
      </c>
      <c r="H1549" s="172" t="s">
        <v>2851</v>
      </c>
      <c r="I1549" s="172" t="s">
        <v>3409</v>
      </c>
      <c r="J1549" s="172" t="s">
        <v>3518</v>
      </c>
      <c r="K1549" s="172" t="s">
        <v>3565</v>
      </c>
      <c r="L1549" s="172" t="s">
        <v>3578</v>
      </c>
      <c r="M1549" s="172" t="s">
        <v>179</v>
      </c>
    </row>
    <row r="1550" spans="2:13" ht="20.100000000000001" customHeight="1" x14ac:dyDescent="0.25">
      <c r="B1550" s="169" t="str">
        <f>IFERROR(RANK(Table912[[#This Row],[search id]],Table912[search id],1),"")</f>
        <v/>
      </c>
      <c r="C1550" s="170" t="str">
        <f>IF(MIN(Table912[[#This Row],[search supracategory]:[search subcategory]])&lt;&gt;0,MIN(Table912[[#This Row],[search supracategory]:[search subcategory]]),"")</f>
        <v/>
      </c>
      <c r="D1550" s="170" t="str">
        <f>IFERROR(SEARCH($G$3,Table912[[#This Row],[Supracategory Name]])+ROW()/100000,"")</f>
        <v/>
      </c>
      <c r="E1550" s="170" t="str">
        <f>IFERROR(SEARCH($G$3,Table912[[#This Row],[Category Name]])+ROW()/100000,"")</f>
        <v/>
      </c>
      <c r="F1550" s="170" t="str">
        <f>IFERROR(SEARCH($G$3,Table912[[#This Row],[Subcategory Name]])+ROW()/100000,"")</f>
        <v/>
      </c>
      <c r="G1550" s="171">
        <v>3207</v>
      </c>
      <c r="H1550" s="172" t="s">
        <v>2851</v>
      </c>
      <c r="I1550" s="172" t="s">
        <v>3409</v>
      </c>
      <c r="J1550" s="172" t="s">
        <v>3518</v>
      </c>
      <c r="K1550" s="172" t="s">
        <v>3565</v>
      </c>
      <c r="L1550" s="172" t="s">
        <v>3580</v>
      </c>
      <c r="M1550" s="172" t="s">
        <v>179</v>
      </c>
    </row>
    <row r="1551" spans="2:13" ht="20.100000000000001" customHeight="1" x14ac:dyDescent="0.25">
      <c r="B1551" s="173" t="str">
        <f>IFERROR(RANK(Table912[[#This Row],[search id]],Table912[search id],1),"")</f>
        <v/>
      </c>
      <c r="C1551" s="174" t="str">
        <f>IF(MIN(Table912[[#This Row],[search supracategory]:[search subcategory]])&lt;&gt;0,MIN(Table912[[#This Row],[search supracategory]:[search subcategory]]),"")</f>
        <v/>
      </c>
      <c r="D1551" s="174" t="str">
        <f>IFERROR(SEARCH($G$3,Table912[[#This Row],[Supracategory Name]])+ROW()/100000,"")</f>
        <v/>
      </c>
      <c r="E1551" s="174" t="str">
        <f>IFERROR(SEARCH($G$3,Table912[[#This Row],[Category Name]])+ROW()/100000,"")</f>
        <v/>
      </c>
      <c r="F1551" s="174" t="str">
        <f>IFERROR(SEARCH($G$3,Table912[[#This Row],[Subcategory Name]])+ROW()/100000,"")</f>
        <v/>
      </c>
      <c r="G1551" s="171">
        <v>1126</v>
      </c>
      <c r="H1551" s="172" t="s">
        <v>2851</v>
      </c>
      <c r="I1551" s="172" t="s">
        <v>3409</v>
      </c>
      <c r="J1551" s="172" t="s">
        <v>3518</v>
      </c>
      <c r="K1551" s="172" t="s">
        <v>3565</v>
      </c>
      <c r="L1551" s="172" t="s">
        <v>3582</v>
      </c>
      <c r="M1551" s="172" t="s">
        <v>179</v>
      </c>
    </row>
    <row r="1552" spans="2:13" ht="20.100000000000001" customHeight="1" x14ac:dyDescent="0.25">
      <c r="B1552" s="169" t="str">
        <f>IFERROR(RANK(Table912[[#This Row],[search id]],Table912[search id],1),"")</f>
        <v/>
      </c>
      <c r="C1552" s="170" t="str">
        <f>IF(MIN(Table912[[#This Row],[search supracategory]:[search subcategory]])&lt;&gt;0,MIN(Table912[[#This Row],[search supracategory]:[search subcategory]]),"")</f>
        <v/>
      </c>
      <c r="D1552" s="170" t="str">
        <f>IFERROR(SEARCH($G$3,Table912[[#This Row],[Supracategory Name]])+ROW()/100000,"")</f>
        <v/>
      </c>
      <c r="E1552" s="170" t="str">
        <f>IFERROR(SEARCH($G$3,Table912[[#This Row],[Category Name]])+ROW()/100000,"")</f>
        <v/>
      </c>
      <c r="F1552" s="170" t="str">
        <f>IFERROR(SEARCH($G$3,Table912[[#This Row],[Subcategory Name]])+ROW()/100000,"")</f>
        <v/>
      </c>
      <c r="G1552" s="171">
        <v>1127</v>
      </c>
      <c r="H1552" s="172" t="s">
        <v>2851</v>
      </c>
      <c r="I1552" s="172" t="s">
        <v>3409</v>
      </c>
      <c r="J1552" s="172" t="s">
        <v>3518</v>
      </c>
      <c r="K1552" s="172" t="s">
        <v>3565</v>
      </c>
      <c r="L1552" s="172" t="s">
        <v>3584</v>
      </c>
      <c r="M1552" s="172" t="s">
        <v>179</v>
      </c>
    </row>
    <row r="1553" spans="2:13" ht="20.100000000000001" customHeight="1" x14ac:dyDescent="0.25">
      <c r="B1553" s="173" t="str">
        <f>IFERROR(RANK(Table912[[#This Row],[search id]],Table912[search id],1),"")</f>
        <v/>
      </c>
      <c r="C1553" s="174" t="str">
        <f>IF(MIN(Table912[[#This Row],[search supracategory]:[search subcategory]])&lt;&gt;0,MIN(Table912[[#This Row],[search supracategory]:[search subcategory]]),"")</f>
        <v/>
      </c>
      <c r="D1553" s="174" t="str">
        <f>IFERROR(SEARCH($G$3,Table912[[#This Row],[Supracategory Name]])+ROW()/100000,"")</f>
        <v/>
      </c>
      <c r="E1553" s="174" t="str">
        <f>IFERROR(SEARCH($G$3,Table912[[#This Row],[Category Name]])+ROW()/100000,"")</f>
        <v/>
      </c>
      <c r="F1553" s="174" t="str">
        <f>IFERROR(SEARCH($G$3,Table912[[#This Row],[Subcategory Name]])+ROW()/100000,"")</f>
        <v/>
      </c>
      <c r="G1553" s="171">
        <v>1778</v>
      </c>
      <c r="H1553" s="172" t="s">
        <v>2851</v>
      </c>
      <c r="I1553" s="172" t="s">
        <v>3409</v>
      </c>
      <c r="J1553" s="172" t="s">
        <v>3518</v>
      </c>
      <c r="K1553" s="172" t="s">
        <v>3565</v>
      </c>
      <c r="L1553" s="172" t="s">
        <v>3586</v>
      </c>
      <c r="M1553" s="172" t="s">
        <v>179</v>
      </c>
    </row>
    <row r="1554" spans="2:13" ht="20.100000000000001" customHeight="1" x14ac:dyDescent="0.25">
      <c r="B1554" s="169" t="str">
        <f>IFERROR(RANK(Table912[[#This Row],[search id]],Table912[search id],1),"")</f>
        <v/>
      </c>
      <c r="C1554" s="170" t="str">
        <f>IF(MIN(Table912[[#This Row],[search supracategory]:[search subcategory]])&lt;&gt;0,MIN(Table912[[#This Row],[search supracategory]:[search subcategory]]),"")</f>
        <v/>
      </c>
      <c r="D1554" s="170" t="str">
        <f>IFERROR(SEARCH($G$3,Table912[[#This Row],[Supracategory Name]])+ROW()/100000,"")</f>
        <v/>
      </c>
      <c r="E1554" s="170" t="str">
        <f>IFERROR(SEARCH($G$3,Table912[[#This Row],[Category Name]])+ROW()/100000,"")</f>
        <v/>
      </c>
      <c r="F1554" s="170" t="str">
        <f>IFERROR(SEARCH($G$3,Table912[[#This Row],[Subcategory Name]])+ROW()/100000,"")</f>
        <v/>
      </c>
      <c r="G1554" s="171">
        <v>1660</v>
      </c>
      <c r="H1554" s="172" t="s">
        <v>2851</v>
      </c>
      <c r="I1554" s="172" t="s">
        <v>3409</v>
      </c>
      <c r="J1554" s="172" t="s">
        <v>3518</v>
      </c>
      <c r="K1554" s="172" t="s">
        <v>3588</v>
      </c>
      <c r="L1554" s="172" t="s">
        <v>3589</v>
      </c>
      <c r="M1554" s="172" t="s">
        <v>179</v>
      </c>
    </row>
    <row r="1555" spans="2:13" ht="20.100000000000001" customHeight="1" x14ac:dyDescent="0.25">
      <c r="B1555" s="173" t="str">
        <f>IFERROR(RANK(Table912[[#This Row],[search id]],Table912[search id],1),"")</f>
        <v/>
      </c>
      <c r="C1555" s="174" t="str">
        <f>IF(MIN(Table912[[#This Row],[search supracategory]:[search subcategory]])&lt;&gt;0,MIN(Table912[[#This Row],[search supracategory]:[search subcategory]]),"")</f>
        <v/>
      </c>
      <c r="D1555" s="174" t="str">
        <f>IFERROR(SEARCH($G$3,Table912[[#This Row],[Supracategory Name]])+ROW()/100000,"")</f>
        <v/>
      </c>
      <c r="E1555" s="174" t="str">
        <f>IFERROR(SEARCH($G$3,Table912[[#This Row],[Category Name]])+ROW()/100000,"")</f>
        <v/>
      </c>
      <c r="F1555" s="174" t="str">
        <f>IFERROR(SEARCH($G$3,Table912[[#This Row],[Subcategory Name]])+ROW()/100000,"")</f>
        <v/>
      </c>
      <c r="G1555" s="171">
        <v>3438</v>
      </c>
      <c r="H1555" s="172" t="s">
        <v>2851</v>
      </c>
      <c r="I1555" s="172" t="s">
        <v>3409</v>
      </c>
      <c r="J1555" s="172" t="s">
        <v>3518</v>
      </c>
      <c r="K1555" s="172" t="s">
        <v>3592</v>
      </c>
      <c r="L1555" s="172" t="s">
        <v>3593</v>
      </c>
      <c r="M1555" s="172" t="s">
        <v>179</v>
      </c>
    </row>
    <row r="1556" spans="2:13" ht="20.100000000000001" customHeight="1" x14ac:dyDescent="0.25">
      <c r="B1556" s="169" t="str">
        <f>IFERROR(RANK(Table912[[#This Row],[search id]],Table912[search id],1),"")</f>
        <v/>
      </c>
      <c r="C1556" s="170" t="str">
        <f>IF(MIN(Table912[[#This Row],[search supracategory]:[search subcategory]])&lt;&gt;0,MIN(Table912[[#This Row],[search supracategory]:[search subcategory]]),"")</f>
        <v/>
      </c>
      <c r="D1556" s="170" t="str">
        <f>IFERROR(SEARCH($G$3,Table912[[#This Row],[Supracategory Name]])+ROW()/100000,"")</f>
        <v/>
      </c>
      <c r="E1556" s="170" t="str">
        <f>IFERROR(SEARCH($G$3,Table912[[#This Row],[Category Name]])+ROW()/100000,"")</f>
        <v/>
      </c>
      <c r="F1556" s="170" t="str">
        <f>IFERROR(SEARCH($G$3,Table912[[#This Row],[Subcategory Name]])+ROW()/100000,"")</f>
        <v/>
      </c>
      <c r="G1556" s="171">
        <v>3439</v>
      </c>
      <c r="H1556" s="172" t="s">
        <v>2851</v>
      </c>
      <c r="I1556" s="172" t="s">
        <v>3409</v>
      </c>
      <c r="J1556" s="172" t="s">
        <v>3518</v>
      </c>
      <c r="K1556" s="172" t="s">
        <v>3592</v>
      </c>
      <c r="L1556" s="172" t="s">
        <v>3596</v>
      </c>
      <c r="M1556" s="172" t="s">
        <v>179</v>
      </c>
    </row>
    <row r="1557" spans="2:13" ht="20.100000000000001" customHeight="1" x14ac:dyDescent="0.25">
      <c r="B1557" s="173" t="str">
        <f>IFERROR(RANK(Table912[[#This Row],[search id]],Table912[search id],1),"")</f>
        <v/>
      </c>
      <c r="C1557" s="174" t="str">
        <f>IF(MIN(Table912[[#This Row],[search supracategory]:[search subcategory]])&lt;&gt;0,MIN(Table912[[#This Row],[search supracategory]:[search subcategory]]),"")</f>
        <v/>
      </c>
      <c r="D1557" s="174" t="str">
        <f>IFERROR(SEARCH($G$3,Table912[[#This Row],[Supracategory Name]])+ROW()/100000,"")</f>
        <v/>
      </c>
      <c r="E1557" s="174" t="str">
        <f>IFERROR(SEARCH($G$3,Table912[[#This Row],[Category Name]])+ROW()/100000,"")</f>
        <v/>
      </c>
      <c r="F1557" s="174" t="str">
        <f>IFERROR(SEARCH($G$3,Table912[[#This Row],[Subcategory Name]])+ROW()/100000,"")</f>
        <v/>
      </c>
      <c r="G1557" s="171">
        <v>3440</v>
      </c>
      <c r="H1557" s="172" t="s">
        <v>2851</v>
      </c>
      <c r="I1557" s="172" t="s">
        <v>3409</v>
      </c>
      <c r="J1557" s="172" t="s">
        <v>3518</v>
      </c>
      <c r="K1557" s="172" t="s">
        <v>3592</v>
      </c>
      <c r="L1557" s="172" t="s">
        <v>3598</v>
      </c>
      <c r="M1557" s="172" t="s">
        <v>179</v>
      </c>
    </row>
    <row r="1558" spans="2:13" ht="20.100000000000001" customHeight="1" x14ac:dyDescent="0.25">
      <c r="B1558" s="169" t="str">
        <f>IFERROR(RANK(Table912[[#This Row],[search id]],Table912[search id],1),"")</f>
        <v/>
      </c>
      <c r="C1558" s="170" t="str">
        <f>IF(MIN(Table912[[#This Row],[search supracategory]:[search subcategory]])&lt;&gt;0,MIN(Table912[[#This Row],[search supracategory]:[search subcategory]]),"")</f>
        <v/>
      </c>
      <c r="D1558" s="170" t="str">
        <f>IFERROR(SEARCH($G$3,Table912[[#This Row],[Supracategory Name]])+ROW()/100000,"")</f>
        <v/>
      </c>
      <c r="E1558" s="170" t="str">
        <f>IFERROR(SEARCH($G$3,Table912[[#This Row],[Category Name]])+ROW()/100000,"")</f>
        <v/>
      </c>
      <c r="F1558" s="170" t="str">
        <f>IFERROR(SEARCH($G$3,Table912[[#This Row],[Subcategory Name]])+ROW()/100000,"")</f>
        <v/>
      </c>
      <c r="G1558" s="171">
        <v>3476</v>
      </c>
      <c r="H1558" s="172" t="s">
        <v>2851</v>
      </c>
      <c r="I1558" s="172" t="s">
        <v>3409</v>
      </c>
      <c r="J1558" s="172" t="s">
        <v>3518</v>
      </c>
      <c r="K1558" s="172" t="s">
        <v>3592</v>
      </c>
      <c r="L1558" s="172" t="s">
        <v>3600</v>
      </c>
      <c r="M1558" s="172" t="s">
        <v>179</v>
      </c>
    </row>
    <row r="1559" spans="2:13" ht="20.100000000000001" customHeight="1" x14ac:dyDescent="0.25">
      <c r="B1559" s="173" t="str">
        <f>IFERROR(RANK(Table912[[#This Row],[search id]],Table912[search id],1),"")</f>
        <v/>
      </c>
      <c r="C1559" s="174" t="str">
        <f>IF(MIN(Table912[[#This Row],[search supracategory]:[search subcategory]])&lt;&gt;0,MIN(Table912[[#This Row],[search supracategory]:[search subcategory]]),"")</f>
        <v/>
      </c>
      <c r="D1559" s="174" t="str">
        <f>IFERROR(SEARCH($G$3,Table912[[#This Row],[Supracategory Name]])+ROW()/100000,"")</f>
        <v/>
      </c>
      <c r="E1559" s="174" t="str">
        <f>IFERROR(SEARCH($G$3,Table912[[#This Row],[Category Name]])+ROW()/100000,"")</f>
        <v/>
      </c>
      <c r="F1559" s="174" t="str">
        <f>IFERROR(SEARCH($G$3,Table912[[#This Row],[Subcategory Name]])+ROW()/100000,"")</f>
        <v/>
      </c>
      <c r="G1559" s="171">
        <v>3457</v>
      </c>
      <c r="H1559" s="172" t="s">
        <v>2851</v>
      </c>
      <c r="I1559" s="172" t="s">
        <v>3409</v>
      </c>
      <c r="J1559" s="172" t="s">
        <v>3518</v>
      </c>
      <c r="K1559" s="172" t="s">
        <v>3592</v>
      </c>
      <c r="L1559" s="172" t="s">
        <v>3602</v>
      </c>
      <c r="M1559" s="172" t="s">
        <v>179</v>
      </c>
    </row>
    <row r="1560" spans="2:13" ht="20.100000000000001" customHeight="1" x14ac:dyDescent="0.25">
      <c r="B1560" s="169" t="str">
        <f>IFERROR(RANK(Table912[[#This Row],[search id]],Table912[search id],1),"")</f>
        <v/>
      </c>
      <c r="C1560" s="170" t="str">
        <f>IF(MIN(Table912[[#This Row],[search supracategory]:[search subcategory]])&lt;&gt;0,MIN(Table912[[#This Row],[search supracategory]:[search subcategory]]),"")</f>
        <v/>
      </c>
      <c r="D1560" s="170" t="str">
        <f>IFERROR(SEARCH($G$3,Table912[[#This Row],[Supracategory Name]])+ROW()/100000,"")</f>
        <v/>
      </c>
      <c r="E1560" s="170" t="str">
        <f>IFERROR(SEARCH($G$3,Table912[[#This Row],[Category Name]])+ROW()/100000,"")</f>
        <v/>
      </c>
      <c r="F1560" s="170" t="str">
        <f>IFERROR(SEARCH($G$3,Table912[[#This Row],[Subcategory Name]])+ROW()/100000,"")</f>
        <v/>
      </c>
      <c r="G1560" s="171">
        <v>3517</v>
      </c>
      <c r="H1560" s="172" t="s">
        <v>2851</v>
      </c>
      <c r="I1560" s="172" t="s">
        <v>3409</v>
      </c>
      <c r="J1560" s="172" t="s">
        <v>3518</v>
      </c>
      <c r="K1560" s="172" t="s">
        <v>3592</v>
      </c>
      <c r="L1560" s="172" t="s">
        <v>3604</v>
      </c>
      <c r="M1560" s="172" t="s">
        <v>179</v>
      </c>
    </row>
    <row r="1561" spans="2:13" ht="20.100000000000001" customHeight="1" x14ac:dyDescent="0.25">
      <c r="B1561" s="173" t="str">
        <f>IFERROR(RANK(Table912[[#This Row],[search id]],Table912[search id],1),"")</f>
        <v/>
      </c>
      <c r="C1561" s="174" t="str">
        <f>IF(MIN(Table912[[#This Row],[search supracategory]:[search subcategory]])&lt;&gt;0,MIN(Table912[[#This Row],[search supracategory]:[search subcategory]]),"")</f>
        <v/>
      </c>
      <c r="D1561" s="174" t="str">
        <f>IFERROR(SEARCH($G$3,Table912[[#This Row],[Supracategory Name]])+ROW()/100000,"")</f>
        <v/>
      </c>
      <c r="E1561" s="174" t="str">
        <f>IFERROR(SEARCH($G$3,Table912[[#This Row],[Category Name]])+ROW()/100000,"")</f>
        <v/>
      </c>
      <c r="F1561" s="174" t="str">
        <f>IFERROR(SEARCH($G$3,Table912[[#This Row],[Subcategory Name]])+ROW()/100000,"")</f>
        <v/>
      </c>
      <c r="G1561" s="171">
        <v>3078</v>
      </c>
      <c r="H1561" s="172" t="s">
        <v>2851</v>
      </c>
      <c r="I1561" s="172" t="s">
        <v>3409</v>
      </c>
      <c r="J1561" s="172" t="s">
        <v>3518</v>
      </c>
      <c r="K1561" s="172" t="s">
        <v>3592</v>
      </c>
      <c r="L1561" s="172" t="s">
        <v>3606</v>
      </c>
      <c r="M1561" s="172" t="s">
        <v>3607</v>
      </c>
    </row>
    <row r="1562" spans="2:13" ht="20.100000000000001" customHeight="1" x14ac:dyDescent="0.25">
      <c r="B1562" s="169" t="str">
        <f>IFERROR(RANK(Table912[[#This Row],[search id]],Table912[search id],1),"")</f>
        <v/>
      </c>
      <c r="C1562" s="170" t="str">
        <f>IF(MIN(Table912[[#This Row],[search supracategory]:[search subcategory]])&lt;&gt;0,MIN(Table912[[#This Row],[search supracategory]:[search subcategory]]),"")</f>
        <v/>
      </c>
      <c r="D1562" s="170" t="str">
        <f>IFERROR(SEARCH($G$3,Table912[[#This Row],[Supracategory Name]])+ROW()/100000,"")</f>
        <v/>
      </c>
      <c r="E1562" s="170" t="str">
        <f>IFERROR(SEARCH($G$3,Table912[[#This Row],[Category Name]])+ROW()/100000,"")</f>
        <v/>
      </c>
      <c r="F1562" s="170" t="str">
        <f>IFERROR(SEARCH($G$3,Table912[[#This Row],[Subcategory Name]])+ROW()/100000,"")</f>
        <v/>
      </c>
      <c r="G1562" s="171">
        <v>3084</v>
      </c>
      <c r="H1562" s="172" t="s">
        <v>2851</v>
      </c>
      <c r="I1562" s="172" t="s">
        <v>3409</v>
      </c>
      <c r="J1562" s="172" t="s">
        <v>3518</v>
      </c>
      <c r="K1562" s="172" t="s">
        <v>3592</v>
      </c>
      <c r="L1562" s="172" t="s">
        <v>3606</v>
      </c>
      <c r="M1562" s="172" t="s">
        <v>3610</v>
      </c>
    </row>
    <row r="1563" spans="2:13" ht="20.100000000000001" customHeight="1" x14ac:dyDescent="0.25">
      <c r="B1563" s="173" t="str">
        <f>IFERROR(RANK(Table912[[#This Row],[search id]],Table912[search id],1),"")</f>
        <v/>
      </c>
      <c r="C1563" s="174" t="str">
        <f>IF(MIN(Table912[[#This Row],[search supracategory]:[search subcategory]])&lt;&gt;0,MIN(Table912[[#This Row],[search supracategory]:[search subcategory]]),"")</f>
        <v/>
      </c>
      <c r="D1563" s="174" t="str">
        <f>IFERROR(SEARCH($G$3,Table912[[#This Row],[Supracategory Name]])+ROW()/100000,"")</f>
        <v/>
      </c>
      <c r="E1563" s="174" t="str">
        <f>IFERROR(SEARCH($G$3,Table912[[#This Row],[Category Name]])+ROW()/100000,"")</f>
        <v/>
      </c>
      <c r="F1563" s="174" t="str">
        <f>IFERROR(SEARCH($G$3,Table912[[#This Row],[Subcategory Name]])+ROW()/100000,"")</f>
        <v/>
      </c>
      <c r="G1563" s="171">
        <v>3085</v>
      </c>
      <c r="H1563" s="172" t="s">
        <v>2851</v>
      </c>
      <c r="I1563" s="172" t="s">
        <v>3409</v>
      </c>
      <c r="J1563" s="172" t="s">
        <v>3518</v>
      </c>
      <c r="K1563" s="172" t="s">
        <v>3592</v>
      </c>
      <c r="L1563" s="172" t="s">
        <v>3606</v>
      </c>
      <c r="M1563" s="172" t="s">
        <v>3612</v>
      </c>
    </row>
    <row r="1564" spans="2:13" ht="20.100000000000001" customHeight="1" x14ac:dyDescent="0.25">
      <c r="B1564" s="169" t="str">
        <f>IFERROR(RANK(Table912[[#This Row],[search id]],Table912[search id],1),"")</f>
        <v/>
      </c>
      <c r="C1564" s="170" t="str">
        <f>IF(MIN(Table912[[#This Row],[search supracategory]:[search subcategory]])&lt;&gt;0,MIN(Table912[[#This Row],[search supracategory]:[search subcategory]]),"")</f>
        <v/>
      </c>
      <c r="D1564" s="170" t="str">
        <f>IFERROR(SEARCH($G$3,Table912[[#This Row],[Supracategory Name]])+ROW()/100000,"")</f>
        <v/>
      </c>
      <c r="E1564" s="170" t="str">
        <f>IFERROR(SEARCH($G$3,Table912[[#This Row],[Category Name]])+ROW()/100000,"")</f>
        <v/>
      </c>
      <c r="F1564" s="170" t="str">
        <f>IFERROR(SEARCH($G$3,Table912[[#This Row],[Subcategory Name]])+ROW()/100000,"")</f>
        <v/>
      </c>
      <c r="G1564" s="171">
        <v>3382</v>
      </c>
      <c r="H1564" s="172" t="s">
        <v>2851</v>
      </c>
      <c r="I1564" s="172" t="s">
        <v>3409</v>
      </c>
      <c r="J1564" s="172" t="s">
        <v>3518</v>
      </c>
      <c r="K1564" s="172" t="s">
        <v>3614</v>
      </c>
      <c r="L1564" s="172" t="s">
        <v>3615</v>
      </c>
      <c r="M1564" s="172" t="s">
        <v>3616</v>
      </c>
    </row>
    <row r="1565" spans="2:13" ht="20.100000000000001" customHeight="1" x14ac:dyDescent="0.25">
      <c r="B1565" s="173" t="str">
        <f>IFERROR(RANK(Table912[[#This Row],[search id]],Table912[search id],1),"")</f>
        <v/>
      </c>
      <c r="C1565" s="174" t="str">
        <f>IF(MIN(Table912[[#This Row],[search supracategory]:[search subcategory]])&lt;&gt;0,MIN(Table912[[#This Row],[search supracategory]:[search subcategory]]),"")</f>
        <v/>
      </c>
      <c r="D1565" s="174" t="str">
        <f>IFERROR(SEARCH($G$3,Table912[[#This Row],[Supracategory Name]])+ROW()/100000,"")</f>
        <v/>
      </c>
      <c r="E1565" s="174" t="str">
        <f>IFERROR(SEARCH($G$3,Table912[[#This Row],[Category Name]])+ROW()/100000,"")</f>
        <v/>
      </c>
      <c r="F1565" s="174" t="str">
        <f>IFERROR(SEARCH($G$3,Table912[[#This Row],[Subcategory Name]])+ROW()/100000,"")</f>
        <v/>
      </c>
      <c r="G1565" s="171">
        <v>3184</v>
      </c>
      <c r="H1565" s="172" t="s">
        <v>2851</v>
      </c>
      <c r="I1565" s="172" t="s">
        <v>3409</v>
      </c>
      <c r="J1565" s="172" t="s">
        <v>3518</v>
      </c>
      <c r="K1565" s="172" t="s">
        <v>3614</v>
      </c>
      <c r="L1565" s="172" t="s">
        <v>3620</v>
      </c>
      <c r="M1565" s="172" t="s">
        <v>3621</v>
      </c>
    </row>
    <row r="1566" spans="2:13" ht="20.100000000000001" customHeight="1" x14ac:dyDescent="0.25">
      <c r="B1566" s="169" t="str">
        <f>IFERROR(RANK(Table912[[#This Row],[search id]],Table912[search id],1),"")</f>
        <v/>
      </c>
      <c r="C1566" s="170" t="str">
        <f>IF(MIN(Table912[[#This Row],[search supracategory]:[search subcategory]])&lt;&gt;0,MIN(Table912[[#This Row],[search supracategory]:[search subcategory]]),"")</f>
        <v/>
      </c>
      <c r="D1566" s="170" t="str">
        <f>IFERROR(SEARCH($G$3,Table912[[#This Row],[Supracategory Name]])+ROW()/100000,"")</f>
        <v/>
      </c>
      <c r="E1566" s="170" t="str">
        <f>IFERROR(SEARCH($G$3,Table912[[#This Row],[Category Name]])+ROW()/100000,"")</f>
        <v/>
      </c>
      <c r="F1566" s="170" t="str">
        <f>IFERROR(SEARCH($G$3,Table912[[#This Row],[Subcategory Name]])+ROW()/100000,"")</f>
        <v/>
      </c>
      <c r="G1566" s="171">
        <v>3185</v>
      </c>
      <c r="H1566" s="172" t="s">
        <v>2851</v>
      </c>
      <c r="I1566" s="172" t="s">
        <v>3409</v>
      </c>
      <c r="J1566" s="172" t="s">
        <v>3518</v>
      </c>
      <c r="K1566" s="172" t="s">
        <v>3614</v>
      </c>
      <c r="L1566" s="172" t="s">
        <v>3624</v>
      </c>
      <c r="M1566" s="172" t="s">
        <v>3625</v>
      </c>
    </row>
    <row r="1567" spans="2:13" ht="20.100000000000001" customHeight="1" x14ac:dyDescent="0.25">
      <c r="B1567" s="173" t="str">
        <f>IFERROR(RANK(Table912[[#This Row],[search id]],Table912[search id],1),"")</f>
        <v/>
      </c>
      <c r="C1567" s="174" t="str">
        <f>IF(MIN(Table912[[#This Row],[search supracategory]:[search subcategory]])&lt;&gt;0,MIN(Table912[[#This Row],[search supracategory]:[search subcategory]]),"")</f>
        <v/>
      </c>
      <c r="D1567" s="174" t="str">
        <f>IFERROR(SEARCH($G$3,Table912[[#This Row],[Supracategory Name]])+ROW()/100000,"")</f>
        <v/>
      </c>
      <c r="E1567" s="174" t="str">
        <f>IFERROR(SEARCH($G$3,Table912[[#This Row],[Category Name]])+ROW()/100000,"")</f>
        <v/>
      </c>
      <c r="F1567" s="174" t="str">
        <f>IFERROR(SEARCH($G$3,Table912[[#This Row],[Subcategory Name]])+ROW()/100000,"")</f>
        <v/>
      </c>
      <c r="G1567" s="171">
        <v>3191</v>
      </c>
      <c r="H1567" s="172" t="s">
        <v>2851</v>
      </c>
      <c r="I1567" s="172" t="s">
        <v>3409</v>
      </c>
      <c r="J1567" s="172" t="s">
        <v>3518</v>
      </c>
      <c r="K1567" s="172" t="s">
        <v>3614</v>
      </c>
      <c r="L1567" s="172" t="s">
        <v>3624</v>
      </c>
      <c r="M1567" s="172" t="s">
        <v>3628</v>
      </c>
    </row>
    <row r="1568" spans="2:13" ht="20.100000000000001" customHeight="1" x14ac:dyDescent="0.25">
      <c r="B1568" s="169" t="str">
        <f>IFERROR(RANK(Table912[[#This Row],[search id]],Table912[search id],1),"")</f>
        <v/>
      </c>
      <c r="C1568" s="170" t="str">
        <f>IF(MIN(Table912[[#This Row],[search supracategory]:[search subcategory]])&lt;&gt;0,MIN(Table912[[#This Row],[search supracategory]:[search subcategory]]),"")</f>
        <v/>
      </c>
      <c r="D1568" s="170" t="str">
        <f>IFERROR(SEARCH($G$3,Table912[[#This Row],[Supracategory Name]])+ROW()/100000,"")</f>
        <v/>
      </c>
      <c r="E1568" s="170" t="str">
        <f>IFERROR(SEARCH($G$3,Table912[[#This Row],[Category Name]])+ROW()/100000,"")</f>
        <v/>
      </c>
      <c r="F1568" s="170" t="str">
        <f>IFERROR(SEARCH($G$3,Table912[[#This Row],[Subcategory Name]])+ROW()/100000,"")</f>
        <v/>
      </c>
      <c r="G1568" s="171">
        <v>3193</v>
      </c>
      <c r="H1568" s="172" t="s">
        <v>2851</v>
      </c>
      <c r="I1568" s="172" t="s">
        <v>3409</v>
      </c>
      <c r="J1568" s="172" t="s">
        <v>3518</v>
      </c>
      <c r="K1568" s="172" t="s">
        <v>3614</v>
      </c>
      <c r="L1568" s="172" t="s">
        <v>3624</v>
      </c>
      <c r="M1568" s="172" t="s">
        <v>3630</v>
      </c>
    </row>
    <row r="1569" spans="2:13" ht="20.100000000000001" customHeight="1" x14ac:dyDescent="0.25">
      <c r="B1569" s="173" t="str">
        <f>IFERROR(RANK(Table912[[#This Row],[search id]],Table912[search id],1),"")</f>
        <v/>
      </c>
      <c r="C1569" s="174" t="str">
        <f>IF(MIN(Table912[[#This Row],[search supracategory]:[search subcategory]])&lt;&gt;0,MIN(Table912[[#This Row],[search supracategory]:[search subcategory]]),"")</f>
        <v/>
      </c>
      <c r="D1569" s="174" t="str">
        <f>IFERROR(SEARCH($G$3,Table912[[#This Row],[Supracategory Name]])+ROW()/100000,"")</f>
        <v/>
      </c>
      <c r="E1569" s="174" t="str">
        <f>IFERROR(SEARCH($G$3,Table912[[#This Row],[Category Name]])+ROW()/100000,"")</f>
        <v/>
      </c>
      <c r="F1569" s="174" t="str">
        <f>IFERROR(SEARCH($G$3,Table912[[#This Row],[Subcategory Name]])+ROW()/100000,"")</f>
        <v/>
      </c>
      <c r="G1569" s="171">
        <v>3166</v>
      </c>
      <c r="H1569" s="172" t="s">
        <v>2851</v>
      </c>
      <c r="I1569" s="172" t="s">
        <v>3409</v>
      </c>
      <c r="J1569" s="172" t="s">
        <v>3518</v>
      </c>
      <c r="K1569" s="172" t="s">
        <v>3614</v>
      </c>
      <c r="L1569" s="172" t="s">
        <v>3632</v>
      </c>
      <c r="M1569" s="172" t="s">
        <v>3633</v>
      </c>
    </row>
    <row r="1570" spans="2:13" ht="20.100000000000001" customHeight="1" x14ac:dyDescent="0.25">
      <c r="B1570" s="169" t="str">
        <f>IFERROR(RANK(Table912[[#This Row],[search id]],Table912[search id],1),"")</f>
        <v/>
      </c>
      <c r="C1570" s="170" t="str">
        <f>IF(MIN(Table912[[#This Row],[search supracategory]:[search subcategory]])&lt;&gt;0,MIN(Table912[[#This Row],[search supracategory]:[search subcategory]]),"")</f>
        <v/>
      </c>
      <c r="D1570" s="170" t="str">
        <f>IFERROR(SEARCH($G$3,Table912[[#This Row],[Supracategory Name]])+ROW()/100000,"")</f>
        <v/>
      </c>
      <c r="E1570" s="170" t="str">
        <f>IFERROR(SEARCH($G$3,Table912[[#This Row],[Category Name]])+ROW()/100000,"")</f>
        <v/>
      </c>
      <c r="F1570" s="170" t="str">
        <f>IFERROR(SEARCH($G$3,Table912[[#This Row],[Subcategory Name]])+ROW()/100000,"")</f>
        <v/>
      </c>
      <c r="G1570" s="171">
        <v>3167</v>
      </c>
      <c r="H1570" s="172" t="s">
        <v>2851</v>
      </c>
      <c r="I1570" s="172" t="s">
        <v>3409</v>
      </c>
      <c r="J1570" s="172" t="s">
        <v>3518</v>
      </c>
      <c r="K1570" s="172" t="s">
        <v>3614</v>
      </c>
      <c r="L1570" s="172" t="s">
        <v>3632</v>
      </c>
      <c r="M1570" s="172" t="s">
        <v>3636</v>
      </c>
    </row>
    <row r="1571" spans="2:13" ht="20.100000000000001" customHeight="1" x14ac:dyDescent="0.25">
      <c r="B1571" s="173" t="str">
        <f>IFERROR(RANK(Table912[[#This Row],[search id]],Table912[search id],1),"")</f>
        <v/>
      </c>
      <c r="C1571" s="174" t="str">
        <f>IF(MIN(Table912[[#This Row],[search supracategory]:[search subcategory]])&lt;&gt;0,MIN(Table912[[#This Row],[search supracategory]:[search subcategory]]),"")</f>
        <v/>
      </c>
      <c r="D1571" s="174" t="str">
        <f>IFERROR(SEARCH($G$3,Table912[[#This Row],[Supracategory Name]])+ROW()/100000,"")</f>
        <v/>
      </c>
      <c r="E1571" s="174" t="str">
        <f>IFERROR(SEARCH($G$3,Table912[[#This Row],[Category Name]])+ROW()/100000,"")</f>
        <v/>
      </c>
      <c r="F1571" s="174" t="str">
        <f>IFERROR(SEARCH($G$3,Table912[[#This Row],[Subcategory Name]])+ROW()/100000,"")</f>
        <v/>
      </c>
      <c r="G1571" s="171">
        <v>3168</v>
      </c>
      <c r="H1571" s="172" t="s">
        <v>2851</v>
      </c>
      <c r="I1571" s="172" t="s">
        <v>3409</v>
      </c>
      <c r="J1571" s="172" t="s">
        <v>3518</v>
      </c>
      <c r="K1571" s="172" t="s">
        <v>3614</v>
      </c>
      <c r="L1571" s="172" t="s">
        <v>3632</v>
      </c>
      <c r="M1571" s="172" t="s">
        <v>3638</v>
      </c>
    </row>
    <row r="1572" spans="2:13" ht="20.100000000000001" customHeight="1" x14ac:dyDescent="0.25">
      <c r="B1572" s="169" t="str">
        <f>IFERROR(RANK(Table912[[#This Row],[search id]],Table912[search id],1),"")</f>
        <v/>
      </c>
      <c r="C1572" s="170" t="str">
        <f>IF(MIN(Table912[[#This Row],[search supracategory]:[search subcategory]])&lt;&gt;0,MIN(Table912[[#This Row],[search supracategory]:[search subcategory]]),"")</f>
        <v/>
      </c>
      <c r="D1572" s="170" t="str">
        <f>IFERROR(SEARCH($G$3,Table912[[#This Row],[Supracategory Name]])+ROW()/100000,"")</f>
        <v/>
      </c>
      <c r="E1572" s="170" t="str">
        <f>IFERROR(SEARCH($G$3,Table912[[#This Row],[Category Name]])+ROW()/100000,"")</f>
        <v/>
      </c>
      <c r="F1572" s="170" t="str">
        <f>IFERROR(SEARCH($G$3,Table912[[#This Row],[Subcategory Name]])+ROW()/100000,"")</f>
        <v/>
      </c>
      <c r="G1572" s="171">
        <v>3173</v>
      </c>
      <c r="H1572" s="172" t="s">
        <v>2851</v>
      </c>
      <c r="I1572" s="172" t="s">
        <v>3409</v>
      </c>
      <c r="J1572" s="172" t="s">
        <v>3518</v>
      </c>
      <c r="K1572" s="172" t="s">
        <v>3614</v>
      </c>
      <c r="L1572" s="172" t="s">
        <v>3632</v>
      </c>
      <c r="M1572" s="172" t="s">
        <v>3640</v>
      </c>
    </row>
    <row r="1573" spans="2:13" ht="20.100000000000001" customHeight="1" x14ac:dyDescent="0.25">
      <c r="B1573" s="173" t="str">
        <f>IFERROR(RANK(Table912[[#This Row],[search id]],Table912[search id],1),"")</f>
        <v/>
      </c>
      <c r="C1573" s="174" t="str">
        <f>IF(MIN(Table912[[#This Row],[search supracategory]:[search subcategory]])&lt;&gt;0,MIN(Table912[[#This Row],[search supracategory]:[search subcategory]]),"")</f>
        <v/>
      </c>
      <c r="D1573" s="174" t="str">
        <f>IFERROR(SEARCH($G$3,Table912[[#This Row],[Supracategory Name]])+ROW()/100000,"")</f>
        <v/>
      </c>
      <c r="E1573" s="174" t="str">
        <f>IFERROR(SEARCH($G$3,Table912[[#This Row],[Category Name]])+ROW()/100000,"")</f>
        <v/>
      </c>
      <c r="F1573" s="174" t="str">
        <f>IFERROR(SEARCH($G$3,Table912[[#This Row],[Subcategory Name]])+ROW()/100000,"")</f>
        <v/>
      </c>
      <c r="G1573" s="171">
        <v>3174</v>
      </c>
      <c r="H1573" s="172" t="s">
        <v>2851</v>
      </c>
      <c r="I1573" s="172" t="s">
        <v>3409</v>
      </c>
      <c r="J1573" s="172" t="s">
        <v>3518</v>
      </c>
      <c r="K1573" s="172" t="s">
        <v>3614</v>
      </c>
      <c r="L1573" s="172" t="s">
        <v>3615</v>
      </c>
      <c r="M1573" s="172" t="s">
        <v>3642</v>
      </c>
    </row>
    <row r="1574" spans="2:13" ht="20.100000000000001" customHeight="1" x14ac:dyDescent="0.25">
      <c r="B1574" s="169" t="str">
        <f>IFERROR(RANK(Table912[[#This Row],[search id]],Table912[search id],1),"")</f>
        <v/>
      </c>
      <c r="C1574" s="170" t="str">
        <f>IF(MIN(Table912[[#This Row],[search supracategory]:[search subcategory]])&lt;&gt;0,MIN(Table912[[#This Row],[search supracategory]:[search subcategory]]),"")</f>
        <v/>
      </c>
      <c r="D1574" s="170" t="str">
        <f>IFERROR(SEARCH($G$3,Table912[[#This Row],[Supracategory Name]])+ROW()/100000,"")</f>
        <v/>
      </c>
      <c r="E1574" s="170" t="str">
        <f>IFERROR(SEARCH($G$3,Table912[[#This Row],[Category Name]])+ROW()/100000,"")</f>
        <v/>
      </c>
      <c r="F1574" s="170" t="str">
        <f>IFERROR(SEARCH($G$3,Table912[[#This Row],[Subcategory Name]])+ROW()/100000,"")</f>
        <v/>
      </c>
      <c r="G1574" s="171">
        <v>3176</v>
      </c>
      <c r="H1574" s="172" t="s">
        <v>2851</v>
      </c>
      <c r="I1574" s="172" t="s">
        <v>3409</v>
      </c>
      <c r="J1574" s="172" t="s">
        <v>3518</v>
      </c>
      <c r="K1574" s="172" t="s">
        <v>3614</v>
      </c>
      <c r="L1574" s="172" t="s">
        <v>3615</v>
      </c>
      <c r="M1574" s="172" t="s">
        <v>3644</v>
      </c>
    </row>
    <row r="1575" spans="2:13" ht="20.100000000000001" customHeight="1" x14ac:dyDescent="0.25">
      <c r="B1575" s="173" t="str">
        <f>IFERROR(RANK(Table912[[#This Row],[search id]],Table912[search id],1),"")</f>
        <v/>
      </c>
      <c r="C1575" s="174" t="str">
        <f>IF(MIN(Table912[[#This Row],[search supracategory]:[search subcategory]])&lt;&gt;0,MIN(Table912[[#This Row],[search supracategory]:[search subcategory]]),"")</f>
        <v/>
      </c>
      <c r="D1575" s="174" t="str">
        <f>IFERROR(SEARCH($G$3,Table912[[#This Row],[Supracategory Name]])+ROW()/100000,"")</f>
        <v/>
      </c>
      <c r="E1575" s="174" t="str">
        <f>IFERROR(SEARCH($G$3,Table912[[#This Row],[Category Name]])+ROW()/100000,"")</f>
        <v/>
      </c>
      <c r="F1575" s="174" t="str">
        <f>IFERROR(SEARCH($G$3,Table912[[#This Row],[Subcategory Name]])+ROW()/100000,"")</f>
        <v/>
      </c>
      <c r="G1575" s="171">
        <v>3179</v>
      </c>
      <c r="H1575" s="172" t="s">
        <v>2851</v>
      </c>
      <c r="I1575" s="172" t="s">
        <v>3409</v>
      </c>
      <c r="J1575" s="172" t="s">
        <v>3518</v>
      </c>
      <c r="K1575" s="172" t="s">
        <v>3614</v>
      </c>
      <c r="L1575" s="172" t="s">
        <v>3620</v>
      </c>
      <c r="M1575" s="172" t="s">
        <v>3646</v>
      </c>
    </row>
    <row r="1576" spans="2:13" ht="20.100000000000001" customHeight="1" x14ac:dyDescent="0.25">
      <c r="B1576" s="169" t="str">
        <f>IFERROR(RANK(Table912[[#This Row],[search id]],Table912[search id],1),"")</f>
        <v/>
      </c>
      <c r="C1576" s="170" t="str">
        <f>IF(MIN(Table912[[#This Row],[search supracategory]:[search subcategory]])&lt;&gt;0,MIN(Table912[[#This Row],[search supracategory]:[search subcategory]]),"")</f>
        <v/>
      </c>
      <c r="D1576" s="170" t="str">
        <f>IFERROR(SEARCH($G$3,Table912[[#This Row],[Supracategory Name]])+ROW()/100000,"")</f>
        <v/>
      </c>
      <c r="E1576" s="170" t="str">
        <f>IFERROR(SEARCH($G$3,Table912[[#This Row],[Category Name]])+ROW()/100000,"")</f>
        <v/>
      </c>
      <c r="F1576" s="170" t="str">
        <f>IFERROR(SEARCH($G$3,Table912[[#This Row],[Subcategory Name]])+ROW()/100000,"")</f>
        <v/>
      </c>
      <c r="G1576" s="171">
        <v>1607</v>
      </c>
      <c r="H1576" s="172" t="s">
        <v>2851</v>
      </c>
      <c r="I1576" s="172" t="s">
        <v>3409</v>
      </c>
      <c r="J1576" s="172" t="s">
        <v>3518</v>
      </c>
      <c r="K1576" s="172" t="s">
        <v>3648</v>
      </c>
      <c r="L1576" s="172" t="s">
        <v>3649</v>
      </c>
      <c r="M1576" s="172" t="s">
        <v>179</v>
      </c>
    </row>
    <row r="1577" spans="2:13" ht="20.100000000000001" customHeight="1" x14ac:dyDescent="0.25">
      <c r="B1577" s="173" t="str">
        <f>IFERROR(RANK(Table912[[#This Row],[search id]],Table912[search id],1),"")</f>
        <v/>
      </c>
      <c r="C1577" s="174" t="str">
        <f>IF(MIN(Table912[[#This Row],[search supracategory]:[search subcategory]])&lt;&gt;0,MIN(Table912[[#This Row],[search supracategory]:[search subcategory]]),"")</f>
        <v/>
      </c>
      <c r="D1577" s="174" t="str">
        <f>IFERROR(SEARCH($G$3,Table912[[#This Row],[Supracategory Name]])+ROW()/100000,"")</f>
        <v/>
      </c>
      <c r="E1577" s="174" t="str">
        <f>IFERROR(SEARCH($G$3,Table912[[#This Row],[Category Name]])+ROW()/100000,"")</f>
        <v/>
      </c>
      <c r="F1577" s="174" t="str">
        <f>IFERROR(SEARCH($G$3,Table912[[#This Row],[Subcategory Name]])+ROW()/100000,"")</f>
        <v/>
      </c>
      <c r="G1577" s="171">
        <v>1608</v>
      </c>
      <c r="H1577" s="172" t="s">
        <v>2851</v>
      </c>
      <c r="I1577" s="172" t="s">
        <v>3409</v>
      </c>
      <c r="J1577" s="172" t="s">
        <v>3518</v>
      </c>
      <c r="K1577" s="172" t="s">
        <v>3648</v>
      </c>
      <c r="L1577" s="172" t="s">
        <v>3651</v>
      </c>
      <c r="M1577" s="172" t="s">
        <v>179</v>
      </c>
    </row>
    <row r="1578" spans="2:13" ht="20.100000000000001" customHeight="1" x14ac:dyDescent="0.25">
      <c r="B1578" s="169" t="str">
        <f>IFERROR(RANK(Table912[[#This Row],[search id]],Table912[search id],1),"")</f>
        <v/>
      </c>
      <c r="C1578" s="170" t="str">
        <f>IF(MIN(Table912[[#This Row],[search supracategory]:[search subcategory]])&lt;&gt;0,MIN(Table912[[#This Row],[search supracategory]:[search subcategory]]),"")</f>
        <v/>
      </c>
      <c r="D1578" s="170" t="str">
        <f>IFERROR(SEARCH($G$3,Table912[[#This Row],[Supracategory Name]])+ROW()/100000,"")</f>
        <v/>
      </c>
      <c r="E1578" s="170" t="str">
        <f>IFERROR(SEARCH($G$3,Table912[[#This Row],[Category Name]])+ROW()/100000,"")</f>
        <v/>
      </c>
      <c r="F1578" s="170" t="str">
        <f>IFERROR(SEARCH($G$3,Table912[[#This Row],[Subcategory Name]])+ROW()/100000,"")</f>
        <v/>
      </c>
      <c r="G1578" s="171">
        <v>1609</v>
      </c>
      <c r="H1578" s="172" t="s">
        <v>2851</v>
      </c>
      <c r="I1578" s="172" t="s">
        <v>3409</v>
      </c>
      <c r="J1578" s="172" t="s">
        <v>3518</v>
      </c>
      <c r="K1578" s="172" t="s">
        <v>3648</v>
      </c>
      <c r="L1578" s="172" t="s">
        <v>3653</v>
      </c>
      <c r="M1578" s="172" t="s">
        <v>179</v>
      </c>
    </row>
    <row r="1579" spans="2:13" ht="20.100000000000001" customHeight="1" x14ac:dyDescent="0.25">
      <c r="B1579" s="173" t="str">
        <f>IFERROR(RANK(Table912[[#This Row],[search id]],Table912[search id],1),"")</f>
        <v/>
      </c>
      <c r="C1579" s="174" t="str">
        <f>IF(MIN(Table912[[#This Row],[search supracategory]:[search subcategory]])&lt;&gt;0,MIN(Table912[[#This Row],[search supracategory]:[search subcategory]]),"")</f>
        <v/>
      </c>
      <c r="D1579" s="174" t="str">
        <f>IFERROR(SEARCH($G$3,Table912[[#This Row],[Supracategory Name]])+ROW()/100000,"")</f>
        <v/>
      </c>
      <c r="E1579" s="174" t="str">
        <f>IFERROR(SEARCH($G$3,Table912[[#This Row],[Category Name]])+ROW()/100000,"")</f>
        <v/>
      </c>
      <c r="F1579" s="174" t="str">
        <f>IFERROR(SEARCH($G$3,Table912[[#This Row],[Subcategory Name]])+ROW()/100000,"")</f>
        <v/>
      </c>
      <c r="G1579" s="171">
        <v>1610</v>
      </c>
      <c r="H1579" s="172" t="s">
        <v>2851</v>
      </c>
      <c r="I1579" s="172" t="s">
        <v>3409</v>
      </c>
      <c r="J1579" s="172" t="s">
        <v>3518</v>
      </c>
      <c r="K1579" s="172" t="s">
        <v>3648</v>
      </c>
      <c r="L1579" s="172" t="s">
        <v>3655</v>
      </c>
      <c r="M1579" s="172" t="s">
        <v>179</v>
      </c>
    </row>
    <row r="1580" spans="2:13" ht="20.100000000000001" customHeight="1" x14ac:dyDescent="0.25">
      <c r="B1580" s="169" t="str">
        <f>IFERROR(RANK(Table912[[#This Row],[search id]],Table912[search id],1),"")</f>
        <v/>
      </c>
      <c r="C1580" s="170" t="str">
        <f>IF(MIN(Table912[[#This Row],[search supracategory]:[search subcategory]])&lt;&gt;0,MIN(Table912[[#This Row],[search supracategory]:[search subcategory]]),"")</f>
        <v/>
      </c>
      <c r="D1580" s="170" t="str">
        <f>IFERROR(SEARCH($G$3,Table912[[#This Row],[Supracategory Name]])+ROW()/100000,"")</f>
        <v/>
      </c>
      <c r="E1580" s="170" t="str">
        <f>IFERROR(SEARCH($G$3,Table912[[#This Row],[Category Name]])+ROW()/100000,"")</f>
        <v/>
      </c>
      <c r="F1580" s="170" t="str">
        <f>IFERROR(SEARCH($G$3,Table912[[#This Row],[Subcategory Name]])+ROW()/100000,"")</f>
        <v/>
      </c>
      <c r="G1580" s="171">
        <v>1602</v>
      </c>
      <c r="H1580" s="172" t="s">
        <v>2851</v>
      </c>
      <c r="I1580" s="172" t="s">
        <v>3409</v>
      </c>
      <c r="J1580" s="172" t="s">
        <v>3518</v>
      </c>
      <c r="K1580" s="172" t="s">
        <v>3648</v>
      </c>
      <c r="L1580" s="172" t="s">
        <v>3657</v>
      </c>
      <c r="M1580" s="172" t="s">
        <v>179</v>
      </c>
    </row>
    <row r="1581" spans="2:13" ht="20.100000000000001" customHeight="1" x14ac:dyDescent="0.25">
      <c r="B1581" s="173" t="str">
        <f>IFERROR(RANK(Table912[[#This Row],[search id]],Table912[search id],1),"")</f>
        <v/>
      </c>
      <c r="C1581" s="174" t="str">
        <f>IF(MIN(Table912[[#This Row],[search supracategory]:[search subcategory]])&lt;&gt;0,MIN(Table912[[#This Row],[search supracategory]:[search subcategory]]),"")</f>
        <v/>
      </c>
      <c r="D1581" s="174" t="str">
        <f>IFERROR(SEARCH($G$3,Table912[[#This Row],[Supracategory Name]])+ROW()/100000,"")</f>
        <v/>
      </c>
      <c r="E1581" s="174" t="str">
        <f>IFERROR(SEARCH($G$3,Table912[[#This Row],[Category Name]])+ROW()/100000,"")</f>
        <v/>
      </c>
      <c r="F1581" s="174" t="str">
        <f>IFERROR(SEARCH($G$3,Table912[[#This Row],[Subcategory Name]])+ROW()/100000,"")</f>
        <v/>
      </c>
      <c r="G1581" s="171">
        <v>1633</v>
      </c>
      <c r="H1581" s="172" t="s">
        <v>2851</v>
      </c>
      <c r="I1581" s="172" t="s">
        <v>3409</v>
      </c>
      <c r="J1581" s="172" t="s">
        <v>3518</v>
      </c>
      <c r="K1581" s="172" t="s">
        <v>3659</v>
      </c>
      <c r="L1581" s="172" t="s">
        <v>3660</v>
      </c>
      <c r="M1581" s="172" t="s">
        <v>179</v>
      </c>
    </row>
    <row r="1582" spans="2:13" ht="20.100000000000001" customHeight="1" x14ac:dyDescent="0.25">
      <c r="B1582" s="169" t="str">
        <f>IFERROR(RANK(Table912[[#This Row],[search id]],Table912[search id],1),"")</f>
        <v/>
      </c>
      <c r="C1582" s="170" t="str">
        <f>IF(MIN(Table912[[#This Row],[search supracategory]:[search subcategory]])&lt;&gt;0,MIN(Table912[[#This Row],[search supracategory]:[search subcategory]]),"")</f>
        <v/>
      </c>
      <c r="D1582" s="170" t="str">
        <f>IFERROR(SEARCH($G$3,Table912[[#This Row],[Supracategory Name]])+ROW()/100000,"")</f>
        <v/>
      </c>
      <c r="E1582" s="170" t="str">
        <f>IFERROR(SEARCH($G$3,Table912[[#This Row],[Category Name]])+ROW()/100000,"")</f>
        <v/>
      </c>
      <c r="F1582" s="170" t="str">
        <f>IFERROR(SEARCH($G$3,Table912[[#This Row],[Subcategory Name]])+ROW()/100000,"")</f>
        <v/>
      </c>
      <c r="G1582" s="171">
        <v>1628</v>
      </c>
      <c r="H1582" s="172" t="s">
        <v>2851</v>
      </c>
      <c r="I1582" s="172" t="s">
        <v>3409</v>
      </c>
      <c r="J1582" s="172" t="s">
        <v>3518</v>
      </c>
      <c r="K1582" s="172" t="s">
        <v>3659</v>
      </c>
      <c r="L1582" s="172" t="s">
        <v>3663</v>
      </c>
      <c r="M1582" s="172" t="s">
        <v>179</v>
      </c>
    </row>
    <row r="1583" spans="2:13" ht="20.100000000000001" customHeight="1" x14ac:dyDescent="0.25">
      <c r="B1583" s="173" t="str">
        <f>IFERROR(RANK(Table912[[#This Row],[search id]],Table912[search id],1),"")</f>
        <v/>
      </c>
      <c r="C1583" s="174" t="str">
        <f>IF(MIN(Table912[[#This Row],[search supracategory]:[search subcategory]])&lt;&gt;0,MIN(Table912[[#This Row],[search supracategory]:[search subcategory]]),"")</f>
        <v/>
      </c>
      <c r="D1583" s="174" t="str">
        <f>IFERROR(SEARCH($G$3,Table912[[#This Row],[Supracategory Name]])+ROW()/100000,"")</f>
        <v/>
      </c>
      <c r="E1583" s="174" t="str">
        <f>IFERROR(SEARCH($G$3,Table912[[#This Row],[Category Name]])+ROW()/100000,"")</f>
        <v/>
      </c>
      <c r="F1583" s="174" t="str">
        <f>IFERROR(SEARCH($G$3,Table912[[#This Row],[Subcategory Name]])+ROW()/100000,"")</f>
        <v/>
      </c>
      <c r="G1583" s="171">
        <v>1629</v>
      </c>
      <c r="H1583" s="172" t="s">
        <v>2851</v>
      </c>
      <c r="I1583" s="172" t="s">
        <v>3409</v>
      </c>
      <c r="J1583" s="172" t="s">
        <v>3518</v>
      </c>
      <c r="K1583" s="172" t="s">
        <v>3659</v>
      </c>
      <c r="L1583" s="172" t="s">
        <v>3665</v>
      </c>
      <c r="M1583" s="172" t="s">
        <v>179</v>
      </c>
    </row>
    <row r="1584" spans="2:13" ht="20.100000000000001" customHeight="1" x14ac:dyDescent="0.25">
      <c r="B1584" s="169" t="str">
        <f>IFERROR(RANK(Table912[[#This Row],[search id]],Table912[search id],1),"")</f>
        <v/>
      </c>
      <c r="C1584" s="170" t="str">
        <f>IF(MIN(Table912[[#This Row],[search supracategory]:[search subcategory]])&lt;&gt;0,MIN(Table912[[#This Row],[search supracategory]:[search subcategory]]),"")</f>
        <v/>
      </c>
      <c r="D1584" s="170" t="str">
        <f>IFERROR(SEARCH($G$3,Table912[[#This Row],[Supracategory Name]])+ROW()/100000,"")</f>
        <v/>
      </c>
      <c r="E1584" s="170" t="str">
        <f>IFERROR(SEARCH($G$3,Table912[[#This Row],[Category Name]])+ROW()/100000,"")</f>
        <v/>
      </c>
      <c r="F1584" s="170" t="str">
        <f>IFERROR(SEARCH($G$3,Table912[[#This Row],[Subcategory Name]])+ROW()/100000,"")</f>
        <v/>
      </c>
      <c r="G1584" s="171">
        <v>1630</v>
      </c>
      <c r="H1584" s="172" t="s">
        <v>2851</v>
      </c>
      <c r="I1584" s="172" t="s">
        <v>3409</v>
      </c>
      <c r="J1584" s="172" t="s">
        <v>3518</v>
      </c>
      <c r="K1584" s="172" t="s">
        <v>3659</v>
      </c>
      <c r="L1584" s="172" t="s">
        <v>3667</v>
      </c>
      <c r="M1584" s="172" t="s">
        <v>179</v>
      </c>
    </row>
    <row r="1585" spans="2:13" ht="20.100000000000001" customHeight="1" x14ac:dyDescent="0.25">
      <c r="B1585" s="173" t="str">
        <f>IFERROR(RANK(Table912[[#This Row],[search id]],Table912[search id],1),"")</f>
        <v/>
      </c>
      <c r="C1585" s="174" t="str">
        <f>IF(MIN(Table912[[#This Row],[search supracategory]:[search subcategory]])&lt;&gt;0,MIN(Table912[[#This Row],[search supracategory]:[search subcategory]]),"")</f>
        <v/>
      </c>
      <c r="D1585" s="174" t="str">
        <f>IFERROR(SEARCH($G$3,Table912[[#This Row],[Supracategory Name]])+ROW()/100000,"")</f>
        <v/>
      </c>
      <c r="E1585" s="174" t="str">
        <f>IFERROR(SEARCH($G$3,Table912[[#This Row],[Category Name]])+ROW()/100000,"")</f>
        <v/>
      </c>
      <c r="F1585" s="174" t="str">
        <f>IFERROR(SEARCH($G$3,Table912[[#This Row],[Subcategory Name]])+ROW()/100000,"")</f>
        <v/>
      </c>
      <c r="G1585" s="171">
        <v>1638</v>
      </c>
      <c r="H1585" s="172" t="s">
        <v>2851</v>
      </c>
      <c r="I1585" s="172" t="s">
        <v>3409</v>
      </c>
      <c r="J1585" s="172" t="s">
        <v>3518</v>
      </c>
      <c r="K1585" s="172" t="s">
        <v>3659</v>
      </c>
      <c r="L1585" s="172" t="s">
        <v>3669</v>
      </c>
      <c r="M1585" s="172" t="s">
        <v>179</v>
      </c>
    </row>
    <row r="1586" spans="2:13" ht="20.100000000000001" customHeight="1" x14ac:dyDescent="0.25">
      <c r="B1586" s="169" t="str">
        <f>IFERROR(RANK(Table912[[#This Row],[search id]],Table912[search id],1),"")</f>
        <v/>
      </c>
      <c r="C1586" s="170" t="str">
        <f>IF(MIN(Table912[[#This Row],[search supracategory]:[search subcategory]])&lt;&gt;0,MIN(Table912[[#This Row],[search supracategory]:[search subcategory]]),"")</f>
        <v/>
      </c>
      <c r="D1586" s="170" t="str">
        <f>IFERROR(SEARCH($G$3,Table912[[#This Row],[Supracategory Name]])+ROW()/100000,"")</f>
        <v/>
      </c>
      <c r="E1586" s="170" t="str">
        <f>IFERROR(SEARCH($G$3,Table912[[#This Row],[Category Name]])+ROW()/100000,"")</f>
        <v/>
      </c>
      <c r="F1586" s="170" t="str">
        <f>IFERROR(SEARCH($G$3,Table912[[#This Row],[Subcategory Name]])+ROW()/100000,"")</f>
        <v/>
      </c>
      <c r="G1586" s="171">
        <v>1639</v>
      </c>
      <c r="H1586" s="172" t="s">
        <v>2851</v>
      </c>
      <c r="I1586" s="172" t="s">
        <v>3409</v>
      </c>
      <c r="J1586" s="172" t="s">
        <v>3518</v>
      </c>
      <c r="K1586" s="172" t="s">
        <v>3659</v>
      </c>
      <c r="L1586" s="172" t="s">
        <v>3671</v>
      </c>
      <c r="M1586" s="172" t="s">
        <v>179</v>
      </c>
    </row>
    <row r="1587" spans="2:13" ht="20.100000000000001" customHeight="1" x14ac:dyDescent="0.25">
      <c r="B1587" s="173" t="str">
        <f>IFERROR(RANK(Table912[[#This Row],[search id]],Table912[search id],1),"")</f>
        <v/>
      </c>
      <c r="C1587" s="174" t="str">
        <f>IF(MIN(Table912[[#This Row],[search supracategory]:[search subcategory]])&lt;&gt;0,MIN(Table912[[#This Row],[search supracategory]:[search subcategory]]),"")</f>
        <v/>
      </c>
      <c r="D1587" s="174" t="str">
        <f>IFERROR(SEARCH($G$3,Table912[[#This Row],[Supracategory Name]])+ROW()/100000,"")</f>
        <v/>
      </c>
      <c r="E1587" s="174" t="str">
        <f>IFERROR(SEARCH($G$3,Table912[[#This Row],[Category Name]])+ROW()/100000,"")</f>
        <v/>
      </c>
      <c r="F1587" s="174" t="str">
        <f>IFERROR(SEARCH($G$3,Table912[[#This Row],[Subcategory Name]])+ROW()/100000,"")</f>
        <v/>
      </c>
      <c r="G1587" s="171">
        <v>3047</v>
      </c>
      <c r="H1587" s="172" t="s">
        <v>2851</v>
      </c>
      <c r="I1587" s="172" t="s">
        <v>3409</v>
      </c>
      <c r="J1587" s="172" t="s">
        <v>3518</v>
      </c>
      <c r="K1587" s="172" t="s">
        <v>3659</v>
      </c>
      <c r="L1587" s="172" t="s">
        <v>3673</v>
      </c>
      <c r="M1587" s="172" t="s">
        <v>179</v>
      </c>
    </row>
    <row r="1588" spans="2:13" ht="20.100000000000001" customHeight="1" x14ac:dyDescent="0.25">
      <c r="B1588" s="169" t="str">
        <f>IFERROR(RANK(Table912[[#This Row],[search id]],Table912[search id],1),"")</f>
        <v/>
      </c>
      <c r="C1588" s="170" t="str">
        <f>IF(MIN(Table912[[#This Row],[search supracategory]:[search subcategory]])&lt;&gt;0,MIN(Table912[[#This Row],[search supracategory]:[search subcategory]]),"")</f>
        <v/>
      </c>
      <c r="D1588" s="170" t="str">
        <f>IFERROR(SEARCH($G$3,Table912[[#This Row],[Supracategory Name]])+ROW()/100000,"")</f>
        <v/>
      </c>
      <c r="E1588" s="170" t="str">
        <f>IFERROR(SEARCH($G$3,Table912[[#This Row],[Category Name]])+ROW()/100000,"")</f>
        <v/>
      </c>
      <c r="F1588" s="170" t="str">
        <f>IFERROR(SEARCH($G$3,Table912[[#This Row],[Subcategory Name]])+ROW()/100000,"")</f>
        <v/>
      </c>
      <c r="G1588" s="171">
        <v>3049</v>
      </c>
      <c r="H1588" s="172" t="s">
        <v>2851</v>
      </c>
      <c r="I1588" s="172" t="s">
        <v>3409</v>
      </c>
      <c r="J1588" s="172" t="s">
        <v>3518</v>
      </c>
      <c r="K1588" s="172" t="s">
        <v>3659</v>
      </c>
      <c r="L1588" s="172" t="s">
        <v>3675</v>
      </c>
      <c r="M1588" s="172" t="s">
        <v>179</v>
      </c>
    </row>
    <row r="1589" spans="2:13" ht="20.100000000000001" customHeight="1" x14ac:dyDescent="0.25">
      <c r="B1589" s="173" t="str">
        <f>IFERROR(RANK(Table912[[#This Row],[search id]],Table912[search id],1),"")</f>
        <v/>
      </c>
      <c r="C1589" s="174" t="str">
        <f>IF(MIN(Table912[[#This Row],[search supracategory]:[search subcategory]])&lt;&gt;0,MIN(Table912[[#This Row],[search supracategory]:[search subcategory]]),"")</f>
        <v/>
      </c>
      <c r="D1589" s="174" t="str">
        <f>IFERROR(SEARCH($G$3,Table912[[#This Row],[Supracategory Name]])+ROW()/100000,"")</f>
        <v/>
      </c>
      <c r="E1589" s="174" t="str">
        <f>IFERROR(SEARCH($G$3,Table912[[#This Row],[Category Name]])+ROW()/100000,"")</f>
        <v/>
      </c>
      <c r="F1589" s="174" t="str">
        <f>IFERROR(SEARCH($G$3,Table912[[#This Row],[Subcategory Name]])+ROW()/100000,"")</f>
        <v/>
      </c>
      <c r="G1589" s="171">
        <v>1617</v>
      </c>
      <c r="H1589" s="172" t="s">
        <v>2851</v>
      </c>
      <c r="I1589" s="172" t="s">
        <v>3409</v>
      </c>
      <c r="J1589" s="172" t="s">
        <v>3518</v>
      </c>
      <c r="K1589" s="172" t="s">
        <v>3677</v>
      </c>
      <c r="L1589" s="172" t="s">
        <v>3678</v>
      </c>
      <c r="M1589" s="172" t="s">
        <v>179</v>
      </c>
    </row>
    <row r="1590" spans="2:13" ht="20.100000000000001" customHeight="1" x14ac:dyDescent="0.25">
      <c r="B1590" s="169" t="str">
        <f>IFERROR(RANK(Table912[[#This Row],[search id]],Table912[search id],1),"")</f>
        <v/>
      </c>
      <c r="C1590" s="170" t="str">
        <f>IF(MIN(Table912[[#This Row],[search supracategory]:[search subcategory]])&lt;&gt;0,MIN(Table912[[#This Row],[search supracategory]:[search subcategory]]),"")</f>
        <v/>
      </c>
      <c r="D1590" s="170" t="str">
        <f>IFERROR(SEARCH($G$3,Table912[[#This Row],[Supracategory Name]])+ROW()/100000,"")</f>
        <v/>
      </c>
      <c r="E1590" s="170" t="str">
        <f>IFERROR(SEARCH($G$3,Table912[[#This Row],[Category Name]])+ROW()/100000,"")</f>
        <v/>
      </c>
      <c r="F1590" s="170" t="str">
        <f>IFERROR(SEARCH($G$3,Table912[[#This Row],[Subcategory Name]])+ROW()/100000,"")</f>
        <v/>
      </c>
      <c r="G1590" s="171">
        <v>1612</v>
      </c>
      <c r="H1590" s="172" t="s">
        <v>2851</v>
      </c>
      <c r="I1590" s="172" t="s">
        <v>3409</v>
      </c>
      <c r="J1590" s="172" t="s">
        <v>3518</v>
      </c>
      <c r="K1590" s="172" t="s">
        <v>3677</v>
      </c>
      <c r="L1590" s="172" t="s">
        <v>3681</v>
      </c>
      <c r="M1590" s="172" t="s">
        <v>179</v>
      </c>
    </row>
    <row r="1591" spans="2:13" ht="20.100000000000001" customHeight="1" x14ac:dyDescent="0.25">
      <c r="B1591" s="173" t="str">
        <f>IFERROR(RANK(Table912[[#This Row],[search id]],Table912[search id],1),"")</f>
        <v/>
      </c>
      <c r="C1591" s="174" t="str">
        <f>IF(MIN(Table912[[#This Row],[search supracategory]:[search subcategory]])&lt;&gt;0,MIN(Table912[[#This Row],[search supracategory]:[search subcategory]]),"")</f>
        <v/>
      </c>
      <c r="D1591" s="174" t="str">
        <f>IFERROR(SEARCH($G$3,Table912[[#This Row],[Supracategory Name]])+ROW()/100000,"")</f>
        <v/>
      </c>
      <c r="E1591" s="174" t="str">
        <f>IFERROR(SEARCH($G$3,Table912[[#This Row],[Category Name]])+ROW()/100000,"")</f>
        <v/>
      </c>
      <c r="F1591" s="174" t="str">
        <f>IFERROR(SEARCH($G$3,Table912[[#This Row],[Subcategory Name]])+ROW()/100000,"")</f>
        <v/>
      </c>
      <c r="G1591" s="171">
        <v>1615</v>
      </c>
      <c r="H1591" s="172" t="s">
        <v>2851</v>
      </c>
      <c r="I1591" s="172" t="s">
        <v>3409</v>
      </c>
      <c r="J1591" s="172" t="s">
        <v>3518</v>
      </c>
      <c r="K1591" s="172" t="s">
        <v>3677</v>
      </c>
      <c r="L1591" s="172" t="s">
        <v>3683</v>
      </c>
      <c r="M1591" s="172" t="s">
        <v>179</v>
      </c>
    </row>
    <row r="1592" spans="2:13" ht="20.100000000000001" customHeight="1" x14ac:dyDescent="0.25">
      <c r="B1592" s="169" t="str">
        <f>IFERROR(RANK(Table912[[#This Row],[search id]],Table912[search id],1),"")</f>
        <v/>
      </c>
      <c r="C1592" s="170" t="str">
        <f>IF(MIN(Table912[[#This Row],[search supracategory]:[search subcategory]])&lt;&gt;0,MIN(Table912[[#This Row],[search supracategory]:[search subcategory]]),"")</f>
        <v/>
      </c>
      <c r="D1592" s="170" t="str">
        <f>IFERROR(SEARCH($G$3,Table912[[#This Row],[Supracategory Name]])+ROW()/100000,"")</f>
        <v/>
      </c>
      <c r="E1592" s="170" t="str">
        <f>IFERROR(SEARCH($G$3,Table912[[#This Row],[Category Name]])+ROW()/100000,"")</f>
        <v/>
      </c>
      <c r="F1592" s="170" t="str">
        <f>IFERROR(SEARCH($G$3,Table912[[#This Row],[Subcategory Name]])+ROW()/100000,"")</f>
        <v/>
      </c>
      <c r="G1592" s="171">
        <v>1616</v>
      </c>
      <c r="H1592" s="172" t="s">
        <v>2851</v>
      </c>
      <c r="I1592" s="172" t="s">
        <v>3409</v>
      </c>
      <c r="J1592" s="172" t="s">
        <v>3518</v>
      </c>
      <c r="K1592" s="172" t="s">
        <v>3677</v>
      </c>
      <c r="L1592" s="172" t="s">
        <v>3685</v>
      </c>
      <c r="M1592" s="172" t="s">
        <v>179</v>
      </c>
    </row>
    <row r="1593" spans="2:13" ht="20.100000000000001" customHeight="1" x14ac:dyDescent="0.25">
      <c r="B1593" s="173" t="str">
        <f>IFERROR(RANK(Table912[[#This Row],[search id]],Table912[search id],1),"")</f>
        <v/>
      </c>
      <c r="C1593" s="174" t="str">
        <f>IF(MIN(Table912[[#This Row],[search supracategory]:[search subcategory]])&lt;&gt;0,MIN(Table912[[#This Row],[search supracategory]:[search subcategory]]),"")</f>
        <v/>
      </c>
      <c r="D1593" s="174" t="str">
        <f>IFERROR(SEARCH($G$3,Table912[[#This Row],[Supracategory Name]])+ROW()/100000,"")</f>
        <v/>
      </c>
      <c r="E1593" s="174" t="str">
        <f>IFERROR(SEARCH($G$3,Table912[[#This Row],[Category Name]])+ROW()/100000,"")</f>
        <v/>
      </c>
      <c r="F1593" s="174" t="str">
        <f>IFERROR(SEARCH($G$3,Table912[[#This Row],[Subcategory Name]])+ROW()/100000,"")</f>
        <v/>
      </c>
      <c r="G1593" s="171">
        <v>3299</v>
      </c>
      <c r="H1593" s="172" t="s">
        <v>2851</v>
      </c>
      <c r="I1593" s="172" t="s">
        <v>3409</v>
      </c>
      <c r="J1593" s="172" t="s">
        <v>3518</v>
      </c>
      <c r="K1593" s="172" t="s">
        <v>3677</v>
      </c>
      <c r="L1593" s="172" t="s">
        <v>3687</v>
      </c>
      <c r="M1593" s="172" t="s">
        <v>179</v>
      </c>
    </row>
    <row r="1594" spans="2:13" ht="20.100000000000001" customHeight="1" x14ac:dyDescent="0.25">
      <c r="B1594" s="169" t="str">
        <f>IFERROR(RANK(Table912[[#This Row],[search id]],Table912[search id],1),"")</f>
        <v/>
      </c>
      <c r="C1594" s="170" t="str">
        <f>IF(MIN(Table912[[#This Row],[search supracategory]:[search subcategory]])&lt;&gt;0,MIN(Table912[[#This Row],[search supracategory]:[search subcategory]]),"")</f>
        <v/>
      </c>
      <c r="D1594" s="170" t="str">
        <f>IFERROR(SEARCH($G$3,Table912[[#This Row],[Supracategory Name]])+ROW()/100000,"")</f>
        <v/>
      </c>
      <c r="E1594" s="170" t="str">
        <f>IFERROR(SEARCH($G$3,Table912[[#This Row],[Category Name]])+ROW()/100000,"")</f>
        <v/>
      </c>
      <c r="F1594" s="170" t="str">
        <f>IFERROR(SEARCH($G$3,Table912[[#This Row],[Subcategory Name]])+ROW()/100000,"")</f>
        <v/>
      </c>
      <c r="G1594" s="171">
        <v>2125</v>
      </c>
      <c r="H1594" s="172" t="s">
        <v>2851</v>
      </c>
      <c r="I1594" s="172" t="s">
        <v>3409</v>
      </c>
      <c r="J1594" s="172" t="s">
        <v>3518</v>
      </c>
      <c r="K1594" s="172" t="s">
        <v>3689</v>
      </c>
      <c r="L1594" s="172" t="s">
        <v>3690</v>
      </c>
      <c r="M1594" s="172" t="s">
        <v>179</v>
      </c>
    </row>
    <row r="1595" spans="2:13" ht="20.100000000000001" customHeight="1" x14ac:dyDescent="0.25">
      <c r="B1595" s="173" t="str">
        <f>IFERROR(RANK(Table912[[#This Row],[search id]],Table912[search id],1),"")</f>
        <v/>
      </c>
      <c r="C1595" s="174" t="str">
        <f>IF(MIN(Table912[[#This Row],[search supracategory]:[search subcategory]])&lt;&gt;0,MIN(Table912[[#This Row],[search supracategory]:[search subcategory]]),"")</f>
        <v/>
      </c>
      <c r="D1595" s="174" t="str">
        <f>IFERROR(SEARCH($G$3,Table912[[#This Row],[Supracategory Name]])+ROW()/100000,"")</f>
        <v/>
      </c>
      <c r="E1595" s="174" t="str">
        <f>IFERROR(SEARCH($G$3,Table912[[#This Row],[Category Name]])+ROW()/100000,"")</f>
        <v/>
      </c>
      <c r="F1595" s="174" t="str">
        <f>IFERROR(SEARCH($G$3,Table912[[#This Row],[Subcategory Name]])+ROW()/100000,"")</f>
        <v/>
      </c>
      <c r="G1595" s="171">
        <v>3241</v>
      </c>
      <c r="H1595" s="172" t="s">
        <v>2851</v>
      </c>
      <c r="I1595" s="172" t="s">
        <v>3409</v>
      </c>
      <c r="J1595" s="172" t="s">
        <v>3518</v>
      </c>
      <c r="K1595" s="172" t="s">
        <v>3689</v>
      </c>
      <c r="L1595" s="172" t="s">
        <v>3693</v>
      </c>
      <c r="M1595" s="172" t="s">
        <v>179</v>
      </c>
    </row>
    <row r="1596" spans="2:13" ht="20.100000000000001" customHeight="1" x14ac:dyDescent="0.25">
      <c r="B1596" s="169" t="str">
        <f>IFERROR(RANK(Table912[[#This Row],[search id]],Table912[search id],1),"")</f>
        <v/>
      </c>
      <c r="C1596" s="170" t="str">
        <f>IF(MIN(Table912[[#This Row],[search supracategory]:[search subcategory]])&lt;&gt;0,MIN(Table912[[#This Row],[search supracategory]:[search subcategory]]),"")</f>
        <v/>
      </c>
      <c r="D1596" s="170" t="str">
        <f>IFERROR(SEARCH($G$3,Table912[[#This Row],[Supracategory Name]])+ROW()/100000,"")</f>
        <v/>
      </c>
      <c r="E1596" s="170" t="str">
        <f>IFERROR(SEARCH($G$3,Table912[[#This Row],[Category Name]])+ROW()/100000,"")</f>
        <v/>
      </c>
      <c r="F1596" s="170" t="str">
        <f>IFERROR(SEARCH($G$3,Table912[[#This Row],[Subcategory Name]])+ROW()/100000,"")</f>
        <v/>
      </c>
      <c r="G1596" s="171">
        <v>3242</v>
      </c>
      <c r="H1596" s="172" t="s">
        <v>2851</v>
      </c>
      <c r="I1596" s="172" t="s">
        <v>3409</v>
      </c>
      <c r="J1596" s="172" t="s">
        <v>3518</v>
      </c>
      <c r="K1596" s="172" t="s">
        <v>3689</v>
      </c>
      <c r="L1596" s="172" t="s">
        <v>3695</v>
      </c>
      <c r="M1596" s="172" t="s">
        <v>179</v>
      </c>
    </row>
    <row r="1597" spans="2:13" ht="20.100000000000001" customHeight="1" x14ac:dyDescent="0.25">
      <c r="B1597" s="173" t="str">
        <f>IFERROR(RANK(Table912[[#This Row],[search id]],Table912[search id],1),"")</f>
        <v/>
      </c>
      <c r="C1597" s="174" t="str">
        <f>IF(MIN(Table912[[#This Row],[search supracategory]:[search subcategory]])&lt;&gt;0,MIN(Table912[[#This Row],[search supracategory]:[search subcategory]]),"")</f>
        <v/>
      </c>
      <c r="D1597" s="174" t="str">
        <f>IFERROR(SEARCH($G$3,Table912[[#This Row],[Supracategory Name]])+ROW()/100000,"")</f>
        <v/>
      </c>
      <c r="E1597" s="174" t="str">
        <f>IFERROR(SEARCH($G$3,Table912[[#This Row],[Category Name]])+ROW()/100000,"")</f>
        <v/>
      </c>
      <c r="F1597" s="174" t="str">
        <f>IFERROR(SEARCH($G$3,Table912[[#This Row],[Subcategory Name]])+ROW()/100000,"")</f>
        <v/>
      </c>
      <c r="G1597" s="171">
        <v>3243</v>
      </c>
      <c r="H1597" s="172" t="s">
        <v>2851</v>
      </c>
      <c r="I1597" s="172" t="s">
        <v>3409</v>
      </c>
      <c r="J1597" s="172" t="s">
        <v>3518</v>
      </c>
      <c r="K1597" s="172" t="s">
        <v>3689</v>
      </c>
      <c r="L1597" s="172" t="s">
        <v>3697</v>
      </c>
      <c r="M1597" s="172" t="s">
        <v>179</v>
      </c>
    </row>
    <row r="1598" spans="2:13" ht="20.100000000000001" customHeight="1" x14ac:dyDescent="0.25">
      <c r="B1598" s="169" t="str">
        <f>IFERROR(RANK(Table912[[#This Row],[search id]],Table912[search id],1),"")</f>
        <v/>
      </c>
      <c r="C1598" s="170" t="str">
        <f>IF(MIN(Table912[[#This Row],[search supracategory]:[search subcategory]])&lt;&gt;0,MIN(Table912[[#This Row],[search supracategory]:[search subcategory]]),"")</f>
        <v/>
      </c>
      <c r="D1598" s="170" t="str">
        <f>IFERROR(SEARCH($G$3,Table912[[#This Row],[Supracategory Name]])+ROW()/100000,"")</f>
        <v/>
      </c>
      <c r="E1598" s="170" t="str">
        <f>IFERROR(SEARCH($G$3,Table912[[#This Row],[Category Name]])+ROW()/100000,"")</f>
        <v/>
      </c>
      <c r="F1598" s="170" t="str">
        <f>IFERROR(SEARCH($G$3,Table912[[#This Row],[Subcategory Name]])+ROW()/100000,"")</f>
        <v/>
      </c>
      <c r="G1598" s="171">
        <v>3071</v>
      </c>
      <c r="H1598" s="172" t="s">
        <v>2851</v>
      </c>
      <c r="I1598" s="172" t="s">
        <v>3409</v>
      </c>
      <c r="J1598" s="172" t="s">
        <v>3518</v>
      </c>
      <c r="K1598" s="172" t="s">
        <v>3689</v>
      </c>
      <c r="L1598" s="172" t="s">
        <v>3699</v>
      </c>
      <c r="M1598" s="172" t="s">
        <v>179</v>
      </c>
    </row>
    <row r="1599" spans="2:13" ht="20.100000000000001" customHeight="1" x14ac:dyDescent="0.25">
      <c r="B1599" s="173" t="str">
        <f>IFERROR(RANK(Table912[[#This Row],[search id]],Table912[search id],1),"")</f>
        <v/>
      </c>
      <c r="C1599" s="174" t="str">
        <f>IF(MIN(Table912[[#This Row],[search supracategory]:[search subcategory]])&lt;&gt;0,MIN(Table912[[#This Row],[search supracategory]:[search subcategory]]),"")</f>
        <v/>
      </c>
      <c r="D1599" s="174" t="str">
        <f>IFERROR(SEARCH($G$3,Table912[[#This Row],[Supracategory Name]])+ROW()/100000,"")</f>
        <v/>
      </c>
      <c r="E1599" s="174" t="str">
        <f>IFERROR(SEARCH($G$3,Table912[[#This Row],[Category Name]])+ROW()/100000,"")</f>
        <v/>
      </c>
      <c r="F1599" s="174" t="str">
        <f>IFERROR(SEARCH($G$3,Table912[[#This Row],[Subcategory Name]])+ROW()/100000,"")</f>
        <v/>
      </c>
      <c r="G1599" s="171">
        <v>3073</v>
      </c>
      <c r="H1599" s="172" t="s">
        <v>2851</v>
      </c>
      <c r="I1599" s="172" t="s">
        <v>3409</v>
      </c>
      <c r="J1599" s="172" t="s">
        <v>3518</v>
      </c>
      <c r="K1599" s="172" t="s">
        <v>3689</v>
      </c>
      <c r="L1599" s="172" t="s">
        <v>3701</v>
      </c>
      <c r="M1599" s="172" t="s">
        <v>179</v>
      </c>
    </row>
    <row r="1600" spans="2:13" ht="20.100000000000001" customHeight="1" x14ac:dyDescent="0.25">
      <c r="B1600" s="169" t="str">
        <f>IFERROR(RANK(Table912[[#This Row],[search id]],Table912[search id],1),"")</f>
        <v/>
      </c>
      <c r="C1600" s="170" t="str">
        <f>IF(MIN(Table912[[#This Row],[search supracategory]:[search subcategory]])&lt;&gt;0,MIN(Table912[[#This Row],[search supracategory]:[search subcategory]]),"")</f>
        <v/>
      </c>
      <c r="D1600" s="170" t="str">
        <f>IFERROR(SEARCH($G$3,Table912[[#This Row],[Supracategory Name]])+ROW()/100000,"")</f>
        <v/>
      </c>
      <c r="E1600" s="170" t="str">
        <f>IFERROR(SEARCH($G$3,Table912[[#This Row],[Category Name]])+ROW()/100000,"")</f>
        <v/>
      </c>
      <c r="F1600" s="170" t="str">
        <f>IFERROR(SEARCH($G$3,Table912[[#This Row],[Subcategory Name]])+ROW()/100000,"")</f>
        <v/>
      </c>
      <c r="G1600" s="171">
        <v>3074</v>
      </c>
      <c r="H1600" s="172" t="s">
        <v>2851</v>
      </c>
      <c r="I1600" s="172" t="s">
        <v>3409</v>
      </c>
      <c r="J1600" s="172" t="s">
        <v>3518</v>
      </c>
      <c r="K1600" s="172" t="s">
        <v>3689</v>
      </c>
      <c r="L1600" s="172" t="s">
        <v>3703</v>
      </c>
      <c r="M1600" s="172" t="s">
        <v>179</v>
      </c>
    </row>
    <row r="1601" spans="2:13" ht="20.100000000000001" customHeight="1" x14ac:dyDescent="0.25">
      <c r="B1601" s="173" t="str">
        <f>IFERROR(RANK(Table912[[#This Row],[search id]],Table912[search id],1),"")</f>
        <v/>
      </c>
      <c r="C1601" s="174" t="str">
        <f>IF(MIN(Table912[[#This Row],[search supracategory]:[search subcategory]])&lt;&gt;0,MIN(Table912[[#This Row],[search supracategory]:[search subcategory]]),"")</f>
        <v/>
      </c>
      <c r="D1601" s="174" t="str">
        <f>IFERROR(SEARCH($G$3,Table912[[#This Row],[Supracategory Name]])+ROW()/100000,"")</f>
        <v/>
      </c>
      <c r="E1601" s="174" t="str">
        <f>IFERROR(SEARCH($G$3,Table912[[#This Row],[Category Name]])+ROW()/100000,"")</f>
        <v/>
      </c>
      <c r="F1601" s="174" t="str">
        <f>IFERROR(SEARCH($G$3,Table912[[#This Row],[Subcategory Name]])+ROW()/100000,"")</f>
        <v/>
      </c>
      <c r="G1601" s="171">
        <v>3066</v>
      </c>
      <c r="H1601" s="172" t="s">
        <v>2851</v>
      </c>
      <c r="I1601" s="172" t="s">
        <v>3409</v>
      </c>
      <c r="J1601" s="172" t="s">
        <v>3518</v>
      </c>
      <c r="K1601" s="172" t="s">
        <v>3689</v>
      </c>
      <c r="L1601" s="172" t="s">
        <v>3704</v>
      </c>
      <c r="M1601" s="172" t="s">
        <v>179</v>
      </c>
    </row>
    <row r="1602" spans="2:13" ht="20.100000000000001" customHeight="1" x14ac:dyDescent="0.25">
      <c r="B1602" s="169" t="str">
        <f>IFERROR(RANK(Table912[[#This Row],[search id]],Table912[search id],1),"")</f>
        <v/>
      </c>
      <c r="C1602" s="170" t="str">
        <f>IF(MIN(Table912[[#This Row],[search supracategory]:[search subcategory]])&lt;&gt;0,MIN(Table912[[#This Row],[search supracategory]:[search subcategory]]),"")</f>
        <v/>
      </c>
      <c r="D1602" s="170" t="str">
        <f>IFERROR(SEARCH($G$3,Table912[[#This Row],[Supracategory Name]])+ROW()/100000,"")</f>
        <v/>
      </c>
      <c r="E1602" s="170" t="str">
        <f>IFERROR(SEARCH($G$3,Table912[[#This Row],[Category Name]])+ROW()/100000,"")</f>
        <v/>
      </c>
      <c r="F1602" s="170" t="str">
        <f>IFERROR(SEARCH($G$3,Table912[[#This Row],[Subcategory Name]])+ROW()/100000,"")</f>
        <v/>
      </c>
      <c r="G1602" s="171">
        <v>3077</v>
      </c>
      <c r="H1602" s="172" t="s">
        <v>2851</v>
      </c>
      <c r="I1602" s="172" t="s">
        <v>3409</v>
      </c>
      <c r="J1602" s="172" t="s">
        <v>3518</v>
      </c>
      <c r="K1602" s="172" t="s">
        <v>3689</v>
      </c>
      <c r="L1602" s="172" t="s">
        <v>3706</v>
      </c>
      <c r="M1602" s="172" t="s">
        <v>179</v>
      </c>
    </row>
    <row r="1603" spans="2:13" ht="20.100000000000001" customHeight="1" x14ac:dyDescent="0.25">
      <c r="B1603" s="173" t="str">
        <f>IFERROR(RANK(Table912[[#This Row],[search id]],Table912[search id],1),"")</f>
        <v/>
      </c>
      <c r="C1603" s="174" t="str">
        <f>IF(MIN(Table912[[#This Row],[search supracategory]:[search subcategory]])&lt;&gt;0,MIN(Table912[[#This Row],[search supracategory]:[search subcategory]]),"")</f>
        <v/>
      </c>
      <c r="D1603" s="174" t="str">
        <f>IFERROR(SEARCH($G$3,Table912[[#This Row],[Supracategory Name]])+ROW()/100000,"")</f>
        <v/>
      </c>
      <c r="E1603" s="174" t="str">
        <f>IFERROR(SEARCH($G$3,Table912[[#This Row],[Category Name]])+ROW()/100000,"")</f>
        <v/>
      </c>
      <c r="F1603" s="174" t="str">
        <f>IFERROR(SEARCH($G$3,Table912[[#This Row],[Subcategory Name]])+ROW()/100000,"")</f>
        <v/>
      </c>
      <c r="G1603" s="171">
        <v>3075</v>
      </c>
      <c r="H1603" s="172" t="s">
        <v>2851</v>
      </c>
      <c r="I1603" s="172" t="s">
        <v>3409</v>
      </c>
      <c r="J1603" s="172" t="s">
        <v>3518</v>
      </c>
      <c r="K1603" s="172" t="s">
        <v>3689</v>
      </c>
      <c r="L1603" s="172" t="s">
        <v>3708</v>
      </c>
      <c r="M1603" s="172" t="s">
        <v>179</v>
      </c>
    </row>
    <row r="1604" spans="2:13" ht="20.100000000000001" customHeight="1" x14ac:dyDescent="0.25">
      <c r="B1604" s="169" t="str">
        <f>IFERROR(RANK(Table912[[#This Row],[search id]],Table912[search id],1),"")</f>
        <v/>
      </c>
      <c r="C1604" s="170" t="str">
        <f>IF(MIN(Table912[[#This Row],[search supracategory]:[search subcategory]])&lt;&gt;0,MIN(Table912[[#This Row],[search supracategory]:[search subcategory]]),"")</f>
        <v/>
      </c>
      <c r="D1604" s="170" t="str">
        <f>IFERROR(SEARCH($G$3,Table912[[#This Row],[Supracategory Name]])+ROW()/100000,"")</f>
        <v/>
      </c>
      <c r="E1604" s="170" t="str">
        <f>IFERROR(SEARCH($G$3,Table912[[#This Row],[Category Name]])+ROW()/100000,"")</f>
        <v/>
      </c>
      <c r="F1604" s="170" t="str">
        <f>IFERROR(SEARCH($G$3,Table912[[#This Row],[Subcategory Name]])+ROW()/100000,"")</f>
        <v/>
      </c>
      <c r="G1604" s="171">
        <v>1568</v>
      </c>
      <c r="H1604" s="172" t="s">
        <v>2851</v>
      </c>
      <c r="I1604" s="172" t="s">
        <v>3409</v>
      </c>
      <c r="J1604" s="172" t="s">
        <v>3518</v>
      </c>
      <c r="K1604" s="172" t="s">
        <v>3689</v>
      </c>
      <c r="L1604" s="172" t="s">
        <v>3710</v>
      </c>
      <c r="M1604" s="172" t="s">
        <v>179</v>
      </c>
    </row>
    <row r="1605" spans="2:13" ht="20.100000000000001" customHeight="1" x14ac:dyDescent="0.25">
      <c r="B1605" s="173" t="str">
        <f>IFERROR(RANK(Table912[[#This Row],[search id]],Table912[search id],1),"")</f>
        <v/>
      </c>
      <c r="C1605" s="174" t="str">
        <f>IF(MIN(Table912[[#This Row],[search supracategory]:[search subcategory]])&lt;&gt;0,MIN(Table912[[#This Row],[search supracategory]:[search subcategory]]),"")</f>
        <v/>
      </c>
      <c r="D1605" s="174" t="str">
        <f>IFERROR(SEARCH($G$3,Table912[[#This Row],[Supracategory Name]])+ROW()/100000,"")</f>
        <v/>
      </c>
      <c r="E1605" s="174" t="str">
        <f>IFERROR(SEARCH($G$3,Table912[[#This Row],[Category Name]])+ROW()/100000,"")</f>
        <v/>
      </c>
      <c r="F1605" s="174" t="str">
        <f>IFERROR(SEARCH($G$3,Table912[[#This Row],[Subcategory Name]])+ROW()/100000,"")</f>
        <v/>
      </c>
      <c r="G1605" s="171">
        <v>1563</v>
      </c>
      <c r="H1605" s="172" t="s">
        <v>2851</v>
      </c>
      <c r="I1605" s="172" t="s">
        <v>3409</v>
      </c>
      <c r="J1605" s="172" t="s">
        <v>3518</v>
      </c>
      <c r="K1605" s="172" t="s">
        <v>3689</v>
      </c>
      <c r="L1605" s="172" t="s">
        <v>3712</v>
      </c>
      <c r="M1605" s="172" t="s">
        <v>179</v>
      </c>
    </row>
    <row r="1606" spans="2:13" ht="20.100000000000001" customHeight="1" x14ac:dyDescent="0.25">
      <c r="B1606" s="169" t="str">
        <f>IFERROR(RANK(Table912[[#This Row],[search id]],Table912[search id],1),"")</f>
        <v/>
      </c>
      <c r="C1606" s="170" t="str">
        <f>IF(MIN(Table912[[#This Row],[search supracategory]:[search subcategory]])&lt;&gt;0,MIN(Table912[[#This Row],[search supracategory]:[search subcategory]]),"")</f>
        <v/>
      </c>
      <c r="D1606" s="170" t="str">
        <f>IFERROR(SEARCH($G$3,Table912[[#This Row],[Supracategory Name]])+ROW()/100000,"")</f>
        <v/>
      </c>
      <c r="E1606" s="170" t="str">
        <f>IFERROR(SEARCH($G$3,Table912[[#This Row],[Category Name]])+ROW()/100000,"")</f>
        <v/>
      </c>
      <c r="F1606" s="170" t="str">
        <f>IFERROR(SEARCH($G$3,Table912[[#This Row],[Subcategory Name]])+ROW()/100000,"")</f>
        <v/>
      </c>
      <c r="G1606" s="171">
        <v>1564</v>
      </c>
      <c r="H1606" s="172" t="s">
        <v>2851</v>
      </c>
      <c r="I1606" s="172" t="s">
        <v>3409</v>
      </c>
      <c r="J1606" s="172" t="s">
        <v>3518</v>
      </c>
      <c r="K1606" s="172" t="s">
        <v>3689</v>
      </c>
      <c r="L1606" s="172" t="s">
        <v>3714</v>
      </c>
      <c r="M1606" s="172" t="s">
        <v>179</v>
      </c>
    </row>
    <row r="1607" spans="2:13" ht="20.100000000000001" customHeight="1" x14ac:dyDescent="0.25">
      <c r="B1607" s="173" t="str">
        <f>IFERROR(RANK(Table912[[#This Row],[search id]],Table912[search id],1),"")</f>
        <v/>
      </c>
      <c r="C1607" s="174" t="str">
        <f>IF(MIN(Table912[[#This Row],[search supracategory]:[search subcategory]])&lt;&gt;0,MIN(Table912[[#This Row],[search supracategory]:[search subcategory]]),"")</f>
        <v/>
      </c>
      <c r="D1607" s="174" t="str">
        <f>IFERROR(SEARCH($G$3,Table912[[#This Row],[Supracategory Name]])+ROW()/100000,"")</f>
        <v/>
      </c>
      <c r="E1607" s="174" t="str">
        <f>IFERROR(SEARCH($G$3,Table912[[#This Row],[Category Name]])+ROW()/100000,"")</f>
        <v/>
      </c>
      <c r="F1607" s="174" t="str">
        <f>IFERROR(SEARCH($G$3,Table912[[#This Row],[Subcategory Name]])+ROW()/100000,"")</f>
        <v/>
      </c>
      <c r="G1607" s="171">
        <v>1565</v>
      </c>
      <c r="H1607" s="172" t="s">
        <v>2851</v>
      </c>
      <c r="I1607" s="172" t="s">
        <v>3409</v>
      </c>
      <c r="J1607" s="172" t="s">
        <v>3518</v>
      </c>
      <c r="K1607" s="172" t="s">
        <v>3689</v>
      </c>
      <c r="L1607" s="172" t="s">
        <v>3716</v>
      </c>
      <c r="M1607" s="172" t="s">
        <v>179</v>
      </c>
    </row>
    <row r="1608" spans="2:13" ht="20.100000000000001" customHeight="1" x14ac:dyDescent="0.25">
      <c r="B1608" s="169" t="str">
        <f>IFERROR(RANK(Table912[[#This Row],[search id]],Table912[search id],1),"")</f>
        <v/>
      </c>
      <c r="C1608" s="170" t="str">
        <f>IF(MIN(Table912[[#This Row],[search supracategory]:[search subcategory]])&lt;&gt;0,MIN(Table912[[#This Row],[search supracategory]:[search subcategory]]),"")</f>
        <v/>
      </c>
      <c r="D1608" s="170" t="str">
        <f>IFERROR(SEARCH($G$3,Table912[[#This Row],[Supracategory Name]])+ROW()/100000,"")</f>
        <v/>
      </c>
      <c r="E1608" s="170" t="str">
        <f>IFERROR(SEARCH($G$3,Table912[[#This Row],[Category Name]])+ROW()/100000,"")</f>
        <v/>
      </c>
      <c r="F1608" s="170" t="str">
        <f>IFERROR(SEARCH($G$3,Table912[[#This Row],[Subcategory Name]])+ROW()/100000,"")</f>
        <v/>
      </c>
      <c r="G1608" s="171">
        <v>1566</v>
      </c>
      <c r="H1608" s="172" t="s">
        <v>2851</v>
      </c>
      <c r="I1608" s="172" t="s">
        <v>3409</v>
      </c>
      <c r="J1608" s="172" t="s">
        <v>3518</v>
      </c>
      <c r="K1608" s="172" t="s">
        <v>3689</v>
      </c>
      <c r="L1608" s="172" t="s">
        <v>3718</v>
      </c>
      <c r="M1608" s="172" t="s">
        <v>179</v>
      </c>
    </row>
    <row r="1609" spans="2:13" ht="20.100000000000001" customHeight="1" x14ac:dyDescent="0.25">
      <c r="B1609" s="173" t="str">
        <f>IFERROR(RANK(Table912[[#This Row],[search id]],Table912[search id],1),"")</f>
        <v/>
      </c>
      <c r="C1609" s="174" t="str">
        <f>IF(MIN(Table912[[#This Row],[search supracategory]:[search subcategory]])&lt;&gt;0,MIN(Table912[[#This Row],[search supracategory]:[search subcategory]]),"")</f>
        <v/>
      </c>
      <c r="D1609" s="174" t="str">
        <f>IFERROR(SEARCH($G$3,Table912[[#This Row],[Supracategory Name]])+ROW()/100000,"")</f>
        <v/>
      </c>
      <c r="E1609" s="174" t="str">
        <f>IFERROR(SEARCH($G$3,Table912[[#This Row],[Category Name]])+ROW()/100000,"")</f>
        <v/>
      </c>
      <c r="F1609" s="174" t="str">
        <f>IFERROR(SEARCH($G$3,Table912[[#This Row],[Subcategory Name]])+ROW()/100000,"")</f>
        <v/>
      </c>
      <c r="G1609" s="171">
        <v>3256</v>
      </c>
      <c r="H1609" s="172" t="s">
        <v>2851</v>
      </c>
      <c r="I1609" s="172" t="s">
        <v>3409</v>
      </c>
      <c r="J1609" s="172" t="s">
        <v>3518</v>
      </c>
      <c r="K1609" s="172" t="s">
        <v>3720</v>
      </c>
      <c r="L1609" s="172" t="s">
        <v>3721</v>
      </c>
      <c r="M1609" s="172" t="s">
        <v>179</v>
      </c>
    </row>
    <row r="1610" spans="2:13" ht="20.100000000000001" customHeight="1" x14ac:dyDescent="0.25">
      <c r="B1610" s="169" t="str">
        <f>IFERROR(RANK(Table912[[#This Row],[search id]],Table912[search id],1),"")</f>
        <v/>
      </c>
      <c r="C1610" s="170" t="str">
        <f>IF(MIN(Table912[[#This Row],[search supracategory]:[search subcategory]])&lt;&gt;0,MIN(Table912[[#This Row],[search supracategory]:[search subcategory]]),"")</f>
        <v/>
      </c>
      <c r="D1610" s="170" t="str">
        <f>IFERROR(SEARCH($G$3,Table912[[#This Row],[Supracategory Name]])+ROW()/100000,"")</f>
        <v/>
      </c>
      <c r="E1610" s="170" t="str">
        <f>IFERROR(SEARCH($G$3,Table912[[#This Row],[Category Name]])+ROW()/100000,"")</f>
        <v/>
      </c>
      <c r="F1610" s="170" t="str">
        <f>IFERROR(SEARCH($G$3,Table912[[#This Row],[Subcategory Name]])+ROW()/100000,"")</f>
        <v/>
      </c>
      <c r="G1610" s="171">
        <v>3257</v>
      </c>
      <c r="H1610" s="172" t="s">
        <v>2851</v>
      </c>
      <c r="I1610" s="172" t="s">
        <v>3409</v>
      </c>
      <c r="J1610" s="172" t="s">
        <v>3518</v>
      </c>
      <c r="K1610" s="172" t="s">
        <v>3720</v>
      </c>
      <c r="L1610" s="172" t="s">
        <v>3724</v>
      </c>
      <c r="M1610" s="172" t="s">
        <v>179</v>
      </c>
    </row>
    <row r="1611" spans="2:13" ht="20.100000000000001" customHeight="1" x14ac:dyDescent="0.25">
      <c r="B1611" s="173" t="str">
        <f>IFERROR(RANK(Table912[[#This Row],[search id]],Table912[search id],1),"")</f>
        <v/>
      </c>
      <c r="C1611" s="174" t="str">
        <f>IF(MIN(Table912[[#This Row],[search supracategory]:[search subcategory]])&lt;&gt;0,MIN(Table912[[#This Row],[search supracategory]:[search subcategory]]),"")</f>
        <v/>
      </c>
      <c r="D1611" s="174" t="str">
        <f>IFERROR(SEARCH($G$3,Table912[[#This Row],[Supracategory Name]])+ROW()/100000,"")</f>
        <v/>
      </c>
      <c r="E1611" s="174" t="str">
        <f>IFERROR(SEARCH($G$3,Table912[[#This Row],[Category Name]])+ROW()/100000,"")</f>
        <v/>
      </c>
      <c r="F1611" s="174" t="str">
        <f>IFERROR(SEARCH($G$3,Table912[[#This Row],[Subcategory Name]])+ROW()/100000,"")</f>
        <v/>
      </c>
      <c r="G1611" s="171">
        <v>3258</v>
      </c>
      <c r="H1611" s="172" t="s">
        <v>2851</v>
      </c>
      <c r="I1611" s="172" t="s">
        <v>3409</v>
      </c>
      <c r="J1611" s="172" t="s">
        <v>3518</v>
      </c>
      <c r="K1611" s="172" t="s">
        <v>3720</v>
      </c>
      <c r="L1611" s="172" t="s">
        <v>3726</v>
      </c>
      <c r="M1611" s="172" t="s">
        <v>179</v>
      </c>
    </row>
    <row r="1612" spans="2:13" ht="20.100000000000001" customHeight="1" x14ac:dyDescent="0.25">
      <c r="B1612" s="169" t="str">
        <f>IFERROR(RANK(Table912[[#This Row],[search id]],Table912[search id],1),"")</f>
        <v/>
      </c>
      <c r="C1612" s="170" t="str">
        <f>IF(MIN(Table912[[#This Row],[search supracategory]:[search subcategory]])&lt;&gt;0,MIN(Table912[[#This Row],[search supracategory]:[search subcategory]]),"")</f>
        <v/>
      </c>
      <c r="D1612" s="170" t="str">
        <f>IFERROR(SEARCH($G$3,Table912[[#This Row],[Supracategory Name]])+ROW()/100000,"")</f>
        <v/>
      </c>
      <c r="E1612" s="170" t="str">
        <f>IFERROR(SEARCH($G$3,Table912[[#This Row],[Category Name]])+ROW()/100000,"")</f>
        <v/>
      </c>
      <c r="F1612" s="170" t="str">
        <f>IFERROR(SEARCH($G$3,Table912[[#This Row],[Subcategory Name]])+ROW()/100000,"")</f>
        <v/>
      </c>
      <c r="G1612" s="171">
        <v>3259</v>
      </c>
      <c r="H1612" s="172" t="s">
        <v>2851</v>
      </c>
      <c r="I1612" s="172" t="s">
        <v>3409</v>
      </c>
      <c r="J1612" s="172" t="s">
        <v>3518</v>
      </c>
      <c r="K1612" s="172" t="s">
        <v>3720</v>
      </c>
      <c r="L1612" s="172" t="s">
        <v>3728</v>
      </c>
      <c r="M1612" s="172" t="s">
        <v>179</v>
      </c>
    </row>
    <row r="1613" spans="2:13" ht="20.100000000000001" customHeight="1" x14ac:dyDescent="0.25">
      <c r="B1613" s="173" t="str">
        <f>IFERROR(RANK(Table912[[#This Row],[search id]],Table912[search id],1),"")</f>
        <v/>
      </c>
      <c r="C1613" s="174" t="str">
        <f>IF(MIN(Table912[[#This Row],[search supracategory]:[search subcategory]])&lt;&gt;0,MIN(Table912[[#This Row],[search supracategory]:[search subcategory]]),"")</f>
        <v/>
      </c>
      <c r="D1613" s="174" t="str">
        <f>IFERROR(SEARCH($G$3,Table912[[#This Row],[Supracategory Name]])+ROW()/100000,"")</f>
        <v/>
      </c>
      <c r="E1613" s="174" t="str">
        <f>IFERROR(SEARCH($G$3,Table912[[#This Row],[Category Name]])+ROW()/100000,"")</f>
        <v/>
      </c>
      <c r="F1613" s="174" t="str">
        <f>IFERROR(SEARCH($G$3,Table912[[#This Row],[Subcategory Name]])+ROW()/100000,"")</f>
        <v/>
      </c>
      <c r="G1613" s="171">
        <v>1619</v>
      </c>
      <c r="H1613" s="172" t="s">
        <v>2851</v>
      </c>
      <c r="I1613" s="172" t="s">
        <v>3409</v>
      </c>
      <c r="J1613" s="172" t="s">
        <v>3518</v>
      </c>
      <c r="K1613" s="172" t="s">
        <v>3720</v>
      </c>
      <c r="L1613" s="172" t="s">
        <v>3730</v>
      </c>
      <c r="M1613" s="172" t="s">
        <v>179</v>
      </c>
    </row>
    <row r="1614" spans="2:13" ht="20.100000000000001" customHeight="1" x14ac:dyDescent="0.25">
      <c r="B1614" s="169" t="str">
        <f>IFERROR(RANK(Table912[[#This Row],[search id]],Table912[search id],1),"")</f>
        <v/>
      </c>
      <c r="C1614" s="170" t="str">
        <f>IF(MIN(Table912[[#This Row],[search supracategory]:[search subcategory]])&lt;&gt;0,MIN(Table912[[#This Row],[search supracategory]:[search subcategory]]),"")</f>
        <v/>
      </c>
      <c r="D1614" s="170" t="str">
        <f>IFERROR(SEARCH($G$3,Table912[[#This Row],[Supracategory Name]])+ROW()/100000,"")</f>
        <v/>
      </c>
      <c r="E1614" s="170" t="str">
        <f>IFERROR(SEARCH($G$3,Table912[[#This Row],[Category Name]])+ROW()/100000,"")</f>
        <v/>
      </c>
      <c r="F1614" s="170" t="str">
        <f>IFERROR(SEARCH($G$3,Table912[[#This Row],[Subcategory Name]])+ROW()/100000,"")</f>
        <v/>
      </c>
      <c r="G1614" s="171">
        <v>1620</v>
      </c>
      <c r="H1614" s="172" t="s">
        <v>2851</v>
      </c>
      <c r="I1614" s="172" t="s">
        <v>3409</v>
      </c>
      <c r="J1614" s="172" t="s">
        <v>3518</v>
      </c>
      <c r="K1614" s="172" t="s">
        <v>3720</v>
      </c>
      <c r="L1614" s="172" t="s">
        <v>3732</v>
      </c>
      <c r="M1614" s="172" t="s">
        <v>179</v>
      </c>
    </row>
    <row r="1615" spans="2:13" ht="20.100000000000001" customHeight="1" x14ac:dyDescent="0.25">
      <c r="B1615" s="173" t="str">
        <f>IFERROR(RANK(Table912[[#This Row],[search id]],Table912[search id],1),"")</f>
        <v/>
      </c>
      <c r="C1615" s="174" t="str">
        <f>IF(MIN(Table912[[#This Row],[search supracategory]:[search subcategory]])&lt;&gt;0,MIN(Table912[[#This Row],[search supracategory]:[search subcategory]]),"")</f>
        <v/>
      </c>
      <c r="D1615" s="174" t="str">
        <f>IFERROR(SEARCH($G$3,Table912[[#This Row],[Supracategory Name]])+ROW()/100000,"")</f>
        <v/>
      </c>
      <c r="E1615" s="174" t="str">
        <f>IFERROR(SEARCH($G$3,Table912[[#This Row],[Category Name]])+ROW()/100000,"")</f>
        <v/>
      </c>
      <c r="F1615" s="174" t="str">
        <f>IFERROR(SEARCH($G$3,Table912[[#This Row],[Subcategory Name]])+ROW()/100000,"")</f>
        <v/>
      </c>
      <c r="G1615" s="171">
        <v>1621</v>
      </c>
      <c r="H1615" s="172" t="s">
        <v>2851</v>
      </c>
      <c r="I1615" s="172" t="s">
        <v>3409</v>
      </c>
      <c r="J1615" s="172" t="s">
        <v>3518</v>
      </c>
      <c r="K1615" s="172" t="s">
        <v>3720</v>
      </c>
      <c r="L1615" s="172" t="s">
        <v>3734</v>
      </c>
      <c r="M1615" s="172" t="s">
        <v>179</v>
      </c>
    </row>
    <row r="1616" spans="2:13" ht="20.100000000000001" customHeight="1" x14ac:dyDescent="0.25">
      <c r="B1616" s="169" t="str">
        <f>IFERROR(RANK(Table912[[#This Row],[search id]],Table912[search id],1),"")</f>
        <v/>
      </c>
      <c r="C1616" s="170" t="str">
        <f>IF(MIN(Table912[[#This Row],[search supracategory]:[search subcategory]])&lt;&gt;0,MIN(Table912[[#This Row],[search supracategory]:[search subcategory]]),"")</f>
        <v/>
      </c>
      <c r="D1616" s="170" t="str">
        <f>IFERROR(SEARCH($G$3,Table912[[#This Row],[Supracategory Name]])+ROW()/100000,"")</f>
        <v/>
      </c>
      <c r="E1616" s="170" t="str">
        <f>IFERROR(SEARCH($G$3,Table912[[#This Row],[Category Name]])+ROW()/100000,"")</f>
        <v/>
      </c>
      <c r="F1616" s="170" t="str">
        <f>IFERROR(SEARCH($G$3,Table912[[#This Row],[Subcategory Name]])+ROW()/100000,"")</f>
        <v/>
      </c>
      <c r="G1616" s="171">
        <v>1622</v>
      </c>
      <c r="H1616" s="172" t="s">
        <v>2851</v>
      </c>
      <c r="I1616" s="172" t="s">
        <v>3409</v>
      </c>
      <c r="J1616" s="172" t="s">
        <v>3518</v>
      </c>
      <c r="K1616" s="172" t="s">
        <v>3720</v>
      </c>
      <c r="L1616" s="172" t="s">
        <v>3736</v>
      </c>
      <c r="M1616" s="172" t="s">
        <v>179</v>
      </c>
    </row>
    <row r="1617" spans="2:13" ht="20.100000000000001" customHeight="1" x14ac:dyDescent="0.25">
      <c r="B1617" s="173" t="str">
        <f>IFERROR(RANK(Table912[[#This Row],[search id]],Table912[search id],1),"")</f>
        <v/>
      </c>
      <c r="C1617" s="174" t="str">
        <f>IF(MIN(Table912[[#This Row],[search supracategory]:[search subcategory]])&lt;&gt;0,MIN(Table912[[#This Row],[search supracategory]:[search subcategory]]),"")</f>
        <v/>
      </c>
      <c r="D1617" s="174" t="str">
        <f>IFERROR(SEARCH($G$3,Table912[[#This Row],[Supracategory Name]])+ROW()/100000,"")</f>
        <v/>
      </c>
      <c r="E1617" s="174" t="str">
        <f>IFERROR(SEARCH($G$3,Table912[[#This Row],[Category Name]])+ROW()/100000,"")</f>
        <v/>
      </c>
      <c r="F1617" s="174" t="str">
        <f>IFERROR(SEARCH($G$3,Table912[[#This Row],[Subcategory Name]])+ROW()/100000,"")</f>
        <v/>
      </c>
      <c r="G1617" s="171">
        <v>1624</v>
      </c>
      <c r="H1617" s="172" t="s">
        <v>2851</v>
      </c>
      <c r="I1617" s="172" t="s">
        <v>3409</v>
      </c>
      <c r="J1617" s="172" t="s">
        <v>3518</v>
      </c>
      <c r="K1617" s="172" t="s">
        <v>3720</v>
      </c>
      <c r="L1617" s="172" t="s">
        <v>3738</v>
      </c>
      <c r="M1617" s="172" t="s">
        <v>179</v>
      </c>
    </row>
    <row r="1618" spans="2:13" ht="20.100000000000001" customHeight="1" x14ac:dyDescent="0.25">
      <c r="B1618" s="169" t="str">
        <f>IFERROR(RANK(Table912[[#This Row],[search id]],Table912[search id],1),"")</f>
        <v/>
      </c>
      <c r="C1618" s="170" t="str">
        <f>IF(MIN(Table912[[#This Row],[search supracategory]:[search subcategory]])&lt;&gt;0,MIN(Table912[[#This Row],[search supracategory]:[search subcategory]]),"")</f>
        <v/>
      </c>
      <c r="D1618" s="170" t="str">
        <f>IFERROR(SEARCH($G$3,Table912[[#This Row],[Supracategory Name]])+ROW()/100000,"")</f>
        <v/>
      </c>
      <c r="E1618" s="170" t="str">
        <f>IFERROR(SEARCH($G$3,Table912[[#This Row],[Category Name]])+ROW()/100000,"")</f>
        <v/>
      </c>
      <c r="F1618" s="170" t="str">
        <f>IFERROR(SEARCH($G$3,Table912[[#This Row],[Subcategory Name]])+ROW()/100000,"")</f>
        <v/>
      </c>
      <c r="G1618" s="171">
        <v>1625</v>
      </c>
      <c r="H1618" s="172" t="s">
        <v>2851</v>
      </c>
      <c r="I1618" s="172" t="s">
        <v>3409</v>
      </c>
      <c r="J1618" s="172" t="s">
        <v>3518</v>
      </c>
      <c r="K1618" s="172" t="s">
        <v>3720</v>
      </c>
      <c r="L1618" s="172" t="s">
        <v>3740</v>
      </c>
      <c r="M1618" s="172" t="s">
        <v>179</v>
      </c>
    </row>
    <row r="1619" spans="2:13" ht="20.100000000000001" customHeight="1" x14ac:dyDescent="0.25">
      <c r="B1619" s="173" t="str">
        <f>IFERROR(RANK(Table912[[#This Row],[search id]],Table912[search id],1),"")</f>
        <v/>
      </c>
      <c r="C1619" s="174" t="str">
        <f>IF(MIN(Table912[[#This Row],[search supracategory]:[search subcategory]])&lt;&gt;0,MIN(Table912[[#This Row],[search supracategory]:[search subcategory]]),"")</f>
        <v/>
      </c>
      <c r="D1619" s="174" t="str">
        <f>IFERROR(SEARCH($G$3,Table912[[#This Row],[Supracategory Name]])+ROW()/100000,"")</f>
        <v/>
      </c>
      <c r="E1619" s="174" t="str">
        <f>IFERROR(SEARCH($G$3,Table912[[#This Row],[Category Name]])+ROW()/100000,"")</f>
        <v/>
      </c>
      <c r="F1619" s="174" t="str">
        <f>IFERROR(SEARCH($G$3,Table912[[#This Row],[Subcategory Name]])+ROW()/100000,"")</f>
        <v/>
      </c>
      <c r="G1619" s="171">
        <v>1626</v>
      </c>
      <c r="H1619" s="172" t="s">
        <v>2851</v>
      </c>
      <c r="I1619" s="172" t="s">
        <v>3409</v>
      </c>
      <c r="J1619" s="172" t="s">
        <v>3518</v>
      </c>
      <c r="K1619" s="172" t="s">
        <v>3720</v>
      </c>
      <c r="L1619" s="172" t="s">
        <v>3742</v>
      </c>
      <c r="M1619" s="172" t="s">
        <v>179</v>
      </c>
    </row>
    <row r="1620" spans="2:13" ht="20.100000000000001" customHeight="1" x14ac:dyDescent="0.25">
      <c r="B1620" s="169" t="str">
        <f>IFERROR(RANK(Table912[[#This Row],[search id]],Table912[search id],1),"")</f>
        <v/>
      </c>
      <c r="C1620" s="170" t="str">
        <f>IF(MIN(Table912[[#This Row],[search supracategory]:[search subcategory]])&lt;&gt;0,MIN(Table912[[#This Row],[search supracategory]:[search subcategory]]),"")</f>
        <v/>
      </c>
      <c r="D1620" s="170" t="str">
        <f>IFERROR(SEARCH($G$3,Table912[[#This Row],[Supracategory Name]])+ROW()/100000,"")</f>
        <v/>
      </c>
      <c r="E1620" s="170" t="str">
        <f>IFERROR(SEARCH($G$3,Table912[[#This Row],[Category Name]])+ROW()/100000,"")</f>
        <v/>
      </c>
      <c r="F1620" s="170" t="str">
        <f>IFERROR(SEARCH($G$3,Table912[[#This Row],[Subcategory Name]])+ROW()/100000,"")</f>
        <v/>
      </c>
      <c r="G1620" s="171">
        <v>2603</v>
      </c>
      <c r="H1620" s="172" t="s">
        <v>2851</v>
      </c>
      <c r="I1620" s="172" t="s">
        <v>3409</v>
      </c>
      <c r="J1620" s="172" t="s">
        <v>3518</v>
      </c>
      <c r="K1620" s="172" t="s">
        <v>3744</v>
      </c>
      <c r="L1620" s="172" t="s">
        <v>3745</v>
      </c>
      <c r="M1620" s="172" t="s">
        <v>179</v>
      </c>
    </row>
    <row r="1621" spans="2:13" ht="20.100000000000001" customHeight="1" x14ac:dyDescent="0.25">
      <c r="B1621" s="173" t="str">
        <f>IFERROR(RANK(Table912[[#This Row],[search id]],Table912[search id],1),"")</f>
        <v/>
      </c>
      <c r="C1621" s="174" t="str">
        <f>IF(MIN(Table912[[#This Row],[search supracategory]:[search subcategory]])&lt;&gt;0,MIN(Table912[[#This Row],[search supracategory]:[search subcategory]]),"")</f>
        <v/>
      </c>
      <c r="D1621" s="174" t="str">
        <f>IFERROR(SEARCH($G$3,Table912[[#This Row],[Supracategory Name]])+ROW()/100000,"")</f>
        <v/>
      </c>
      <c r="E1621" s="174" t="str">
        <f>IFERROR(SEARCH($G$3,Table912[[#This Row],[Category Name]])+ROW()/100000,"")</f>
        <v/>
      </c>
      <c r="F1621" s="174" t="str">
        <f>IFERROR(SEARCH($G$3,Table912[[#This Row],[Subcategory Name]])+ROW()/100000,"")</f>
        <v/>
      </c>
      <c r="G1621" s="171">
        <v>2274</v>
      </c>
      <c r="H1621" s="172" t="s">
        <v>2851</v>
      </c>
      <c r="I1621" s="172" t="s">
        <v>3409</v>
      </c>
      <c r="J1621" s="172" t="s">
        <v>3518</v>
      </c>
      <c r="K1621" s="172" t="s">
        <v>3744</v>
      </c>
      <c r="L1621" s="172" t="s">
        <v>3748</v>
      </c>
      <c r="M1621" s="172" t="s">
        <v>179</v>
      </c>
    </row>
    <row r="1622" spans="2:13" ht="20.100000000000001" customHeight="1" x14ac:dyDescent="0.25">
      <c r="B1622" s="169" t="str">
        <f>IFERROR(RANK(Table912[[#This Row],[search id]],Table912[search id],1),"")</f>
        <v/>
      </c>
      <c r="C1622" s="170" t="str">
        <f>IF(MIN(Table912[[#This Row],[search supracategory]:[search subcategory]])&lt;&gt;0,MIN(Table912[[#This Row],[search supracategory]:[search subcategory]]),"")</f>
        <v/>
      </c>
      <c r="D1622" s="170" t="str">
        <f>IFERROR(SEARCH($G$3,Table912[[#This Row],[Supracategory Name]])+ROW()/100000,"")</f>
        <v/>
      </c>
      <c r="E1622" s="170" t="str">
        <f>IFERROR(SEARCH($G$3,Table912[[#This Row],[Category Name]])+ROW()/100000,"")</f>
        <v/>
      </c>
      <c r="F1622" s="170" t="str">
        <f>IFERROR(SEARCH($G$3,Table912[[#This Row],[Subcategory Name]])+ROW()/100000,"")</f>
        <v/>
      </c>
      <c r="G1622" s="171">
        <v>2251</v>
      </c>
      <c r="H1622" s="172" t="s">
        <v>2851</v>
      </c>
      <c r="I1622" s="172" t="s">
        <v>3409</v>
      </c>
      <c r="J1622" s="172" t="s">
        <v>3518</v>
      </c>
      <c r="K1622" s="172" t="s">
        <v>3744</v>
      </c>
      <c r="L1622" s="172" t="s">
        <v>3750</v>
      </c>
      <c r="M1622" s="172" t="s">
        <v>179</v>
      </c>
    </row>
    <row r="1623" spans="2:13" ht="20.100000000000001" customHeight="1" x14ac:dyDescent="0.25">
      <c r="B1623" s="173" t="str">
        <f>IFERROR(RANK(Table912[[#This Row],[search id]],Table912[search id],1),"")</f>
        <v/>
      </c>
      <c r="C1623" s="174" t="str">
        <f>IF(MIN(Table912[[#This Row],[search supracategory]:[search subcategory]])&lt;&gt;0,MIN(Table912[[#This Row],[search supracategory]:[search subcategory]]),"")</f>
        <v/>
      </c>
      <c r="D1623" s="174" t="str">
        <f>IFERROR(SEARCH($G$3,Table912[[#This Row],[Supracategory Name]])+ROW()/100000,"")</f>
        <v/>
      </c>
      <c r="E1623" s="174" t="str">
        <f>IFERROR(SEARCH($G$3,Table912[[#This Row],[Category Name]])+ROW()/100000,"")</f>
        <v/>
      </c>
      <c r="F1623" s="174" t="str">
        <f>IFERROR(SEARCH($G$3,Table912[[#This Row],[Subcategory Name]])+ROW()/100000,"")</f>
        <v/>
      </c>
      <c r="G1623" s="171">
        <v>2252</v>
      </c>
      <c r="H1623" s="172" t="s">
        <v>2851</v>
      </c>
      <c r="I1623" s="172" t="s">
        <v>3409</v>
      </c>
      <c r="J1623" s="172" t="s">
        <v>3518</v>
      </c>
      <c r="K1623" s="172" t="s">
        <v>3744</v>
      </c>
      <c r="L1623" s="172" t="s">
        <v>3752</v>
      </c>
      <c r="M1623" s="172" t="s">
        <v>179</v>
      </c>
    </row>
    <row r="1624" spans="2:13" ht="20.100000000000001" customHeight="1" x14ac:dyDescent="0.25">
      <c r="B1624" s="169" t="str">
        <f>IFERROR(RANK(Table912[[#This Row],[search id]],Table912[search id],1),"")</f>
        <v/>
      </c>
      <c r="C1624" s="170" t="str">
        <f>IF(MIN(Table912[[#This Row],[search supracategory]:[search subcategory]])&lt;&gt;0,MIN(Table912[[#This Row],[search supracategory]:[search subcategory]]),"")</f>
        <v/>
      </c>
      <c r="D1624" s="170" t="str">
        <f>IFERROR(SEARCH($G$3,Table912[[#This Row],[Supracategory Name]])+ROW()/100000,"")</f>
        <v/>
      </c>
      <c r="E1624" s="170" t="str">
        <f>IFERROR(SEARCH($G$3,Table912[[#This Row],[Category Name]])+ROW()/100000,"")</f>
        <v/>
      </c>
      <c r="F1624" s="170" t="str">
        <f>IFERROR(SEARCH($G$3,Table912[[#This Row],[Subcategory Name]])+ROW()/100000,"")</f>
        <v/>
      </c>
      <c r="G1624" s="171">
        <v>2253</v>
      </c>
      <c r="H1624" s="172" t="s">
        <v>2851</v>
      </c>
      <c r="I1624" s="172" t="s">
        <v>3409</v>
      </c>
      <c r="J1624" s="172" t="s">
        <v>3518</v>
      </c>
      <c r="K1624" s="172" t="s">
        <v>3744</v>
      </c>
      <c r="L1624" s="172" t="s">
        <v>3754</v>
      </c>
      <c r="M1624" s="172" t="s">
        <v>179</v>
      </c>
    </row>
    <row r="1625" spans="2:13" ht="20.100000000000001" customHeight="1" x14ac:dyDescent="0.25">
      <c r="B1625" s="173" t="str">
        <f>IFERROR(RANK(Table912[[#This Row],[search id]],Table912[search id],1),"")</f>
        <v/>
      </c>
      <c r="C1625" s="174" t="str">
        <f>IF(MIN(Table912[[#This Row],[search supracategory]:[search subcategory]])&lt;&gt;0,MIN(Table912[[#This Row],[search supracategory]:[search subcategory]]),"")</f>
        <v/>
      </c>
      <c r="D1625" s="174" t="str">
        <f>IFERROR(SEARCH($G$3,Table912[[#This Row],[Supracategory Name]])+ROW()/100000,"")</f>
        <v/>
      </c>
      <c r="E1625" s="174" t="str">
        <f>IFERROR(SEARCH($G$3,Table912[[#This Row],[Category Name]])+ROW()/100000,"")</f>
        <v/>
      </c>
      <c r="F1625" s="174" t="str">
        <f>IFERROR(SEARCH($G$3,Table912[[#This Row],[Subcategory Name]])+ROW()/100000,"")</f>
        <v/>
      </c>
      <c r="G1625" s="171">
        <v>1574</v>
      </c>
      <c r="H1625" s="172" t="s">
        <v>2851</v>
      </c>
      <c r="I1625" s="172" t="s">
        <v>3409</v>
      </c>
      <c r="J1625" s="172" t="s">
        <v>3518</v>
      </c>
      <c r="K1625" s="172" t="s">
        <v>3756</v>
      </c>
      <c r="L1625" s="172" t="s">
        <v>3757</v>
      </c>
      <c r="M1625" s="172" t="s">
        <v>179</v>
      </c>
    </row>
    <row r="1626" spans="2:13" ht="20.100000000000001" customHeight="1" x14ac:dyDescent="0.25">
      <c r="B1626" s="169" t="str">
        <f>IFERROR(RANK(Table912[[#This Row],[search id]],Table912[search id],1),"")</f>
        <v/>
      </c>
      <c r="C1626" s="170" t="str">
        <f>IF(MIN(Table912[[#This Row],[search supracategory]:[search subcategory]])&lt;&gt;0,MIN(Table912[[#This Row],[search supracategory]:[search subcategory]]),"")</f>
        <v/>
      </c>
      <c r="D1626" s="170" t="str">
        <f>IFERROR(SEARCH($G$3,Table912[[#This Row],[Supracategory Name]])+ROW()/100000,"")</f>
        <v/>
      </c>
      <c r="E1626" s="170" t="str">
        <f>IFERROR(SEARCH($G$3,Table912[[#This Row],[Category Name]])+ROW()/100000,"")</f>
        <v/>
      </c>
      <c r="F1626" s="170" t="str">
        <f>IFERROR(SEARCH($G$3,Table912[[#This Row],[Subcategory Name]])+ROW()/100000,"")</f>
        <v/>
      </c>
      <c r="G1626" s="171">
        <v>3082</v>
      </c>
      <c r="H1626" s="172" t="s">
        <v>2851</v>
      </c>
      <c r="I1626" s="172" t="s">
        <v>3409</v>
      </c>
      <c r="J1626" s="172" t="s">
        <v>3518</v>
      </c>
      <c r="K1626" s="172" t="s">
        <v>3756</v>
      </c>
      <c r="L1626" s="172" t="s">
        <v>3759</v>
      </c>
      <c r="M1626" s="172" t="s">
        <v>179</v>
      </c>
    </row>
    <row r="1627" spans="2:13" ht="20.100000000000001" customHeight="1" x14ac:dyDescent="0.25">
      <c r="B1627" s="173" t="str">
        <f>IFERROR(RANK(Table912[[#This Row],[search id]],Table912[search id],1),"")</f>
        <v/>
      </c>
      <c r="C1627" s="174" t="str">
        <f>IF(MIN(Table912[[#This Row],[search supracategory]:[search subcategory]])&lt;&gt;0,MIN(Table912[[#This Row],[search supracategory]:[search subcategory]]),"")</f>
        <v/>
      </c>
      <c r="D1627" s="174" t="str">
        <f>IFERROR(SEARCH($G$3,Table912[[#This Row],[Supracategory Name]])+ROW()/100000,"")</f>
        <v/>
      </c>
      <c r="E1627" s="174" t="str">
        <f>IFERROR(SEARCH($G$3,Table912[[#This Row],[Category Name]])+ROW()/100000,"")</f>
        <v/>
      </c>
      <c r="F1627" s="174" t="str">
        <f>IFERROR(SEARCH($G$3,Table912[[#This Row],[Subcategory Name]])+ROW()/100000,"")</f>
        <v/>
      </c>
      <c r="G1627" s="171">
        <v>3244</v>
      </c>
      <c r="H1627" s="172" t="s">
        <v>2851</v>
      </c>
      <c r="I1627" s="172" t="s">
        <v>3409</v>
      </c>
      <c r="J1627" s="172" t="s">
        <v>3518</v>
      </c>
      <c r="K1627" s="172" t="s">
        <v>3756</v>
      </c>
      <c r="L1627" s="172" t="s">
        <v>3761</v>
      </c>
      <c r="M1627" s="172" t="s">
        <v>179</v>
      </c>
    </row>
    <row r="1628" spans="2:13" ht="20.100000000000001" customHeight="1" x14ac:dyDescent="0.25">
      <c r="B1628" s="169" t="str">
        <f>IFERROR(RANK(Table912[[#This Row],[search id]],Table912[search id],1),"")</f>
        <v/>
      </c>
      <c r="C1628" s="170" t="str">
        <f>IF(MIN(Table912[[#This Row],[search supracategory]:[search subcategory]])&lt;&gt;0,MIN(Table912[[#This Row],[search supracategory]:[search subcategory]]),"")</f>
        <v/>
      </c>
      <c r="D1628" s="170" t="str">
        <f>IFERROR(SEARCH($G$3,Table912[[#This Row],[Supracategory Name]])+ROW()/100000,"")</f>
        <v/>
      </c>
      <c r="E1628" s="170" t="str">
        <f>IFERROR(SEARCH($G$3,Table912[[#This Row],[Category Name]])+ROW()/100000,"")</f>
        <v/>
      </c>
      <c r="F1628" s="170" t="str">
        <f>IFERROR(SEARCH($G$3,Table912[[#This Row],[Subcategory Name]])+ROW()/100000,"")</f>
        <v/>
      </c>
      <c r="G1628" s="171">
        <v>3245</v>
      </c>
      <c r="H1628" s="172" t="s">
        <v>2851</v>
      </c>
      <c r="I1628" s="172" t="s">
        <v>3409</v>
      </c>
      <c r="J1628" s="172" t="s">
        <v>3518</v>
      </c>
      <c r="K1628" s="172" t="s">
        <v>3756</v>
      </c>
      <c r="L1628" s="172" t="s">
        <v>3763</v>
      </c>
      <c r="M1628" s="172" t="s">
        <v>179</v>
      </c>
    </row>
    <row r="1629" spans="2:13" ht="20.100000000000001" customHeight="1" x14ac:dyDescent="0.25">
      <c r="B1629" s="173" t="str">
        <f>IFERROR(RANK(Table912[[#This Row],[search id]],Table912[search id],1),"")</f>
        <v/>
      </c>
      <c r="C1629" s="174" t="str">
        <f>IF(MIN(Table912[[#This Row],[search supracategory]:[search subcategory]])&lt;&gt;0,MIN(Table912[[#This Row],[search supracategory]:[search subcategory]]),"")</f>
        <v/>
      </c>
      <c r="D1629" s="174" t="str">
        <f>IFERROR(SEARCH($G$3,Table912[[#This Row],[Supracategory Name]])+ROW()/100000,"")</f>
        <v/>
      </c>
      <c r="E1629" s="174" t="str">
        <f>IFERROR(SEARCH($G$3,Table912[[#This Row],[Category Name]])+ROW()/100000,"")</f>
        <v/>
      </c>
      <c r="F1629" s="174" t="str">
        <f>IFERROR(SEARCH($G$3,Table912[[#This Row],[Subcategory Name]])+ROW()/100000,"")</f>
        <v/>
      </c>
      <c r="G1629" s="171">
        <v>1654</v>
      </c>
      <c r="H1629" s="172" t="s">
        <v>2851</v>
      </c>
      <c r="I1629" s="172" t="s">
        <v>3409</v>
      </c>
      <c r="J1629" s="172" t="s">
        <v>3518</v>
      </c>
      <c r="K1629" s="172" t="s">
        <v>3765</v>
      </c>
      <c r="L1629" s="172" t="s">
        <v>3766</v>
      </c>
      <c r="M1629" s="172" t="s">
        <v>179</v>
      </c>
    </row>
    <row r="1630" spans="2:13" ht="20.100000000000001" customHeight="1" x14ac:dyDescent="0.25">
      <c r="B1630" s="169" t="str">
        <f>IFERROR(RANK(Table912[[#This Row],[search id]],Table912[search id],1),"")</f>
        <v/>
      </c>
      <c r="C1630" s="170" t="str">
        <f>IF(MIN(Table912[[#This Row],[search supracategory]:[search subcategory]])&lt;&gt;0,MIN(Table912[[#This Row],[search supracategory]:[search subcategory]]),"")</f>
        <v/>
      </c>
      <c r="D1630" s="170" t="str">
        <f>IFERROR(SEARCH($G$3,Table912[[#This Row],[Supracategory Name]])+ROW()/100000,"")</f>
        <v/>
      </c>
      <c r="E1630" s="170" t="str">
        <f>IFERROR(SEARCH($G$3,Table912[[#This Row],[Category Name]])+ROW()/100000,"")</f>
        <v/>
      </c>
      <c r="F1630" s="170" t="str">
        <f>IFERROR(SEARCH($G$3,Table912[[#This Row],[Subcategory Name]])+ROW()/100000,"")</f>
        <v/>
      </c>
      <c r="G1630" s="171">
        <v>1655</v>
      </c>
      <c r="H1630" s="172" t="s">
        <v>2851</v>
      </c>
      <c r="I1630" s="172" t="s">
        <v>3409</v>
      </c>
      <c r="J1630" s="172" t="s">
        <v>3518</v>
      </c>
      <c r="K1630" s="172" t="s">
        <v>3765</v>
      </c>
      <c r="L1630" s="172" t="s">
        <v>3769</v>
      </c>
      <c r="M1630" s="172" t="s">
        <v>179</v>
      </c>
    </row>
    <row r="1631" spans="2:13" ht="20.100000000000001" customHeight="1" x14ac:dyDescent="0.25">
      <c r="B1631" s="173" t="str">
        <f>IFERROR(RANK(Table912[[#This Row],[search id]],Table912[search id],1),"")</f>
        <v/>
      </c>
      <c r="C1631" s="174" t="str">
        <f>IF(MIN(Table912[[#This Row],[search supracategory]:[search subcategory]])&lt;&gt;0,MIN(Table912[[#This Row],[search supracategory]:[search subcategory]]),"")</f>
        <v/>
      </c>
      <c r="D1631" s="174" t="str">
        <f>IFERROR(SEARCH($G$3,Table912[[#This Row],[Supracategory Name]])+ROW()/100000,"")</f>
        <v/>
      </c>
      <c r="E1631" s="174" t="str">
        <f>IFERROR(SEARCH($G$3,Table912[[#This Row],[Category Name]])+ROW()/100000,"")</f>
        <v/>
      </c>
      <c r="F1631" s="174" t="str">
        <f>IFERROR(SEARCH($G$3,Table912[[#This Row],[Subcategory Name]])+ROW()/100000,"")</f>
        <v/>
      </c>
      <c r="G1631" s="171">
        <v>3252</v>
      </c>
      <c r="H1631" s="172" t="s">
        <v>2851</v>
      </c>
      <c r="I1631" s="172" t="s">
        <v>3409</v>
      </c>
      <c r="J1631" s="172" t="s">
        <v>3518</v>
      </c>
      <c r="K1631" s="172" t="s">
        <v>3771</v>
      </c>
      <c r="L1631" s="172" t="s">
        <v>3772</v>
      </c>
      <c r="M1631" s="172" t="s">
        <v>179</v>
      </c>
    </row>
    <row r="1632" spans="2:13" ht="20.100000000000001" customHeight="1" x14ac:dyDescent="0.25">
      <c r="B1632" s="169" t="str">
        <f>IFERROR(RANK(Table912[[#This Row],[search id]],Table912[search id],1),"")</f>
        <v/>
      </c>
      <c r="C1632" s="170" t="str">
        <f>IF(MIN(Table912[[#This Row],[search supracategory]:[search subcategory]])&lt;&gt;0,MIN(Table912[[#This Row],[search supracategory]:[search subcategory]]),"")</f>
        <v/>
      </c>
      <c r="D1632" s="170" t="str">
        <f>IFERROR(SEARCH($G$3,Table912[[#This Row],[Supracategory Name]])+ROW()/100000,"")</f>
        <v/>
      </c>
      <c r="E1632" s="170" t="str">
        <f>IFERROR(SEARCH($G$3,Table912[[#This Row],[Category Name]])+ROW()/100000,"")</f>
        <v/>
      </c>
      <c r="F1632" s="170" t="str">
        <f>IFERROR(SEARCH($G$3,Table912[[#This Row],[Subcategory Name]])+ROW()/100000,"")</f>
        <v/>
      </c>
      <c r="G1632" s="171">
        <v>556</v>
      </c>
      <c r="H1632" s="172" t="s">
        <v>2851</v>
      </c>
      <c r="I1632" s="172" t="s">
        <v>3409</v>
      </c>
      <c r="J1632" s="172" t="s">
        <v>3518</v>
      </c>
      <c r="K1632" s="172" t="s">
        <v>3771</v>
      </c>
      <c r="L1632" s="172" t="s">
        <v>3775</v>
      </c>
      <c r="M1632" s="172" t="s">
        <v>179</v>
      </c>
    </row>
    <row r="1633" spans="2:13" ht="20.100000000000001" customHeight="1" x14ac:dyDescent="0.25">
      <c r="B1633" s="173" t="str">
        <f>IFERROR(RANK(Table912[[#This Row],[search id]],Table912[search id],1),"")</f>
        <v/>
      </c>
      <c r="C1633" s="174" t="str">
        <f>IF(MIN(Table912[[#This Row],[search supracategory]:[search subcategory]])&lt;&gt;0,MIN(Table912[[#This Row],[search supracategory]:[search subcategory]]),"")</f>
        <v/>
      </c>
      <c r="D1633" s="174" t="str">
        <f>IFERROR(SEARCH($G$3,Table912[[#This Row],[Supracategory Name]])+ROW()/100000,"")</f>
        <v/>
      </c>
      <c r="E1633" s="174" t="str">
        <f>IFERROR(SEARCH($G$3,Table912[[#This Row],[Category Name]])+ROW()/100000,"")</f>
        <v/>
      </c>
      <c r="F1633" s="174" t="str">
        <f>IFERROR(SEARCH($G$3,Table912[[#This Row],[Subcategory Name]])+ROW()/100000,"")</f>
        <v/>
      </c>
      <c r="G1633" s="171">
        <v>3270</v>
      </c>
      <c r="H1633" s="172" t="s">
        <v>2851</v>
      </c>
      <c r="I1633" s="172" t="s">
        <v>3409</v>
      </c>
      <c r="J1633" s="172" t="s">
        <v>89</v>
      </c>
      <c r="K1633" s="172" t="s">
        <v>3777</v>
      </c>
      <c r="L1633" s="172" t="s">
        <v>3778</v>
      </c>
      <c r="M1633" s="172" t="s">
        <v>179</v>
      </c>
    </row>
    <row r="1634" spans="2:13" ht="20.100000000000001" customHeight="1" x14ac:dyDescent="0.25">
      <c r="B1634" s="169" t="str">
        <f>IFERROR(RANK(Table912[[#This Row],[search id]],Table912[search id],1),"")</f>
        <v/>
      </c>
      <c r="C1634" s="170" t="str">
        <f>IF(MIN(Table912[[#This Row],[search supracategory]:[search subcategory]])&lt;&gt;0,MIN(Table912[[#This Row],[search supracategory]:[search subcategory]]),"")</f>
        <v/>
      </c>
      <c r="D1634" s="170" t="str">
        <f>IFERROR(SEARCH($G$3,Table912[[#This Row],[Supracategory Name]])+ROW()/100000,"")</f>
        <v/>
      </c>
      <c r="E1634" s="170" t="str">
        <f>IFERROR(SEARCH($G$3,Table912[[#This Row],[Category Name]])+ROW()/100000,"")</f>
        <v/>
      </c>
      <c r="F1634" s="170" t="str">
        <f>IFERROR(SEARCH($G$3,Table912[[#This Row],[Subcategory Name]])+ROW()/100000,"")</f>
        <v/>
      </c>
      <c r="G1634" s="171">
        <v>1641</v>
      </c>
      <c r="H1634" s="172" t="s">
        <v>2851</v>
      </c>
      <c r="I1634" s="172" t="s">
        <v>3409</v>
      </c>
      <c r="J1634" s="172" t="s">
        <v>89</v>
      </c>
      <c r="K1634" s="172" t="s">
        <v>3777</v>
      </c>
      <c r="L1634" s="172" t="s">
        <v>3781</v>
      </c>
      <c r="M1634" s="172" t="s">
        <v>179</v>
      </c>
    </row>
    <row r="1635" spans="2:13" ht="20.100000000000001" customHeight="1" x14ac:dyDescent="0.25">
      <c r="B1635" s="173" t="str">
        <f>IFERROR(RANK(Table912[[#This Row],[search id]],Table912[search id],1),"")</f>
        <v/>
      </c>
      <c r="C1635" s="174" t="str">
        <f>IF(MIN(Table912[[#This Row],[search supracategory]:[search subcategory]])&lt;&gt;0,MIN(Table912[[#This Row],[search supracategory]:[search subcategory]]),"")</f>
        <v/>
      </c>
      <c r="D1635" s="174" t="str">
        <f>IFERROR(SEARCH($G$3,Table912[[#This Row],[Supracategory Name]])+ROW()/100000,"")</f>
        <v/>
      </c>
      <c r="E1635" s="174" t="str">
        <f>IFERROR(SEARCH($G$3,Table912[[#This Row],[Category Name]])+ROW()/100000,"")</f>
        <v/>
      </c>
      <c r="F1635" s="174" t="str">
        <f>IFERROR(SEARCH($G$3,Table912[[#This Row],[Subcategory Name]])+ROW()/100000,"")</f>
        <v/>
      </c>
      <c r="G1635" s="171">
        <v>1642</v>
      </c>
      <c r="H1635" s="172" t="s">
        <v>2851</v>
      </c>
      <c r="I1635" s="172" t="s">
        <v>3409</v>
      </c>
      <c r="J1635" s="172" t="s">
        <v>89</v>
      </c>
      <c r="K1635" s="172" t="s">
        <v>3777</v>
      </c>
      <c r="L1635" s="172" t="s">
        <v>3783</v>
      </c>
      <c r="M1635" s="172" t="s">
        <v>179</v>
      </c>
    </row>
    <row r="1636" spans="2:13" ht="20.100000000000001" customHeight="1" x14ac:dyDescent="0.25">
      <c r="B1636" s="169" t="str">
        <f>IFERROR(RANK(Table912[[#This Row],[search id]],Table912[search id],1),"")</f>
        <v/>
      </c>
      <c r="C1636" s="170" t="str">
        <f>IF(MIN(Table912[[#This Row],[search supracategory]:[search subcategory]])&lt;&gt;0,MIN(Table912[[#This Row],[search supracategory]:[search subcategory]]),"")</f>
        <v/>
      </c>
      <c r="D1636" s="170" t="str">
        <f>IFERROR(SEARCH($G$3,Table912[[#This Row],[Supracategory Name]])+ROW()/100000,"")</f>
        <v/>
      </c>
      <c r="E1636" s="170" t="str">
        <f>IFERROR(SEARCH($G$3,Table912[[#This Row],[Category Name]])+ROW()/100000,"")</f>
        <v/>
      </c>
      <c r="F1636" s="170" t="str">
        <f>IFERROR(SEARCH($G$3,Table912[[#This Row],[Subcategory Name]])+ROW()/100000,"")</f>
        <v/>
      </c>
      <c r="G1636" s="171">
        <v>1645</v>
      </c>
      <c r="H1636" s="172" t="s">
        <v>2851</v>
      </c>
      <c r="I1636" s="172" t="s">
        <v>3409</v>
      </c>
      <c r="J1636" s="172" t="s">
        <v>89</v>
      </c>
      <c r="K1636" s="172" t="s">
        <v>3785</v>
      </c>
      <c r="L1636" s="172" t="s">
        <v>3786</v>
      </c>
      <c r="M1636" s="172" t="s">
        <v>179</v>
      </c>
    </row>
    <row r="1637" spans="2:13" ht="20.100000000000001" customHeight="1" x14ac:dyDescent="0.25">
      <c r="B1637" s="173" t="str">
        <f>IFERROR(RANK(Table912[[#This Row],[search id]],Table912[search id],1),"")</f>
        <v/>
      </c>
      <c r="C1637" s="174" t="str">
        <f>IF(MIN(Table912[[#This Row],[search supracategory]:[search subcategory]])&lt;&gt;0,MIN(Table912[[#This Row],[search supracategory]:[search subcategory]]),"")</f>
        <v/>
      </c>
      <c r="D1637" s="174" t="str">
        <f>IFERROR(SEARCH($G$3,Table912[[#This Row],[Supracategory Name]])+ROW()/100000,"")</f>
        <v/>
      </c>
      <c r="E1637" s="174" t="str">
        <f>IFERROR(SEARCH($G$3,Table912[[#This Row],[Category Name]])+ROW()/100000,"")</f>
        <v/>
      </c>
      <c r="F1637" s="174" t="str">
        <f>IFERROR(SEARCH($G$3,Table912[[#This Row],[Subcategory Name]])+ROW()/100000,"")</f>
        <v/>
      </c>
      <c r="G1637" s="171">
        <v>1662</v>
      </c>
      <c r="H1637" s="172" t="s">
        <v>2851</v>
      </c>
      <c r="I1637" s="172" t="s">
        <v>3409</v>
      </c>
      <c r="J1637" s="172" t="s">
        <v>89</v>
      </c>
      <c r="K1637" s="172" t="s">
        <v>3785</v>
      </c>
      <c r="L1637" s="172" t="s">
        <v>3788</v>
      </c>
      <c r="M1637" s="172" t="s">
        <v>179</v>
      </c>
    </row>
    <row r="1638" spans="2:13" ht="20.100000000000001" customHeight="1" x14ac:dyDescent="0.25">
      <c r="B1638" s="169" t="str">
        <f>IFERROR(RANK(Table912[[#This Row],[search id]],Table912[search id],1),"")</f>
        <v/>
      </c>
      <c r="C1638" s="170" t="str">
        <f>IF(MIN(Table912[[#This Row],[search supracategory]:[search subcategory]])&lt;&gt;0,MIN(Table912[[#This Row],[search supracategory]:[search subcategory]]),"")</f>
        <v/>
      </c>
      <c r="D1638" s="170" t="str">
        <f>IFERROR(SEARCH($G$3,Table912[[#This Row],[Supracategory Name]])+ROW()/100000,"")</f>
        <v/>
      </c>
      <c r="E1638" s="170" t="str">
        <f>IFERROR(SEARCH($G$3,Table912[[#This Row],[Category Name]])+ROW()/100000,"")</f>
        <v/>
      </c>
      <c r="F1638" s="170" t="str">
        <f>IFERROR(SEARCH($G$3,Table912[[#This Row],[Subcategory Name]])+ROW()/100000,"")</f>
        <v/>
      </c>
      <c r="G1638" s="171">
        <v>1557</v>
      </c>
      <c r="H1638" s="172" t="s">
        <v>2851</v>
      </c>
      <c r="I1638" s="172" t="s">
        <v>3409</v>
      </c>
      <c r="J1638" s="172" t="s">
        <v>89</v>
      </c>
      <c r="K1638" s="172" t="s">
        <v>3790</v>
      </c>
      <c r="L1638" s="172" t="s">
        <v>3791</v>
      </c>
      <c r="M1638" s="172" t="s">
        <v>179</v>
      </c>
    </row>
    <row r="1639" spans="2:13" ht="20.100000000000001" customHeight="1" x14ac:dyDescent="0.25">
      <c r="B1639" s="173" t="str">
        <f>IFERROR(RANK(Table912[[#This Row],[search id]],Table912[search id],1),"")</f>
        <v/>
      </c>
      <c r="C1639" s="174" t="str">
        <f>IF(MIN(Table912[[#This Row],[search supracategory]:[search subcategory]])&lt;&gt;0,MIN(Table912[[#This Row],[search supracategory]:[search subcategory]]),"")</f>
        <v/>
      </c>
      <c r="D1639" s="174" t="str">
        <f>IFERROR(SEARCH($G$3,Table912[[#This Row],[Supracategory Name]])+ROW()/100000,"")</f>
        <v/>
      </c>
      <c r="E1639" s="174" t="str">
        <f>IFERROR(SEARCH($G$3,Table912[[#This Row],[Category Name]])+ROW()/100000,"")</f>
        <v/>
      </c>
      <c r="F1639" s="174" t="str">
        <f>IFERROR(SEARCH($G$3,Table912[[#This Row],[Subcategory Name]])+ROW()/100000,"")</f>
        <v/>
      </c>
      <c r="G1639" s="171">
        <v>1558</v>
      </c>
      <c r="H1639" s="172" t="s">
        <v>2851</v>
      </c>
      <c r="I1639" s="172" t="s">
        <v>3409</v>
      </c>
      <c r="J1639" s="172" t="s">
        <v>89</v>
      </c>
      <c r="K1639" s="172" t="s">
        <v>3790</v>
      </c>
      <c r="L1639" s="172" t="s">
        <v>3794</v>
      </c>
      <c r="M1639" s="172" t="s">
        <v>179</v>
      </c>
    </row>
    <row r="1640" spans="2:13" ht="20.100000000000001" customHeight="1" x14ac:dyDescent="0.25">
      <c r="B1640" s="169" t="str">
        <f>IFERROR(RANK(Table912[[#This Row],[search id]],Table912[search id],1),"")</f>
        <v/>
      </c>
      <c r="C1640" s="170" t="str">
        <f>IF(MIN(Table912[[#This Row],[search supracategory]:[search subcategory]])&lt;&gt;0,MIN(Table912[[#This Row],[search supracategory]:[search subcategory]]),"")</f>
        <v/>
      </c>
      <c r="D1640" s="170" t="str">
        <f>IFERROR(SEARCH($G$3,Table912[[#This Row],[Supracategory Name]])+ROW()/100000,"")</f>
        <v/>
      </c>
      <c r="E1640" s="170" t="str">
        <f>IFERROR(SEARCH($G$3,Table912[[#This Row],[Category Name]])+ROW()/100000,"")</f>
        <v/>
      </c>
      <c r="F1640" s="170" t="str">
        <f>IFERROR(SEARCH($G$3,Table912[[#This Row],[Subcategory Name]])+ROW()/100000,"")</f>
        <v/>
      </c>
      <c r="G1640" s="171">
        <v>1559</v>
      </c>
      <c r="H1640" s="172" t="s">
        <v>2851</v>
      </c>
      <c r="I1640" s="172" t="s">
        <v>3409</v>
      </c>
      <c r="J1640" s="172" t="s">
        <v>89</v>
      </c>
      <c r="K1640" s="172" t="s">
        <v>3790</v>
      </c>
      <c r="L1640" s="172" t="s">
        <v>3796</v>
      </c>
      <c r="M1640" s="172" t="s">
        <v>179</v>
      </c>
    </row>
    <row r="1641" spans="2:13" ht="20.100000000000001" customHeight="1" x14ac:dyDescent="0.25">
      <c r="B1641" s="173" t="str">
        <f>IFERROR(RANK(Table912[[#This Row],[search id]],Table912[search id],1),"")</f>
        <v/>
      </c>
      <c r="C1641" s="174" t="str">
        <f>IF(MIN(Table912[[#This Row],[search supracategory]:[search subcategory]])&lt;&gt;0,MIN(Table912[[#This Row],[search supracategory]:[search subcategory]]),"")</f>
        <v/>
      </c>
      <c r="D1641" s="174" t="str">
        <f>IFERROR(SEARCH($G$3,Table912[[#This Row],[Supracategory Name]])+ROW()/100000,"")</f>
        <v/>
      </c>
      <c r="E1641" s="174" t="str">
        <f>IFERROR(SEARCH($G$3,Table912[[#This Row],[Category Name]])+ROW()/100000,"")</f>
        <v/>
      </c>
      <c r="F1641" s="174" t="str">
        <f>IFERROR(SEARCH($G$3,Table912[[#This Row],[Subcategory Name]])+ROW()/100000,"")</f>
        <v/>
      </c>
      <c r="G1641" s="171">
        <v>1560</v>
      </c>
      <c r="H1641" s="172" t="s">
        <v>2851</v>
      </c>
      <c r="I1641" s="172" t="s">
        <v>3409</v>
      </c>
      <c r="J1641" s="172" t="s">
        <v>89</v>
      </c>
      <c r="K1641" s="172" t="s">
        <v>3790</v>
      </c>
      <c r="L1641" s="172" t="s">
        <v>3798</v>
      </c>
      <c r="M1641" s="172" t="s">
        <v>179</v>
      </c>
    </row>
    <row r="1642" spans="2:13" ht="20.100000000000001" customHeight="1" x14ac:dyDescent="0.25">
      <c r="B1642" s="169" t="str">
        <f>IFERROR(RANK(Table912[[#This Row],[search id]],Table912[search id],1),"")</f>
        <v/>
      </c>
      <c r="C1642" s="170" t="str">
        <f>IF(MIN(Table912[[#This Row],[search supracategory]:[search subcategory]])&lt;&gt;0,MIN(Table912[[#This Row],[search supracategory]:[search subcategory]]),"")</f>
        <v/>
      </c>
      <c r="D1642" s="170" t="str">
        <f>IFERROR(SEARCH($G$3,Table912[[#This Row],[Supracategory Name]])+ROW()/100000,"")</f>
        <v/>
      </c>
      <c r="E1642" s="170" t="str">
        <f>IFERROR(SEARCH($G$3,Table912[[#This Row],[Category Name]])+ROW()/100000,"")</f>
        <v/>
      </c>
      <c r="F1642" s="170" t="str">
        <f>IFERROR(SEARCH($G$3,Table912[[#This Row],[Subcategory Name]])+ROW()/100000,"")</f>
        <v/>
      </c>
      <c r="G1642" s="171">
        <v>1561</v>
      </c>
      <c r="H1642" s="172" t="s">
        <v>2851</v>
      </c>
      <c r="I1642" s="172" t="s">
        <v>3409</v>
      </c>
      <c r="J1642" s="172" t="s">
        <v>89</v>
      </c>
      <c r="K1642" s="172" t="s">
        <v>3790</v>
      </c>
      <c r="L1642" s="172" t="s">
        <v>3800</v>
      </c>
      <c r="M1642" s="172" t="s">
        <v>179</v>
      </c>
    </row>
    <row r="1643" spans="2:13" ht="20.100000000000001" customHeight="1" x14ac:dyDescent="0.25">
      <c r="B1643" s="173" t="str">
        <f>IFERROR(RANK(Table912[[#This Row],[search id]],Table912[search id],1),"")</f>
        <v/>
      </c>
      <c r="C1643" s="174" t="str">
        <f>IF(MIN(Table912[[#This Row],[search supracategory]:[search subcategory]])&lt;&gt;0,MIN(Table912[[#This Row],[search supracategory]:[search subcategory]]),"")</f>
        <v/>
      </c>
      <c r="D1643" s="174" t="str">
        <f>IFERROR(SEARCH($G$3,Table912[[#This Row],[Supracategory Name]])+ROW()/100000,"")</f>
        <v/>
      </c>
      <c r="E1643" s="174" t="str">
        <f>IFERROR(SEARCH($G$3,Table912[[#This Row],[Category Name]])+ROW()/100000,"")</f>
        <v/>
      </c>
      <c r="F1643" s="174" t="str">
        <f>IFERROR(SEARCH($G$3,Table912[[#This Row],[Subcategory Name]])+ROW()/100000,"")</f>
        <v/>
      </c>
      <c r="G1643" s="171">
        <v>2570</v>
      </c>
      <c r="H1643" s="172" t="s">
        <v>2851</v>
      </c>
      <c r="I1643" s="172" t="s">
        <v>3409</v>
      </c>
      <c r="J1643" s="172" t="s">
        <v>89</v>
      </c>
      <c r="K1643" s="172" t="s">
        <v>3790</v>
      </c>
      <c r="L1643" s="172" t="s">
        <v>3802</v>
      </c>
      <c r="M1643" s="172" t="s">
        <v>179</v>
      </c>
    </row>
    <row r="1644" spans="2:13" ht="20.100000000000001" customHeight="1" x14ac:dyDescent="0.25">
      <c r="B1644" s="169" t="str">
        <f>IFERROR(RANK(Table912[[#This Row],[search id]],Table912[search id],1),"")</f>
        <v/>
      </c>
      <c r="C1644" s="170" t="str">
        <f>IF(MIN(Table912[[#This Row],[search supracategory]:[search subcategory]])&lt;&gt;0,MIN(Table912[[#This Row],[search supracategory]:[search subcategory]]),"")</f>
        <v/>
      </c>
      <c r="D1644" s="170" t="str">
        <f>IFERROR(SEARCH($G$3,Table912[[#This Row],[Supracategory Name]])+ROW()/100000,"")</f>
        <v/>
      </c>
      <c r="E1644" s="170" t="str">
        <f>IFERROR(SEARCH($G$3,Table912[[#This Row],[Category Name]])+ROW()/100000,"")</f>
        <v/>
      </c>
      <c r="F1644" s="170" t="str">
        <f>IFERROR(SEARCH($G$3,Table912[[#This Row],[Subcategory Name]])+ROW()/100000,"")</f>
        <v/>
      </c>
      <c r="G1644" s="171">
        <v>3340</v>
      </c>
      <c r="H1644" s="172" t="s">
        <v>2851</v>
      </c>
      <c r="I1644" s="172" t="s">
        <v>3409</v>
      </c>
      <c r="J1644" s="172" t="s">
        <v>89</v>
      </c>
      <c r="K1644" s="172" t="s">
        <v>3790</v>
      </c>
      <c r="L1644" s="172" t="s">
        <v>3804</v>
      </c>
      <c r="M1644" s="172" t="s">
        <v>179</v>
      </c>
    </row>
    <row r="1645" spans="2:13" ht="20.100000000000001" customHeight="1" x14ac:dyDescent="0.25">
      <c r="B1645" s="173" t="str">
        <f>IFERROR(RANK(Table912[[#This Row],[search id]],Table912[search id],1),"")</f>
        <v/>
      </c>
      <c r="C1645" s="174" t="str">
        <f>IF(MIN(Table912[[#This Row],[search supracategory]:[search subcategory]])&lt;&gt;0,MIN(Table912[[#This Row],[search supracategory]:[search subcategory]]),"")</f>
        <v/>
      </c>
      <c r="D1645" s="174" t="str">
        <f>IFERROR(SEARCH($G$3,Table912[[#This Row],[Supracategory Name]])+ROW()/100000,"")</f>
        <v/>
      </c>
      <c r="E1645" s="174" t="str">
        <f>IFERROR(SEARCH($G$3,Table912[[#This Row],[Category Name]])+ROW()/100000,"")</f>
        <v/>
      </c>
      <c r="F1645" s="174" t="str">
        <f>IFERROR(SEARCH($G$3,Table912[[#This Row],[Subcategory Name]])+ROW()/100000,"")</f>
        <v/>
      </c>
      <c r="G1645" s="171">
        <v>3342</v>
      </c>
      <c r="H1645" s="172" t="s">
        <v>2851</v>
      </c>
      <c r="I1645" s="172" t="s">
        <v>3409</v>
      </c>
      <c r="J1645" s="172" t="s">
        <v>89</v>
      </c>
      <c r="K1645" s="172" t="s">
        <v>3806</v>
      </c>
      <c r="L1645" s="172" t="s">
        <v>3807</v>
      </c>
      <c r="M1645" s="172" t="s">
        <v>179</v>
      </c>
    </row>
    <row r="1646" spans="2:13" ht="20.100000000000001" customHeight="1" x14ac:dyDescent="0.25">
      <c r="B1646" s="169" t="str">
        <f>IFERROR(RANK(Table912[[#This Row],[search id]],Table912[search id],1),"")</f>
        <v/>
      </c>
      <c r="C1646" s="170" t="str">
        <f>IF(MIN(Table912[[#This Row],[search supracategory]:[search subcategory]])&lt;&gt;0,MIN(Table912[[#This Row],[search supracategory]:[search subcategory]]),"")</f>
        <v/>
      </c>
      <c r="D1646" s="170" t="str">
        <f>IFERROR(SEARCH($G$3,Table912[[#This Row],[Supracategory Name]])+ROW()/100000,"")</f>
        <v/>
      </c>
      <c r="E1646" s="170" t="str">
        <f>IFERROR(SEARCH($G$3,Table912[[#This Row],[Category Name]])+ROW()/100000,"")</f>
        <v/>
      </c>
      <c r="F1646" s="170" t="str">
        <f>IFERROR(SEARCH($G$3,Table912[[#This Row],[Subcategory Name]])+ROW()/100000,"")</f>
        <v/>
      </c>
      <c r="G1646" s="171">
        <v>1647</v>
      </c>
      <c r="H1646" s="172" t="s">
        <v>2851</v>
      </c>
      <c r="I1646" s="172" t="s">
        <v>3409</v>
      </c>
      <c r="J1646" s="172" t="s">
        <v>89</v>
      </c>
      <c r="K1646" s="172" t="s">
        <v>3806</v>
      </c>
      <c r="L1646" s="172" t="s">
        <v>3810</v>
      </c>
      <c r="M1646" s="172" t="s">
        <v>179</v>
      </c>
    </row>
    <row r="1647" spans="2:13" ht="20.100000000000001" customHeight="1" x14ac:dyDescent="0.25">
      <c r="B1647" s="173" t="str">
        <f>IFERROR(RANK(Table912[[#This Row],[search id]],Table912[search id],1),"")</f>
        <v/>
      </c>
      <c r="C1647" s="174" t="str">
        <f>IF(MIN(Table912[[#This Row],[search supracategory]:[search subcategory]])&lt;&gt;0,MIN(Table912[[#This Row],[search supracategory]:[search subcategory]]),"")</f>
        <v/>
      </c>
      <c r="D1647" s="174" t="str">
        <f>IFERROR(SEARCH($G$3,Table912[[#This Row],[Supracategory Name]])+ROW()/100000,"")</f>
        <v/>
      </c>
      <c r="E1647" s="174" t="str">
        <f>IFERROR(SEARCH($G$3,Table912[[#This Row],[Category Name]])+ROW()/100000,"")</f>
        <v/>
      </c>
      <c r="F1647" s="174" t="str">
        <f>IFERROR(SEARCH($G$3,Table912[[#This Row],[Subcategory Name]])+ROW()/100000,"")</f>
        <v/>
      </c>
      <c r="G1647" s="171">
        <v>1648</v>
      </c>
      <c r="H1647" s="172" t="s">
        <v>2851</v>
      </c>
      <c r="I1647" s="172" t="s">
        <v>3409</v>
      </c>
      <c r="J1647" s="172" t="s">
        <v>89</v>
      </c>
      <c r="K1647" s="172" t="s">
        <v>3806</v>
      </c>
      <c r="L1647" s="172" t="s">
        <v>3812</v>
      </c>
      <c r="M1647" s="172" t="s">
        <v>179</v>
      </c>
    </row>
    <row r="1648" spans="2:13" ht="20.100000000000001" customHeight="1" x14ac:dyDescent="0.25">
      <c r="B1648" s="169" t="str">
        <f>IFERROR(RANK(Table912[[#This Row],[search id]],Table912[search id],1),"")</f>
        <v/>
      </c>
      <c r="C1648" s="170" t="str">
        <f>IF(MIN(Table912[[#This Row],[search supracategory]:[search subcategory]])&lt;&gt;0,MIN(Table912[[#This Row],[search supracategory]:[search subcategory]]),"")</f>
        <v/>
      </c>
      <c r="D1648" s="170" t="str">
        <f>IFERROR(SEARCH($G$3,Table912[[#This Row],[Supracategory Name]])+ROW()/100000,"")</f>
        <v/>
      </c>
      <c r="E1648" s="170" t="str">
        <f>IFERROR(SEARCH($G$3,Table912[[#This Row],[Category Name]])+ROW()/100000,"")</f>
        <v/>
      </c>
      <c r="F1648" s="170" t="str">
        <f>IFERROR(SEARCH($G$3,Table912[[#This Row],[Subcategory Name]])+ROW()/100000,"")</f>
        <v/>
      </c>
      <c r="G1648" s="171">
        <v>1649</v>
      </c>
      <c r="H1648" s="172" t="s">
        <v>2851</v>
      </c>
      <c r="I1648" s="172" t="s">
        <v>3409</v>
      </c>
      <c r="J1648" s="172" t="s">
        <v>89</v>
      </c>
      <c r="K1648" s="172" t="s">
        <v>3806</v>
      </c>
      <c r="L1648" s="172" t="s">
        <v>3814</v>
      </c>
      <c r="M1648" s="172" t="s">
        <v>179</v>
      </c>
    </row>
    <row r="1649" spans="2:13" ht="20.100000000000001" customHeight="1" x14ac:dyDescent="0.25">
      <c r="B1649" s="173" t="str">
        <f>IFERROR(RANK(Table912[[#This Row],[search id]],Table912[search id],1),"")</f>
        <v/>
      </c>
      <c r="C1649" s="174" t="str">
        <f>IF(MIN(Table912[[#This Row],[search supracategory]:[search subcategory]])&lt;&gt;0,MIN(Table912[[#This Row],[search supracategory]:[search subcategory]]),"")</f>
        <v/>
      </c>
      <c r="D1649" s="174" t="str">
        <f>IFERROR(SEARCH($G$3,Table912[[#This Row],[Supracategory Name]])+ROW()/100000,"")</f>
        <v/>
      </c>
      <c r="E1649" s="174" t="str">
        <f>IFERROR(SEARCH($G$3,Table912[[#This Row],[Category Name]])+ROW()/100000,"")</f>
        <v/>
      </c>
      <c r="F1649" s="174" t="str">
        <f>IFERROR(SEARCH($G$3,Table912[[#This Row],[Subcategory Name]])+ROW()/100000,"")</f>
        <v/>
      </c>
      <c r="G1649" s="171">
        <v>1650</v>
      </c>
      <c r="H1649" s="172" t="s">
        <v>2851</v>
      </c>
      <c r="I1649" s="172" t="s">
        <v>3409</v>
      </c>
      <c r="J1649" s="172" t="s">
        <v>89</v>
      </c>
      <c r="K1649" s="172" t="s">
        <v>3806</v>
      </c>
      <c r="L1649" s="172" t="s">
        <v>3816</v>
      </c>
      <c r="M1649" s="172" t="s">
        <v>179</v>
      </c>
    </row>
    <row r="1650" spans="2:13" ht="20.100000000000001" customHeight="1" x14ac:dyDescent="0.25">
      <c r="B1650" s="169" t="str">
        <f>IFERROR(RANK(Table912[[#This Row],[search id]],Table912[search id],1),"")</f>
        <v/>
      </c>
      <c r="C1650" s="170" t="str">
        <f>IF(MIN(Table912[[#This Row],[search supracategory]:[search subcategory]])&lt;&gt;0,MIN(Table912[[#This Row],[search supracategory]:[search subcategory]]),"")</f>
        <v/>
      </c>
      <c r="D1650" s="170" t="str">
        <f>IFERROR(SEARCH($G$3,Table912[[#This Row],[Supracategory Name]])+ROW()/100000,"")</f>
        <v/>
      </c>
      <c r="E1650" s="170" t="str">
        <f>IFERROR(SEARCH($G$3,Table912[[#This Row],[Category Name]])+ROW()/100000,"")</f>
        <v/>
      </c>
      <c r="F1650" s="170" t="str">
        <f>IFERROR(SEARCH($G$3,Table912[[#This Row],[Subcategory Name]])+ROW()/100000,"")</f>
        <v/>
      </c>
      <c r="G1650" s="171">
        <v>1651</v>
      </c>
      <c r="H1650" s="172" t="s">
        <v>2851</v>
      </c>
      <c r="I1650" s="172" t="s">
        <v>3409</v>
      </c>
      <c r="J1650" s="172" t="s">
        <v>89</v>
      </c>
      <c r="K1650" s="172" t="s">
        <v>3806</v>
      </c>
      <c r="L1650" s="172" t="s">
        <v>3818</v>
      </c>
      <c r="M1650" s="172" t="s">
        <v>179</v>
      </c>
    </row>
    <row r="1651" spans="2:13" ht="20.100000000000001" customHeight="1" x14ac:dyDescent="0.25">
      <c r="B1651" s="173" t="str">
        <f>IFERROR(RANK(Table912[[#This Row],[search id]],Table912[search id],1),"")</f>
        <v/>
      </c>
      <c r="C1651" s="174" t="str">
        <f>IF(MIN(Table912[[#This Row],[search supracategory]:[search subcategory]])&lt;&gt;0,MIN(Table912[[#This Row],[search supracategory]:[search subcategory]]),"")</f>
        <v/>
      </c>
      <c r="D1651" s="174" t="str">
        <f>IFERROR(SEARCH($G$3,Table912[[#This Row],[Supracategory Name]])+ROW()/100000,"")</f>
        <v/>
      </c>
      <c r="E1651" s="174" t="str">
        <f>IFERROR(SEARCH($G$3,Table912[[#This Row],[Category Name]])+ROW()/100000,"")</f>
        <v/>
      </c>
      <c r="F1651" s="174" t="str">
        <f>IFERROR(SEARCH($G$3,Table912[[#This Row],[Subcategory Name]])+ROW()/100000,"")</f>
        <v/>
      </c>
      <c r="G1651" s="171">
        <v>1652</v>
      </c>
      <c r="H1651" s="172" t="s">
        <v>2851</v>
      </c>
      <c r="I1651" s="172" t="s">
        <v>3409</v>
      </c>
      <c r="J1651" s="172" t="s">
        <v>89</v>
      </c>
      <c r="K1651" s="172" t="s">
        <v>3806</v>
      </c>
      <c r="L1651" s="172" t="s">
        <v>3820</v>
      </c>
      <c r="M1651" s="172" t="s">
        <v>179</v>
      </c>
    </row>
    <row r="1652" spans="2:13" ht="20.100000000000001" customHeight="1" x14ac:dyDescent="0.25">
      <c r="B1652" s="169" t="str">
        <f>IFERROR(RANK(Table912[[#This Row],[search id]],Table912[search id],1),"")</f>
        <v/>
      </c>
      <c r="C1652" s="170" t="str">
        <f>IF(MIN(Table912[[#This Row],[search supracategory]:[search subcategory]])&lt;&gt;0,MIN(Table912[[#This Row],[search supracategory]:[search subcategory]]),"")</f>
        <v/>
      </c>
      <c r="D1652" s="170" t="str">
        <f>IFERROR(SEARCH($G$3,Table912[[#This Row],[Supracategory Name]])+ROW()/100000,"")</f>
        <v/>
      </c>
      <c r="E1652" s="170" t="str">
        <f>IFERROR(SEARCH($G$3,Table912[[#This Row],[Category Name]])+ROW()/100000,"")</f>
        <v/>
      </c>
      <c r="F1652" s="170" t="str">
        <f>IFERROR(SEARCH($G$3,Table912[[#This Row],[Subcategory Name]])+ROW()/100000,"")</f>
        <v/>
      </c>
      <c r="G1652" s="171">
        <v>1310</v>
      </c>
      <c r="H1652" s="172" t="s">
        <v>2851</v>
      </c>
      <c r="I1652" s="172" t="s">
        <v>3409</v>
      </c>
      <c r="J1652" s="172" t="s">
        <v>89</v>
      </c>
      <c r="K1652" s="172" t="s">
        <v>3806</v>
      </c>
      <c r="L1652" s="172" t="s">
        <v>3822</v>
      </c>
      <c r="M1652" s="172" t="s">
        <v>179</v>
      </c>
    </row>
    <row r="1653" spans="2:13" ht="20.100000000000001" customHeight="1" x14ac:dyDescent="0.25">
      <c r="B1653" s="173" t="str">
        <f>IFERROR(RANK(Table912[[#This Row],[search id]],Table912[search id],1),"")</f>
        <v/>
      </c>
      <c r="C1653" s="174" t="str">
        <f>IF(MIN(Table912[[#This Row],[search supracategory]:[search subcategory]])&lt;&gt;0,MIN(Table912[[#This Row],[search supracategory]:[search subcategory]]),"")</f>
        <v/>
      </c>
      <c r="D1653" s="174" t="str">
        <f>IFERROR(SEARCH($G$3,Table912[[#This Row],[Supracategory Name]])+ROW()/100000,"")</f>
        <v/>
      </c>
      <c r="E1653" s="174" t="str">
        <f>IFERROR(SEARCH($G$3,Table912[[#This Row],[Category Name]])+ROW()/100000,"")</f>
        <v/>
      </c>
      <c r="F1653" s="174" t="str">
        <f>IFERROR(SEARCH($G$3,Table912[[#This Row],[Subcategory Name]])+ROW()/100000,"")</f>
        <v/>
      </c>
      <c r="G1653" s="171">
        <v>2564</v>
      </c>
      <c r="H1653" s="172" t="s">
        <v>2851</v>
      </c>
      <c r="I1653" s="172" t="s">
        <v>3409</v>
      </c>
      <c r="J1653" s="172" t="s">
        <v>89</v>
      </c>
      <c r="K1653" s="172" t="s">
        <v>3824</v>
      </c>
      <c r="L1653" s="172" t="s">
        <v>3825</v>
      </c>
      <c r="M1653" s="172" t="s">
        <v>179</v>
      </c>
    </row>
    <row r="1654" spans="2:13" ht="20.100000000000001" customHeight="1" x14ac:dyDescent="0.25">
      <c r="B1654" s="169" t="str">
        <f>IFERROR(RANK(Table912[[#This Row],[search id]],Table912[search id],1),"")</f>
        <v/>
      </c>
      <c r="C1654" s="170" t="str">
        <f>IF(MIN(Table912[[#This Row],[search supracategory]:[search subcategory]])&lt;&gt;0,MIN(Table912[[#This Row],[search supracategory]:[search subcategory]]),"")</f>
        <v/>
      </c>
      <c r="D1654" s="170" t="str">
        <f>IFERROR(SEARCH($G$3,Table912[[#This Row],[Supracategory Name]])+ROW()/100000,"")</f>
        <v/>
      </c>
      <c r="E1654" s="170" t="str">
        <f>IFERROR(SEARCH($G$3,Table912[[#This Row],[Category Name]])+ROW()/100000,"")</f>
        <v/>
      </c>
      <c r="F1654" s="170" t="str">
        <f>IFERROR(SEARCH($G$3,Table912[[#This Row],[Subcategory Name]])+ROW()/100000,"")</f>
        <v/>
      </c>
      <c r="G1654" s="171">
        <v>3452</v>
      </c>
      <c r="H1654" s="172" t="s">
        <v>2851</v>
      </c>
      <c r="I1654" s="172" t="s">
        <v>3409</v>
      </c>
      <c r="J1654" s="172" t="s">
        <v>89</v>
      </c>
      <c r="K1654" s="172" t="s">
        <v>3824</v>
      </c>
      <c r="L1654" s="172" t="s">
        <v>3828</v>
      </c>
      <c r="M1654" s="172" t="s">
        <v>179</v>
      </c>
    </row>
    <row r="1655" spans="2:13" ht="20.100000000000001" customHeight="1" x14ac:dyDescent="0.25">
      <c r="B1655" s="173" t="str">
        <f>IFERROR(RANK(Table912[[#This Row],[search id]],Table912[search id],1),"")</f>
        <v/>
      </c>
      <c r="C1655" s="174" t="str">
        <f>IF(MIN(Table912[[#This Row],[search supracategory]:[search subcategory]])&lt;&gt;0,MIN(Table912[[#This Row],[search supracategory]:[search subcategory]]),"")</f>
        <v/>
      </c>
      <c r="D1655" s="174" t="str">
        <f>IFERROR(SEARCH($G$3,Table912[[#This Row],[Supracategory Name]])+ROW()/100000,"")</f>
        <v/>
      </c>
      <c r="E1655" s="174" t="str">
        <f>IFERROR(SEARCH($G$3,Table912[[#This Row],[Category Name]])+ROW()/100000,"")</f>
        <v/>
      </c>
      <c r="F1655" s="174" t="str">
        <f>IFERROR(SEARCH($G$3,Table912[[#This Row],[Subcategory Name]])+ROW()/100000,"")</f>
        <v/>
      </c>
      <c r="G1655" s="171">
        <v>3315</v>
      </c>
      <c r="H1655" s="172" t="s">
        <v>2851</v>
      </c>
      <c r="I1655" s="172" t="s">
        <v>3409</v>
      </c>
      <c r="J1655" s="172" t="s">
        <v>89</v>
      </c>
      <c r="K1655" s="172" t="s">
        <v>3824</v>
      </c>
      <c r="L1655" s="172" t="s">
        <v>3829</v>
      </c>
      <c r="M1655" s="172" t="s">
        <v>179</v>
      </c>
    </row>
    <row r="1656" spans="2:13" ht="20.100000000000001" customHeight="1" x14ac:dyDescent="0.25">
      <c r="B1656" s="169" t="str">
        <f>IFERROR(RANK(Table912[[#This Row],[search id]],Table912[search id],1),"")</f>
        <v/>
      </c>
      <c r="C1656" s="170" t="str">
        <f>IF(MIN(Table912[[#This Row],[search supracategory]:[search subcategory]])&lt;&gt;0,MIN(Table912[[#This Row],[search supracategory]:[search subcategory]]),"")</f>
        <v/>
      </c>
      <c r="D1656" s="170" t="str">
        <f>IFERROR(SEARCH($G$3,Table912[[#This Row],[Supracategory Name]])+ROW()/100000,"")</f>
        <v/>
      </c>
      <c r="E1656" s="170" t="str">
        <f>IFERROR(SEARCH($G$3,Table912[[#This Row],[Category Name]])+ROW()/100000,"")</f>
        <v/>
      </c>
      <c r="F1656" s="170" t="str">
        <f>IFERROR(SEARCH($G$3,Table912[[#This Row],[Subcategory Name]])+ROW()/100000,"")</f>
        <v/>
      </c>
      <c r="G1656" s="171">
        <v>3316</v>
      </c>
      <c r="H1656" s="172" t="s">
        <v>2851</v>
      </c>
      <c r="I1656" s="172" t="s">
        <v>3409</v>
      </c>
      <c r="J1656" s="172" t="s">
        <v>89</v>
      </c>
      <c r="K1656" s="172" t="s">
        <v>3824</v>
      </c>
      <c r="L1656" s="172" t="s">
        <v>3831</v>
      </c>
      <c r="M1656" s="172" t="s">
        <v>179</v>
      </c>
    </row>
    <row r="1657" spans="2:13" ht="20.100000000000001" customHeight="1" x14ac:dyDescent="0.25">
      <c r="B1657" s="173" t="str">
        <f>IFERROR(RANK(Table912[[#This Row],[search id]],Table912[search id],1),"")</f>
        <v/>
      </c>
      <c r="C1657" s="174" t="str">
        <f>IF(MIN(Table912[[#This Row],[search supracategory]:[search subcategory]])&lt;&gt;0,MIN(Table912[[#This Row],[search supracategory]:[search subcategory]]),"")</f>
        <v/>
      </c>
      <c r="D1657" s="174" t="str">
        <f>IFERROR(SEARCH($G$3,Table912[[#This Row],[Supracategory Name]])+ROW()/100000,"")</f>
        <v/>
      </c>
      <c r="E1657" s="174" t="str">
        <f>IFERROR(SEARCH($G$3,Table912[[#This Row],[Category Name]])+ROW()/100000,"")</f>
        <v/>
      </c>
      <c r="F1657" s="174" t="str">
        <f>IFERROR(SEARCH($G$3,Table912[[#This Row],[Subcategory Name]])+ROW()/100000,"")</f>
        <v/>
      </c>
      <c r="G1657" s="171">
        <v>3317</v>
      </c>
      <c r="H1657" s="172" t="s">
        <v>2851</v>
      </c>
      <c r="I1657" s="172" t="s">
        <v>3409</v>
      </c>
      <c r="J1657" s="172" t="s">
        <v>89</v>
      </c>
      <c r="K1657" s="172" t="s">
        <v>3824</v>
      </c>
      <c r="L1657" s="172" t="s">
        <v>3833</v>
      </c>
      <c r="M1657" s="172" t="s">
        <v>179</v>
      </c>
    </row>
    <row r="1658" spans="2:13" ht="20.100000000000001" customHeight="1" x14ac:dyDescent="0.25">
      <c r="B1658" s="169" t="str">
        <f>IFERROR(RANK(Table912[[#This Row],[search id]],Table912[search id],1),"")</f>
        <v/>
      </c>
      <c r="C1658" s="170" t="str">
        <f>IF(MIN(Table912[[#This Row],[search supracategory]:[search subcategory]])&lt;&gt;0,MIN(Table912[[#This Row],[search supracategory]:[search subcategory]]),"")</f>
        <v/>
      </c>
      <c r="D1658" s="170" t="str">
        <f>IFERROR(SEARCH($G$3,Table912[[#This Row],[Supracategory Name]])+ROW()/100000,"")</f>
        <v/>
      </c>
      <c r="E1658" s="170" t="str">
        <f>IFERROR(SEARCH($G$3,Table912[[#This Row],[Category Name]])+ROW()/100000,"")</f>
        <v/>
      </c>
      <c r="F1658" s="170" t="str">
        <f>IFERROR(SEARCH($G$3,Table912[[#This Row],[Subcategory Name]])+ROW()/100000,"")</f>
        <v/>
      </c>
      <c r="G1658" s="171">
        <v>3318</v>
      </c>
      <c r="H1658" s="172" t="s">
        <v>2851</v>
      </c>
      <c r="I1658" s="172" t="s">
        <v>3409</v>
      </c>
      <c r="J1658" s="172" t="s">
        <v>89</v>
      </c>
      <c r="K1658" s="172" t="s">
        <v>3824</v>
      </c>
      <c r="L1658" s="172" t="s">
        <v>3835</v>
      </c>
      <c r="M1658" s="172" t="s">
        <v>179</v>
      </c>
    </row>
    <row r="1659" spans="2:13" ht="20.100000000000001" customHeight="1" x14ac:dyDescent="0.25">
      <c r="B1659" s="173" t="str">
        <f>IFERROR(RANK(Table912[[#This Row],[search id]],Table912[search id],1),"")</f>
        <v/>
      </c>
      <c r="C1659" s="174" t="str">
        <f>IF(MIN(Table912[[#This Row],[search supracategory]:[search subcategory]])&lt;&gt;0,MIN(Table912[[#This Row],[search supracategory]:[search subcategory]]),"")</f>
        <v/>
      </c>
      <c r="D1659" s="174" t="str">
        <f>IFERROR(SEARCH($G$3,Table912[[#This Row],[Supracategory Name]])+ROW()/100000,"")</f>
        <v/>
      </c>
      <c r="E1659" s="174" t="str">
        <f>IFERROR(SEARCH($G$3,Table912[[#This Row],[Category Name]])+ROW()/100000,"")</f>
        <v/>
      </c>
      <c r="F1659" s="174" t="str">
        <f>IFERROR(SEARCH($G$3,Table912[[#This Row],[Subcategory Name]])+ROW()/100000,"")</f>
        <v/>
      </c>
      <c r="G1659" s="171">
        <v>3355</v>
      </c>
      <c r="H1659" s="172" t="s">
        <v>2851</v>
      </c>
      <c r="I1659" s="172" t="s">
        <v>3409</v>
      </c>
      <c r="J1659" s="172" t="s">
        <v>89</v>
      </c>
      <c r="K1659" s="172" t="s">
        <v>3837</v>
      </c>
      <c r="L1659" s="172" t="s">
        <v>3838</v>
      </c>
      <c r="M1659" s="172" t="s">
        <v>179</v>
      </c>
    </row>
    <row r="1660" spans="2:13" ht="20.100000000000001" customHeight="1" x14ac:dyDescent="0.25">
      <c r="B1660" s="169" t="str">
        <f>IFERROR(RANK(Table912[[#This Row],[search id]],Table912[search id],1),"")</f>
        <v/>
      </c>
      <c r="C1660" s="170" t="str">
        <f>IF(MIN(Table912[[#This Row],[search supracategory]:[search subcategory]])&lt;&gt;0,MIN(Table912[[#This Row],[search supracategory]:[search subcategory]]),"")</f>
        <v/>
      </c>
      <c r="D1660" s="170" t="str">
        <f>IFERROR(SEARCH($G$3,Table912[[#This Row],[Supracategory Name]])+ROW()/100000,"")</f>
        <v/>
      </c>
      <c r="E1660" s="170" t="str">
        <f>IFERROR(SEARCH($G$3,Table912[[#This Row],[Category Name]])+ROW()/100000,"")</f>
        <v/>
      </c>
      <c r="F1660" s="170" t="str">
        <f>IFERROR(SEARCH($G$3,Table912[[#This Row],[Subcategory Name]])+ROW()/100000,"")</f>
        <v/>
      </c>
      <c r="G1660" s="171">
        <v>2138</v>
      </c>
      <c r="H1660" s="172" t="s">
        <v>2851</v>
      </c>
      <c r="I1660" s="172" t="s">
        <v>3409</v>
      </c>
      <c r="J1660" s="172" t="s">
        <v>89</v>
      </c>
      <c r="K1660" s="172" t="s">
        <v>3837</v>
      </c>
      <c r="L1660" s="172" t="s">
        <v>3841</v>
      </c>
      <c r="M1660" s="172" t="s">
        <v>179</v>
      </c>
    </row>
    <row r="1661" spans="2:13" ht="20.100000000000001" customHeight="1" x14ac:dyDescent="0.25">
      <c r="B1661" s="173" t="str">
        <f>IFERROR(RANK(Table912[[#This Row],[search id]],Table912[search id],1),"")</f>
        <v/>
      </c>
      <c r="C1661" s="174" t="str">
        <f>IF(MIN(Table912[[#This Row],[search supracategory]:[search subcategory]])&lt;&gt;0,MIN(Table912[[#This Row],[search supracategory]:[search subcategory]]),"")</f>
        <v/>
      </c>
      <c r="D1661" s="174" t="str">
        <f>IFERROR(SEARCH($G$3,Table912[[#This Row],[Supracategory Name]])+ROW()/100000,"")</f>
        <v/>
      </c>
      <c r="E1661" s="174" t="str">
        <f>IFERROR(SEARCH($G$3,Table912[[#This Row],[Category Name]])+ROW()/100000,"")</f>
        <v/>
      </c>
      <c r="F1661" s="174" t="str">
        <f>IFERROR(SEARCH($G$3,Table912[[#This Row],[Subcategory Name]])+ROW()/100000,"")</f>
        <v/>
      </c>
      <c r="G1661" s="171">
        <v>3056</v>
      </c>
      <c r="H1661" s="172" t="s">
        <v>2851</v>
      </c>
      <c r="I1661" s="172" t="s">
        <v>3409</v>
      </c>
      <c r="J1661" s="172" t="s">
        <v>89</v>
      </c>
      <c r="K1661" s="172" t="s">
        <v>3837</v>
      </c>
      <c r="L1661" s="172" t="s">
        <v>3843</v>
      </c>
      <c r="M1661" s="172" t="s">
        <v>179</v>
      </c>
    </row>
    <row r="1662" spans="2:13" ht="20.100000000000001" customHeight="1" x14ac:dyDescent="0.25">
      <c r="B1662" s="169" t="str">
        <f>IFERROR(RANK(Table912[[#This Row],[search id]],Table912[search id],1),"")</f>
        <v/>
      </c>
      <c r="C1662" s="170" t="str">
        <f>IF(MIN(Table912[[#This Row],[search supracategory]:[search subcategory]])&lt;&gt;0,MIN(Table912[[#This Row],[search supracategory]:[search subcategory]]),"")</f>
        <v/>
      </c>
      <c r="D1662" s="170" t="str">
        <f>IFERROR(SEARCH($G$3,Table912[[#This Row],[Supracategory Name]])+ROW()/100000,"")</f>
        <v/>
      </c>
      <c r="E1662" s="170" t="str">
        <f>IFERROR(SEARCH($G$3,Table912[[#This Row],[Category Name]])+ROW()/100000,"")</f>
        <v/>
      </c>
      <c r="F1662" s="170" t="str">
        <f>IFERROR(SEARCH($G$3,Table912[[#This Row],[Subcategory Name]])+ROW()/100000,"")</f>
        <v/>
      </c>
      <c r="G1662" s="171">
        <v>3057</v>
      </c>
      <c r="H1662" s="172" t="s">
        <v>2851</v>
      </c>
      <c r="I1662" s="172" t="s">
        <v>3409</v>
      </c>
      <c r="J1662" s="172" t="s">
        <v>89</v>
      </c>
      <c r="K1662" s="172" t="s">
        <v>3837</v>
      </c>
      <c r="L1662" s="172" t="s">
        <v>3845</v>
      </c>
      <c r="M1662" s="172" t="s">
        <v>179</v>
      </c>
    </row>
    <row r="1663" spans="2:13" ht="20.100000000000001" customHeight="1" x14ac:dyDescent="0.25">
      <c r="B1663" s="173" t="str">
        <f>IFERROR(RANK(Table912[[#This Row],[search id]],Table912[search id],1),"")</f>
        <v/>
      </c>
      <c r="C1663" s="174" t="str">
        <f>IF(MIN(Table912[[#This Row],[search supracategory]:[search subcategory]])&lt;&gt;0,MIN(Table912[[#This Row],[search supracategory]:[search subcategory]]),"")</f>
        <v/>
      </c>
      <c r="D1663" s="174" t="str">
        <f>IFERROR(SEARCH($G$3,Table912[[#This Row],[Supracategory Name]])+ROW()/100000,"")</f>
        <v/>
      </c>
      <c r="E1663" s="174" t="str">
        <f>IFERROR(SEARCH($G$3,Table912[[#This Row],[Category Name]])+ROW()/100000,"")</f>
        <v/>
      </c>
      <c r="F1663" s="174" t="str">
        <f>IFERROR(SEARCH($G$3,Table912[[#This Row],[Subcategory Name]])+ROW()/100000,"")</f>
        <v/>
      </c>
      <c r="G1663" s="171">
        <v>3058</v>
      </c>
      <c r="H1663" s="172" t="s">
        <v>2851</v>
      </c>
      <c r="I1663" s="172" t="s">
        <v>3409</v>
      </c>
      <c r="J1663" s="172" t="s">
        <v>89</v>
      </c>
      <c r="K1663" s="172" t="s">
        <v>3837</v>
      </c>
      <c r="L1663" s="172" t="s">
        <v>3847</v>
      </c>
      <c r="M1663" s="172" t="s">
        <v>179</v>
      </c>
    </row>
    <row r="1664" spans="2:13" ht="20.100000000000001" customHeight="1" x14ac:dyDescent="0.25">
      <c r="B1664" s="169" t="str">
        <f>IFERROR(RANK(Table912[[#This Row],[search id]],Table912[search id],1),"")</f>
        <v/>
      </c>
      <c r="C1664" s="170" t="str">
        <f>IF(MIN(Table912[[#This Row],[search supracategory]:[search subcategory]])&lt;&gt;0,MIN(Table912[[#This Row],[search supracategory]:[search subcategory]]),"")</f>
        <v/>
      </c>
      <c r="D1664" s="170" t="str">
        <f>IFERROR(SEARCH($G$3,Table912[[#This Row],[Supracategory Name]])+ROW()/100000,"")</f>
        <v/>
      </c>
      <c r="E1664" s="170" t="str">
        <f>IFERROR(SEARCH($G$3,Table912[[#This Row],[Category Name]])+ROW()/100000,"")</f>
        <v/>
      </c>
      <c r="F1664" s="170" t="str">
        <f>IFERROR(SEARCH($G$3,Table912[[#This Row],[Subcategory Name]])+ROW()/100000,"")</f>
        <v/>
      </c>
      <c r="G1664" s="171">
        <v>3059</v>
      </c>
      <c r="H1664" s="172" t="s">
        <v>2851</v>
      </c>
      <c r="I1664" s="172" t="s">
        <v>3409</v>
      </c>
      <c r="J1664" s="172" t="s">
        <v>89</v>
      </c>
      <c r="K1664" s="172" t="s">
        <v>3837</v>
      </c>
      <c r="L1664" s="172" t="s">
        <v>3849</v>
      </c>
      <c r="M1664" s="172" t="s">
        <v>179</v>
      </c>
    </row>
    <row r="1665" spans="2:13" ht="20.100000000000001" customHeight="1" x14ac:dyDescent="0.25">
      <c r="B1665" s="173" t="str">
        <f>IFERROR(RANK(Table912[[#This Row],[search id]],Table912[search id],1),"")</f>
        <v/>
      </c>
      <c r="C1665" s="174" t="str">
        <f>IF(MIN(Table912[[#This Row],[search supracategory]:[search subcategory]])&lt;&gt;0,MIN(Table912[[#This Row],[search supracategory]:[search subcategory]]),"")</f>
        <v/>
      </c>
      <c r="D1665" s="174" t="str">
        <f>IFERROR(SEARCH($G$3,Table912[[#This Row],[Supracategory Name]])+ROW()/100000,"")</f>
        <v/>
      </c>
      <c r="E1665" s="174" t="str">
        <f>IFERROR(SEARCH($G$3,Table912[[#This Row],[Category Name]])+ROW()/100000,"")</f>
        <v/>
      </c>
      <c r="F1665" s="174" t="str">
        <f>IFERROR(SEARCH($G$3,Table912[[#This Row],[Subcategory Name]])+ROW()/100000,"")</f>
        <v/>
      </c>
      <c r="G1665" s="171">
        <v>3060</v>
      </c>
      <c r="H1665" s="172" t="s">
        <v>2851</v>
      </c>
      <c r="I1665" s="172" t="s">
        <v>3409</v>
      </c>
      <c r="J1665" s="172" t="s">
        <v>89</v>
      </c>
      <c r="K1665" s="172" t="s">
        <v>3837</v>
      </c>
      <c r="L1665" s="172" t="s">
        <v>3851</v>
      </c>
      <c r="M1665" s="172" t="s">
        <v>179</v>
      </c>
    </row>
    <row r="1666" spans="2:13" ht="20.100000000000001" customHeight="1" x14ac:dyDescent="0.25">
      <c r="B1666" s="169" t="str">
        <f>IFERROR(RANK(Table912[[#This Row],[search id]],Table912[search id],1),"")</f>
        <v/>
      </c>
      <c r="C1666" s="170" t="str">
        <f>IF(MIN(Table912[[#This Row],[search supracategory]:[search subcategory]])&lt;&gt;0,MIN(Table912[[#This Row],[search supracategory]:[search subcategory]]),"")</f>
        <v/>
      </c>
      <c r="D1666" s="170" t="str">
        <f>IFERROR(SEARCH($G$3,Table912[[#This Row],[Supracategory Name]])+ROW()/100000,"")</f>
        <v/>
      </c>
      <c r="E1666" s="170" t="str">
        <f>IFERROR(SEARCH($G$3,Table912[[#This Row],[Category Name]])+ROW()/100000,"")</f>
        <v/>
      </c>
      <c r="F1666" s="170" t="str">
        <f>IFERROR(SEARCH($G$3,Table912[[#This Row],[Subcategory Name]])+ROW()/100000,"")</f>
        <v/>
      </c>
      <c r="G1666" s="171">
        <v>3061</v>
      </c>
      <c r="H1666" s="172" t="s">
        <v>2851</v>
      </c>
      <c r="I1666" s="172" t="s">
        <v>3409</v>
      </c>
      <c r="J1666" s="172" t="s">
        <v>89</v>
      </c>
      <c r="K1666" s="172" t="s">
        <v>3837</v>
      </c>
      <c r="L1666" s="172" t="s">
        <v>3853</v>
      </c>
      <c r="M1666" s="172" t="s">
        <v>179</v>
      </c>
    </row>
    <row r="1667" spans="2:13" ht="20.100000000000001" customHeight="1" x14ac:dyDescent="0.25">
      <c r="B1667" s="173" t="str">
        <f>IFERROR(RANK(Table912[[#This Row],[search id]],Table912[search id],1),"")</f>
        <v/>
      </c>
      <c r="C1667" s="174" t="str">
        <f>IF(MIN(Table912[[#This Row],[search supracategory]:[search subcategory]])&lt;&gt;0,MIN(Table912[[#This Row],[search supracategory]:[search subcategory]]),"")</f>
        <v/>
      </c>
      <c r="D1667" s="174" t="str">
        <f>IFERROR(SEARCH($G$3,Table912[[#This Row],[Supracategory Name]])+ROW()/100000,"")</f>
        <v/>
      </c>
      <c r="E1667" s="174" t="str">
        <f>IFERROR(SEARCH($G$3,Table912[[#This Row],[Category Name]])+ROW()/100000,"")</f>
        <v/>
      </c>
      <c r="F1667" s="174" t="str">
        <f>IFERROR(SEARCH($G$3,Table912[[#This Row],[Subcategory Name]])+ROW()/100000,"")</f>
        <v/>
      </c>
      <c r="G1667" s="171">
        <v>3062</v>
      </c>
      <c r="H1667" s="172" t="s">
        <v>2851</v>
      </c>
      <c r="I1667" s="172" t="s">
        <v>3409</v>
      </c>
      <c r="J1667" s="172" t="s">
        <v>89</v>
      </c>
      <c r="K1667" s="172" t="s">
        <v>3837</v>
      </c>
      <c r="L1667" s="172" t="s">
        <v>3855</v>
      </c>
      <c r="M1667" s="172" t="s">
        <v>179</v>
      </c>
    </row>
    <row r="1668" spans="2:13" ht="20.100000000000001" customHeight="1" x14ac:dyDescent="0.25">
      <c r="B1668" s="169" t="str">
        <f>IFERROR(RANK(Table912[[#This Row],[search id]],Table912[search id],1),"")</f>
        <v/>
      </c>
      <c r="C1668" s="170" t="str">
        <f>IF(MIN(Table912[[#This Row],[search supracategory]:[search subcategory]])&lt;&gt;0,MIN(Table912[[#This Row],[search supracategory]:[search subcategory]]),"")</f>
        <v/>
      </c>
      <c r="D1668" s="170" t="str">
        <f>IFERROR(SEARCH($G$3,Table912[[#This Row],[Supracategory Name]])+ROW()/100000,"")</f>
        <v/>
      </c>
      <c r="E1668" s="170" t="str">
        <f>IFERROR(SEARCH($G$3,Table912[[#This Row],[Category Name]])+ROW()/100000,"")</f>
        <v/>
      </c>
      <c r="F1668" s="170" t="str">
        <f>IFERROR(SEARCH($G$3,Table912[[#This Row],[Subcategory Name]])+ROW()/100000,"")</f>
        <v/>
      </c>
      <c r="G1668" s="171">
        <v>3063</v>
      </c>
      <c r="H1668" s="172" t="s">
        <v>2851</v>
      </c>
      <c r="I1668" s="172" t="s">
        <v>3409</v>
      </c>
      <c r="J1668" s="172" t="s">
        <v>89</v>
      </c>
      <c r="K1668" s="172" t="s">
        <v>3837</v>
      </c>
      <c r="L1668" s="172" t="s">
        <v>3857</v>
      </c>
      <c r="M1668" s="172" t="s">
        <v>179</v>
      </c>
    </row>
    <row r="1669" spans="2:13" ht="20.100000000000001" customHeight="1" x14ac:dyDescent="0.25">
      <c r="B1669" s="173" t="str">
        <f>IFERROR(RANK(Table912[[#This Row],[search id]],Table912[search id],1),"")</f>
        <v/>
      </c>
      <c r="C1669" s="174" t="str">
        <f>IF(MIN(Table912[[#This Row],[search supracategory]:[search subcategory]])&lt;&gt;0,MIN(Table912[[#This Row],[search supracategory]:[search subcategory]]),"")</f>
        <v/>
      </c>
      <c r="D1669" s="174" t="str">
        <f>IFERROR(SEARCH($G$3,Table912[[#This Row],[Supracategory Name]])+ROW()/100000,"")</f>
        <v/>
      </c>
      <c r="E1669" s="174" t="str">
        <f>IFERROR(SEARCH($G$3,Table912[[#This Row],[Category Name]])+ROW()/100000,"")</f>
        <v/>
      </c>
      <c r="F1669" s="174" t="str">
        <f>IFERROR(SEARCH($G$3,Table912[[#This Row],[Subcategory Name]])+ROW()/100000,"")</f>
        <v/>
      </c>
      <c r="G1669" s="171">
        <v>2524</v>
      </c>
      <c r="H1669" s="172" t="s">
        <v>2851</v>
      </c>
      <c r="I1669" s="172" t="s">
        <v>3409</v>
      </c>
      <c r="J1669" s="172" t="s">
        <v>89</v>
      </c>
      <c r="K1669" s="172" t="s">
        <v>3837</v>
      </c>
      <c r="L1669" s="172" t="s">
        <v>3859</v>
      </c>
      <c r="M1669" s="172" t="s">
        <v>179</v>
      </c>
    </row>
    <row r="1670" spans="2:13" ht="20.100000000000001" customHeight="1" x14ac:dyDescent="0.25">
      <c r="B1670" s="169" t="str">
        <f>IFERROR(RANK(Table912[[#This Row],[search id]],Table912[search id],1),"")</f>
        <v/>
      </c>
      <c r="C1670" s="170" t="str">
        <f>IF(MIN(Table912[[#This Row],[search supracategory]:[search subcategory]])&lt;&gt;0,MIN(Table912[[#This Row],[search supracategory]:[search subcategory]]),"")</f>
        <v/>
      </c>
      <c r="D1670" s="170" t="str">
        <f>IFERROR(SEARCH($G$3,Table912[[#This Row],[Supracategory Name]])+ROW()/100000,"")</f>
        <v/>
      </c>
      <c r="E1670" s="170" t="str">
        <f>IFERROR(SEARCH($G$3,Table912[[#This Row],[Category Name]])+ROW()/100000,"")</f>
        <v/>
      </c>
      <c r="F1670" s="170" t="str">
        <f>IFERROR(SEARCH($G$3,Table912[[#This Row],[Subcategory Name]])+ROW()/100000,"")</f>
        <v/>
      </c>
      <c r="G1670" s="171">
        <v>2525</v>
      </c>
      <c r="H1670" s="172" t="s">
        <v>2851</v>
      </c>
      <c r="I1670" s="172" t="s">
        <v>3409</v>
      </c>
      <c r="J1670" s="172" t="s">
        <v>89</v>
      </c>
      <c r="K1670" s="172" t="s">
        <v>3837</v>
      </c>
      <c r="L1670" s="172" t="s">
        <v>3861</v>
      </c>
      <c r="M1670" s="172" t="s">
        <v>179</v>
      </c>
    </row>
    <row r="1671" spans="2:13" ht="20.100000000000001" customHeight="1" x14ac:dyDescent="0.25">
      <c r="B1671" s="173" t="str">
        <f>IFERROR(RANK(Table912[[#This Row],[search id]],Table912[search id],1),"")</f>
        <v/>
      </c>
      <c r="C1671" s="174" t="str">
        <f>IF(MIN(Table912[[#This Row],[search supracategory]:[search subcategory]])&lt;&gt;0,MIN(Table912[[#This Row],[search supracategory]:[search subcategory]]),"")</f>
        <v/>
      </c>
      <c r="D1671" s="174" t="str">
        <f>IFERROR(SEARCH($G$3,Table912[[#This Row],[Supracategory Name]])+ROW()/100000,"")</f>
        <v/>
      </c>
      <c r="E1671" s="174" t="str">
        <f>IFERROR(SEARCH($G$3,Table912[[#This Row],[Category Name]])+ROW()/100000,"")</f>
        <v/>
      </c>
      <c r="F1671" s="174" t="str">
        <f>IFERROR(SEARCH($G$3,Table912[[#This Row],[Subcategory Name]])+ROW()/100000,"")</f>
        <v/>
      </c>
      <c r="G1671" s="171">
        <v>2526</v>
      </c>
      <c r="H1671" s="172" t="s">
        <v>2851</v>
      </c>
      <c r="I1671" s="172" t="s">
        <v>3409</v>
      </c>
      <c r="J1671" s="172" t="s">
        <v>89</v>
      </c>
      <c r="K1671" s="172" t="s">
        <v>3837</v>
      </c>
      <c r="L1671" s="172" t="s">
        <v>3863</v>
      </c>
      <c r="M1671" s="172" t="s">
        <v>179</v>
      </c>
    </row>
    <row r="1672" spans="2:13" ht="20.100000000000001" customHeight="1" x14ac:dyDescent="0.25">
      <c r="B1672" s="169" t="str">
        <f>IFERROR(RANK(Table912[[#This Row],[search id]],Table912[search id],1),"")</f>
        <v/>
      </c>
      <c r="C1672" s="170" t="str">
        <f>IF(MIN(Table912[[#This Row],[search supracategory]:[search subcategory]])&lt;&gt;0,MIN(Table912[[#This Row],[search supracategory]:[search subcategory]]),"")</f>
        <v/>
      </c>
      <c r="D1672" s="170" t="str">
        <f>IFERROR(SEARCH($G$3,Table912[[#This Row],[Supracategory Name]])+ROW()/100000,"")</f>
        <v/>
      </c>
      <c r="E1672" s="170" t="str">
        <f>IFERROR(SEARCH($G$3,Table912[[#This Row],[Category Name]])+ROW()/100000,"")</f>
        <v/>
      </c>
      <c r="F1672" s="170" t="str">
        <f>IFERROR(SEARCH($G$3,Table912[[#This Row],[Subcategory Name]])+ROW()/100000,"")</f>
        <v/>
      </c>
      <c r="G1672" s="171">
        <v>1049</v>
      </c>
      <c r="H1672" s="172" t="s">
        <v>3865</v>
      </c>
      <c r="I1672" s="172" t="s">
        <v>3866</v>
      </c>
      <c r="J1672" s="172" t="s">
        <v>3867</v>
      </c>
      <c r="K1672" s="172" t="s">
        <v>3868</v>
      </c>
      <c r="L1672" s="172" t="s">
        <v>3869</v>
      </c>
      <c r="M1672" s="172" t="s">
        <v>179</v>
      </c>
    </row>
    <row r="1673" spans="2:13" ht="20.100000000000001" customHeight="1" x14ac:dyDescent="0.25">
      <c r="B1673" s="173" t="str">
        <f>IFERROR(RANK(Table912[[#This Row],[search id]],Table912[search id],1),"")</f>
        <v/>
      </c>
      <c r="C1673" s="174" t="str">
        <f>IF(MIN(Table912[[#This Row],[search supracategory]:[search subcategory]])&lt;&gt;0,MIN(Table912[[#This Row],[search supracategory]:[search subcategory]]),"")</f>
        <v/>
      </c>
      <c r="D1673" s="174" t="str">
        <f>IFERROR(SEARCH($G$3,Table912[[#This Row],[Supracategory Name]])+ROW()/100000,"")</f>
        <v/>
      </c>
      <c r="E1673" s="174" t="str">
        <f>IFERROR(SEARCH($G$3,Table912[[#This Row],[Category Name]])+ROW()/100000,"")</f>
        <v/>
      </c>
      <c r="F1673" s="174" t="str">
        <f>IFERROR(SEARCH($G$3,Table912[[#This Row],[Subcategory Name]])+ROW()/100000,"")</f>
        <v/>
      </c>
      <c r="G1673" s="171">
        <v>1028</v>
      </c>
      <c r="H1673" s="172" t="s">
        <v>3865</v>
      </c>
      <c r="I1673" s="172" t="s">
        <v>3866</v>
      </c>
      <c r="J1673" s="172" t="s">
        <v>3867</v>
      </c>
      <c r="K1673" s="172" t="s">
        <v>3868</v>
      </c>
      <c r="L1673" s="172" t="s">
        <v>3872</v>
      </c>
      <c r="M1673" s="172" t="s">
        <v>179</v>
      </c>
    </row>
    <row r="1674" spans="2:13" ht="20.100000000000001" customHeight="1" x14ac:dyDescent="0.25">
      <c r="B1674" s="169" t="str">
        <f>IFERROR(RANK(Table912[[#This Row],[search id]],Table912[search id],1),"")</f>
        <v/>
      </c>
      <c r="C1674" s="170" t="str">
        <f>IF(MIN(Table912[[#This Row],[search supracategory]:[search subcategory]])&lt;&gt;0,MIN(Table912[[#This Row],[search supracategory]:[search subcategory]]),"")</f>
        <v/>
      </c>
      <c r="D1674" s="170" t="str">
        <f>IFERROR(SEARCH($G$3,Table912[[#This Row],[Supracategory Name]])+ROW()/100000,"")</f>
        <v/>
      </c>
      <c r="E1674" s="170" t="str">
        <f>IFERROR(SEARCH($G$3,Table912[[#This Row],[Category Name]])+ROW()/100000,"")</f>
        <v/>
      </c>
      <c r="F1674" s="170" t="str">
        <f>IFERROR(SEARCH($G$3,Table912[[#This Row],[Subcategory Name]])+ROW()/100000,"")</f>
        <v/>
      </c>
      <c r="G1674" s="171">
        <v>1054</v>
      </c>
      <c r="H1674" s="172" t="s">
        <v>3865</v>
      </c>
      <c r="I1674" s="172" t="s">
        <v>3866</v>
      </c>
      <c r="J1674" s="172" t="s">
        <v>3867</v>
      </c>
      <c r="K1674" s="172" t="s">
        <v>3868</v>
      </c>
      <c r="L1674" s="172" t="s">
        <v>3874</v>
      </c>
      <c r="M1674" s="172" t="s">
        <v>179</v>
      </c>
    </row>
    <row r="1675" spans="2:13" ht="20.100000000000001" customHeight="1" x14ac:dyDescent="0.25">
      <c r="B1675" s="173" t="str">
        <f>IFERROR(RANK(Table912[[#This Row],[search id]],Table912[search id],1),"")</f>
        <v/>
      </c>
      <c r="C1675" s="174" t="str">
        <f>IF(MIN(Table912[[#This Row],[search supracategory]:[search subcategory]])&lt;&gt;0,MIN(Table912[[#This Row],[search supracategory]:[search subcategory]]),"")</f>
        <v/>
      </c>
      <c r="D1675" s="174" t="str">
        <f>IFERROR(SEARCH($G$3,Table912[[#This Row],[Supracategory Name]])+ROW()/100000,"")</f>
        <v/>
      </c>
      <c r="E1675" s="174" t="str">
        <f>IFERROR(SEARCH($G$3,Table912[[#This Row],[Category Name]])+ROW()/100000,"")</f>
        <v/>
      </c>
      <c r="F1675" s="174" t="str">
        <f>IFERROR(SEARCH($G$3,Table912[[#This Row],[Subcategory Name]])+ROW()/100000,"")</f>
        <v/>
      </c>
      <c r="G1675" s="171">
        <v>1003</v>
      </c>
      <c r="H1675" s="172" t="s">
        <v>3865</v>
      </c>
      <c r="I1675" s="172" t="s">
        <v>3866</v>
      </c>
      <c r="J1675" s="172" t="s">
        <v>3867</v>
      </c>
      <c r="K1675" s="172" t="s">
        <v>3876</v>
      </c>
      <c r="L1675" s="172" t="s">
        <v>3877</v>
      </c>
      <c r="M1675" s="172" t="s">
        <v>179</v>
      </c>
    </row>
    <row r="1676" spans="2:13" ht="20.100000000000001" customHeight="1" x14ac:dyDescent="0.25">
      <c r="B1676" s="169" t="str">
        <f>IFERROR(RANK(Table912[[#This Row],[search id]],Table912[search id],1),"")</f>
        <v/>
      </c>
      <c r="C1676" s="170" t="str">
        <f>IF(MIN(Table912[[#This Row],[search supracategory]:[search subcategory]])&lt;&gt;0,MIN(Table912[[#This Row],[search supracategory]:[search subcategory]]),"")</f>
        <v/>
      </c>
      <c r="D1676" s="170" t="str">
        <f>IFERROR(SEARCH($G$3,Table912[[#This Row],[Supracategory Name]])+ROW()/100000,"")</f>
        <v/>
      </c>
      <c r="E1676" s="170" t="str">
        <f>IFERROR(SEARCH($G$3,Table912[[#This Row],[Category Name]])+ROW()/100000,"")</f>
        <v/>
      </c>
      <c r="F1676" s="170" t="str">
        <f>IFERROR(SEARCH($G$3,Table912[[#This Row],[Subcategory Name]])+ROW()/100000,"")</f>
        <v/>
      </c>
      <c r="G1676" s="171">
        <v>1001</v>
      </c>
      <c r="H1676" s="172" t="s">
        <v>3865</v>
      </c>
      <c r="I1676" s="172" t="s">
        <v>3866</v>
      </c>
      <c r="J1676" s="172" t="s">
        <v>3867</v>
      </c>
      <c r="K1676" s="172" t="s">
        <v>3876</v>
      </c>
      <c r="L1676" s="172" t="s">
        <v>3880</v>
      </c>
      <c r="M1676" s="172" t="s">
        <v>179</v>
      </c>
    </row>
    <row r="1677" spans="2:13" ht="20.100000000000001" customHeight="1" x14ac:dyDescent="0.25">
      <c r="B1677" s="173" t="str">
        <f>IFERROR(RANK(Table912[[#This Row],[search id]],Table912[search id],1),"")</f>
        <v/>
      </c>
      <c r="C1677" s="174" t="str">
        <f>IF(MIN(Table912[[#This Row],[search supracategory]:[search subcategory]])&lt;&gt;0,MIN(Table912[[#This Row],[search supracategory]:[search subcategory]]),"")</f>
        <v/>
      </c>
      <c r="D1677" s="174" t="str">
        <f>IFERROR(SEARCH($G$3,Table912[[#This Row],[Supracategory Name]])+ROW()/100000,"")</f>
        <v/>
      </c>
      <c r="E1677" s="174" t="str">
        <f>IFERROR(SEARCH($G$3,Table912[[#This Row],[Category Name]])+ROW()/100000,"")</f>
        <v/>
      </c>
      <c r="F1677" s="174" t="str">
        <f>IFERROR(SEARCH($G$3,Table912[[#This Row],[Subcategory Name]])+ROW()/100000,"")</f>
        <v/>
      </c>
      <c r="G1677" s="171">
        <v>2407</v>
      </c>
      <c r="H1677" s="172" t="s">
        <v>3865</v>
      </c>
      <c r="I1677" s="172" t="s">
        <v>3866</v>
      </c>
      <c r="J1677" s="172" t="s">
        <v>3867</v>
      </c>
      <c r="K1677" s="172" t="s">
        <v>3876</v>
      </c>
      <c r="L1677" s="172" t="s">
        <v>3882</v>
      </c>
      <c r="M1677" s="172" t="s">
        <v>179</v>
      </c>
    </row>
    <row r="1678" spans="2:13" ht="20.100000000000001" customHeight="1" x14ac:dyDescent="0.25">
      <c r="B1678" s="169" t="str">
        <f>IFERROR(RANK(Table912[[#This Row],[search id]],Table912[search id],1),"")</f>
        <v/>
      </c>
      <c r="C1678" s="170" t="str">
        <f>IF(MIN(Table912[[#This Row],[search supracategory]:[search subcategory]])&lt;&gt;0,MIN(Table912[[#This Row],[search supracategory]:[search subcategory]]),"")</f>
        <v/>
      </c>
      <c r="D1678" s="170" t="str">
        <f>IFERROR(SEARCH($G$3,Table912[[#This Row],[Supracategory Name]])+ROW()/100000,"")</f>
        <v/>
      </c>
      <c r="E1678" s="170" t="str">
        <f>IFERROR(SEARCH($G$3,Table912[[#This Row],[Category Name]])+ROW()/100000,"")</f>
        <v/>
      </c>
      <c r="F1678" s="170" t="str">
        <f>IFERROR(SEARCH($G$3,Table912[[#This Row],[Subcategory Name]])+ROW()/100000,"")</f>
        <v/>
      </c>
      <c r="G1678" s="171">
        <v>1013</v>
      </c>
      <c r="H1678" s="172" t="s">
        <v>3865</v>
      </c>
      <c r="I1678" s="172" t="s">
        <v>3866</v>
      </c>
      <c r="J1678" s="172" t="s">
        <v>3867</v>
      </c>
      <c r="K1678" s="172" t="s">
        <v>3884</v>
      </c>
      <c r="L1678" s="172" t="s">
        <v>3885</v>
      </c>
      <c r="M1678" s="172" t="s">
        <v>179</v>
      </c>
    </row>
    <row r="1679" spans="2:13" ht="20.100000000000001" customHeight="1" x14ac:dyDescent="0.25">
      <c r="B1679" s="173" t="str">
        <f>IFERROR(RANK(Table912[[#This Row],[search id]],Table912[search id],1),"")</f>
        <v/>
      </c>
      <c r="C1679" s="174" t="str">
        <f>IF(MIN(Table912[[#This Row],[search supracategory]:[search subcategory]])&lt;&gt;0,MIN(Table912[[#This Row],[search supracategory]:[search subcategory]]),"")</f>
        <v/>
      </c>
      <c r="D1679" s="174" t="str">
        <f>IFERROR(SEARCH($G$3,Table912[[#This Row],[Supracategory Name]])+ROW()/100000,"")</f>
        <v/>
      </c>
      <c r="E1679" s="174" t="str">
        <f>IFERROR(SEARCH($G$3,Table912[[#This Row],[Category Name]])+ROW()/100000,"")</f>
        <v/>
      </c>
      <c r="F1679" s="174" t="str">
        <f>IFERROR(SEARCH($G$3,Table912[[#This Row],[Subcategory Name]])+ROW()/100000,"")</f>
        <v/>
      </c>
      <c r="G1679" s="171">
        <v>1014</v>
      </c>
      <c r="H1679" s="172" t="s">
        <v>3865</v>
      </c>
      <c r="I1679" s="172" t="s">
        <v>3866</v>
      </c>
      <c r="J1679" s="172" t="s">
        <v>3867</v>
      </c>
      <c r="K1679" s="172" t="s">
        <v>3884</v>
      </c>
      <c r="L1679" s="172" t="s">
        <v>3888</v>
      </c>
      <c r="M1679" s="172" t="s">
        <v>179</v>
      </c>
    </row>
    <row r="1680" spans="2:13" ht="20.100000000000001" customHeight="1" x14ac:dyDescent="0.25">
      <c r="B1680" s="169" t="str">
        <f>IFERROR(RANK(Table912[[#This Row],[search id]],Table912[search id],1),"")</f>
        <v/>
      </c>
      <c r="C1680" s="170" t="str">
        <f>IF(MIN(Table912[[#This Row],[search supracategory]:[search subcategory]])&lt;&gt;0,MIN(Table912[[#This Row],[search supracategory]:[search subcategory]]),"")</f>
        <v/>
      </c>
      <c r="D1680" s="170" t="str">
        <f>IFERROR(SEARCH($G$3,Table912[[#This Row],[Supracategory Name]])+ROW()/100000,"")</f>
        <v/>
      </c>
      <c r="E1680" s="170" t="str">
        <f>IFERROR(SEARCH($G$3,Table912[[#This Row],[Category Name]])+ROW()/100000,"")</f>
        <v/>
      </c>
      <c r="F1680" s="170" t="str">
        <f>IFERROR(SEARCH($G$3,Table912[[#This Row],[Subcategory Name]])+ROW()/100000,"")</f>
        <v/>
      </c>
      <c r="G1680" s="171">
        <v>1015</v>
      </c>
      <c r="H1680" s="172" t="s">
        <v>3865</v>
      </c>
      <c r="I1680" s="172" t="s">
        <v>3866</v>
      </c>
      <c r="J1680" s="172" t="s">
        <v>3867</v>
      </c>
      <c r="K1680" s="172" t="s">
        <v>3884</v>
      </c>
      <c r="L1680" s="172" t="s">
        <v>3890</v>
      </c>
      <c r="M1680" s="172" t="s">
        <v>179</v>
      </c>
    </row>
    <row r="1681" spans="2:13" ht="20.100000000000001" customHeight="1" x14ac:dyDescent="0.25">
      <c r="B1681" s="173" t="str">
        <f>IFERROR(RANK(Table912[[#This Row],[search id]],Table912[search id],1),"")</f>
        <v/>
      </c>
      <c r="C1681" s="174" t="str">
        <f>IF(MIN(Table912[[#This Row],[search supracategory]:[search subcategory]])&lt;&gt;0,MIN(Table912[[#This Row],[search supracategory]:[search subcategory]]),"")</f>
        <v/>
      </c>
      <c r="D1681" s="174" t="str">
        <f>IFERROR(SEARCH($G$3,Table912[[#This Row],[Supracategory Name]])+ROW()/100000,"")</f>
        <v/>
      </c>
      <c r="E1681" s="174" t="str">
        <f>IFERROR(SEARCH($G$3,Table912[[#This Row],[Category Name]])+ROW()/100000,"")</f>
        <v/>
      </c>
      <c r="F1681" s="174" t="str">
        <f>IFERROR(SEARCH($G$3,Table912[[#This Row],[Subcategory Name]])+ROW()/100000,"")</f>
        <v/>
      </c>
      <c r="G1681" s="171">
        <v>1016</v>
      </c>
      <c r="H1681" s="172" t="s">
        <v>3865</v>
      </c>
      <c r="I1681" s="172" t="s">
        <v>3866</v>
      </c>
      <c r="J1681" s="172" t="s">
        <v>3867</v>
      </c>
      <c r="K1681" s="172" t="s">
        <v>3884</v>
      </c>
      <c r="L1681" s="172" t="s">
        <v>3892</v>
      </c>
      <c r="M1681" s="172" t="s">
        <v>179</v>
      </c>
    </row>
    <row r="1682" spans="2:13" ht="20.100000000000001" customHeight="1" x14ac:dyDescent="0.25">
      <c r="B1682" s="169" t="str">
        <f>IFERROR(RANK(Table912[[#This Row],[search id]],Table912[search id],1),"")</f>
        <v/>
      </c>
      <c r="C1682" s="170" t="str">
        <f>IF(MIN(Table912[[#This Row],[search supracategory]:[search subcategory]])&lt;&gt;0,MIN(Table912[[#This Row],[search supracategory]:[search subcategory]]),"")</f>
        <v/>
      </c>
      <c r="D1682" s="170" t="str">
        <f>IFERROR(SEARCH($G$3,Table912[[#This Row],[Supracategory Name]])+ROW()/100000,"")</f>
        <v/>
      </c>
      <c r="E1682" s="170" t="str">
        <f>IFERROR(SEARCH($G$3,Table912[[#This Row],[Category Name]])+ROW()/100000,"")</f>
        <v/>
      </c>
      <c r="F1682" s="170" t="str">
        <f>IFERROR(SEARCH($G$3,Table912[[#This Row],[Subcategory Name]])+ROW()/100000,"")</f>
        <v/>
      </c>
      <c r="G1682" s="171">
        <v>1011</v>
      </c>
      <c r="H1682" s="172" t="s">
        <v>3865</v>
      </c>
      <c r="I1682" s="172" t="s">
        <v>3866</v>
      </c>
      <c r="J1682" s="172" t="s">
        <v>3867</v>
      </c>
      <c r="K1682" s="172" t="s">
        <v>3884</v>
      </c>
      <c r="L1682" s="172" t="s">
        <v>3894</v>
      </c>
      <c r="M1682" s="172" t="s">
        <v>179</v>
      </c>
    </row>
    <row r="1683" spans="2:13" ht="20.100000000000001" customHeight="1" x14ac:dyDescent="0.25">
      <c r="B1683" s="173" t="str">
        <f>IFERROR(RANK(Table912[[#This Row],[search id]],Table912[search id],1),"")</f>
        <v/>
      </c>
      <c r="C1683" s="174" t="str">
        <f>IF(MIN(Table912[[#This Row],[search supracategory]:[search subcategory]])&lt;&gt;0,MIN(Table912[[#This Row],[search supracategory]:[search subcategory]]),"")</f>
        <v/>
      </c>
      <c r="D1683" s="174" t="str">
        <f>IFERROR(SEARCH($G$3,Table912[[#This Row],[Supracategory Name]])+ROW()/100000,"")</f>
        <v/>
      </c>
      <c r="E1683" s="174" t="str">
        <f>IFERROR(SEARCH($G$3,Table912[[#This Row],[Category Name]])+ROW()/100000,"")</f>
        <v/>
      </c>
      <c r="F1683" s="174" t="str">
        <f>IFERROR(SEARCH($G$3,Table912[[#This Row],[Subcategory Name]])+ROW()/100000,"")</f>
        <v/>
      </c>
      <c r="G1683" s="171">
        <v>1177</v>
      </c>
      <c r="H1683" s="172" t="s">
        <v>3865</v>
      </c>
      <c r="I1683" s="172" t="s">
        <v>3866</v>
      </c>
      <c r="J1683" s="172" t="s">
        <v>3867</v>
      </c>
      <c r="K1683" s="172" t="s">
        <v>3896</v>
      </c>
      <c r="L1683" s="172" t="s">
        <v>3897</v>
      </c>
      <c r="M1683" s="172" t="s">
        <v>179</v>
      </c>
    </row>
    <row r="1684" spans="2:13" ht="20.100000000000001" customHeight="1" x14ac:dyDescent="0.25">
      <c r="B1684" s="169" t="str">
        <f>IFERROR(RANK(Table912[[#This Row],[search id]],Table912[search id],1),"")</f>
        <v/>
      </c>
      <c r="C1684" s="170" t="str">
        <f>IF(MIN(Table912[[#This Row],[search supracategory]:[search subcategory]])&lt;&gt;0,MIN(Table912[[#This Row],[search supracategory]:[search subcategory]]),"")</f>
        <v/>
      </c>
      <c r="D1684" s="170" t="str">
        <f>IFERROR(SEARCH($G$3,Table912[[#This Row],[Supracategory Name]])+ROW()/100000,"")</f>
        <v/>
      </c>
      <c r="E1684" s="170" t="str">
        <f>IFERROR(SEARCH($G$3,Table912[[#This Row],[Category Name]])+ROW()/100000,"")</f>
        <v/>
      </c>
      <c r="F1684" s="170" t="str">
        <f>IFERROR(SEARCH($G$3,Table912[[#This Row],[Subcategory Name]])+ROW()/100000,"")</f>
        <v/>
      </c>
      <c r="G1684" s="171">
        <v>1179</v>
      </c>
      <c r="H1684" s="172" t="s">
        <v>3865</v>
      </c>
      <c r="I1684" s="172" t="s">
        <v>3866</v>
      </c>
      <c r="J1684" s="172" t="s">
        <v>3867</v>
      </c>
      <c r="K1684" s="172" t="s">
        <v>3896</v>
      </c>
      <c r="L1684" s="172" t="s">
        <v>3899</v>
      </c>
      <c r="M1684" s="172" t="s">
        <v>179</v>
      </c>
    </row>
    <row r="1685" spans="2:13" ht="20.100000000000001" customHeight="1" x14ac:dyDescent="0.25">
      <c r="B1685" s="173" t="str">
        <f>IFERROR(RANK(Table912[[#This Row],[search id]],Table912[search id],1),"")</f>
        <v/>
      </c>
      <c r="C1685" s="174" t="str">
        <f>IF(MIN(Table912[[#This Row],[search supracategory]:[search subcategory]])&lt;&gt;0,MIN(Table912[[#This Row],[search supracategory]:[search subcategory]]),"")</f>
        <v/>
      </c>
      <c r="D1685" s="174" t="str">
        <f>IFERROR(SEARCH($G$3,Table912[[#This Row],[Supracategory Name]])+ROW()/100000,"")</f>
        <v/>
      </c>
      <c r="E1685" s="174" t="str">
        <f>IFERROR(SEARCH($G$3,Table912[[#This Row],[Category Name]])+ROW()/100000,"")</f>
        <v/>
      </c>
      <c r="F1685" s="174" t="str">
        <f>IFERROR(SEARCH($G$3,Table912[[#This Row],[Subcategory Name]])+ROW()/100000,"")</f>
        <v/>
      </c>
      <c r="G1685" s="171">
        <v>1187</v>
      </c>
      <c r="H1685" s="172" t="s">
        <v>3865</v>
      </c>
      <c r="I1685" s="172" t="s">
        <v>3866</v>
      </c>
      <c r="J1685" s="172" t="s">
        <v>3867</v>
      </c>
      <c r="K1685" s="172" t="s">
        <v>3896</v>
      </c>
      <c r="L1685" s="172" t="s">
        <v>3901</v>
      </c>
      <c r="M1685" s="172" t="s">
        <v>179</v>
      </c>
    </row>
    <row r="1686" spans="2:13" ht="20.100000000000001" customHeight="1" x14ac:dyDescent="0.25">
      <c r="B1686" s="169" t="str">
        <f>IFERROR(RANK(Table912[[#This Row],[search id]],Table912[search id],1),"")</f>
        <v/>
      </c>
      <c r="C1686" s="170" t="str">
        <f>IF(MIN(Table912[[#This Row],[search supracategory]:[search subcategory]])&lt;&gt;0,MIN(Table912[[#This Row],[search supracategory]:[search subcategory]]),"")</f>
        <v/>
      </c>
      <c r="D1686" s="170" t="str">
        <f>IFERROR(SEARCH($G$3,Table912[[#This Row],[Supracategory Name]])+ROW()/100000,"")</f>
        <v/>
      </c>
      <c r="E1686" s="170" t="str">
        <f>IFERROR(SEARCH($G$3,Table912[[#This Row],[Category Name]])+ROW()/100000,"")</f>
        <v/>
      </c>
      <c r="F1686" s="170" t="str">
        <f>IFERROR(SEARCH($G$3,Table912[[#This Row],[Subcategory Name]])+ROW()/100000,"")</f>
        <v/>
      </c>
      <c r="G1686" s="171">
        <v>1192</v>
      </c>
      <c r="H1686" s="172" t="s">
        <v>3865</v>
      </c>
      <c r="I1686" s="172" t="s">
        <v>3866</v>
      </c>
      <c r="J1686" s="172" t="s">
        <v>3867</v>
      </c>
      <c r="K1686" s="172" t="s">
        <v>3896</v>
      </c>
      <c r="L1686" s="172" t="s">
        <v>3903</v>
      </c>
      <c r="M1686" s="172" t="s">
        <v>179</v>
      </c>
    </row>
    <row r="1687" spans="2:13" ht="20.100000000000001" customHeight="1" x14ac:dyDescent="0.25">
      <c r="B1687" s="173" t="str">
        <f>IFERROR(RANK(Table912[[#This Row],[search id]],Table912[search id],1),"")</f>
        <v/>
      </c>
      <c r="C1687" s="174" t="str">
        <f>IF(MIN(Table912[[#This Row],[search supracategory]:[search subcategory]])&lt;&gt;0,MIN(Table912[[#This Row],[search supracategory]:[search subcategory]]),"")</f>
        <v/>
      </c>
      <c r="D1687" s="174" t="str">
        <f>IFERROR(SEARCH($G$3,Table912[[#This Row],[Supracategory Name]])+ROW()/100000,"")</f>
        <v/>
      </c>
      <c r="E1687" s="174" t="str">
        <f>IFERROR(SEARCH($G$3,Table912[[#This Row],[Category Name]])+ROW()/100000,"")</f>
        <v/>
      </c>
      <c r="F1687" s="174" t="str">
        <f>IFERROR(SEARCH($G$3,Table912[[#This Row],[Subcategory Name]])+ROW()/100000,"")</f>
        <v/>
      </c>
      <c r="G1687" s="171">
        <v>1193</v>
      </c>
      <c r="H1687" s="172" t="s">
        <v>3865</v>
      </c>
      <c r="I1687" s="172" t="s">
        <v>3866</v>
      </c>
      <c r="J1687" s="172" t="s">
        <v>3867</v>
      </c>
      <c r="K1687" s="172" t="s">
        <v>3896</v>
      </c>
      <c r="L1687" s="172" t="s">
        <v>3905</v>
      </c>
      <c r="M1687" s="172" t="s">
        <v>179</v>
      </c>
    </row>
    <row r="1688" spans="2:13" ht="20.100000000000001" customHeight="1" x14ac:dyDescent="0.25">
      <c r="B1688" s="169" t="str">
        <f>IFERROR(RANK(Table912[[#This Row],[search id]],Table912[search id],1),"")</f>
        <v/>
      </c>
      <c r="C1688" s="170" t="str">
        <f>IF(MIN(Table912[[#This Row],[search supracategory]:[search subcategory]])&lt;&gt;0,MIN(Table912[[#This Row],[search supracategory]:[search subcategory]]),"")</f>
        <v/>
      </c>
      <c r="D1688" s="170" t="str">
        <f>IFERROR(SEARCH($G$3,Table912[[#This Row],[Supracategory Name]])+ROW()/100000,"")</f>
        <v/>
      </c>
      <c r="E1688" s="170" t="str">
        <f>IFERROR(SEARCH($G$3,Table912[[#This Row],[Category Name]])+ROW()/100000,"")</f>
        <v/>
      </c>
      <c r="F1688" s="170" t="str">
        <f>IFERROR(SEARCH($G$3,Table912[[#This Row],[Subcategory Name]])+ROW()/100000,"")</f>
        <v/>
      </c>
      <c r="G1688" s="171">
        <v>1194</v>
      </c>
      <c r="H1688" s="172" t="s">
        <v>3865</v>
      </c>
      <c r="I1688" s="172" t="s">
        <v>3866</v>
      </c>
      <c r="J1688" s="172" t="s">
        <v>3867</v>
      </c>
      <c r="K1688" s="172" t="s">
        <v>3896</v>
      </c>
      <c r="L1688" s="172" t="s">
        <v>3907</v>
      </c>
      <c r="M1688" s="172" t="s">
        <v>179</v>
      </c>
    </row>
    <row r="1689" spans="2:13" ht="20.100000000000001" customHeight="1" x14ac:dyDescent="0.25">
      <c r="B1689" s="173" t="str">
        <f>IFERROR(RANK(Table912[[#This Row],[search id]],Table912[search id],1),"")</f>
        <v/>
      </c>
      <c r="C1689" s="174" t="str">
        <f>IF(MIN(Table912[[#This Row],[search supracategory]:[search subcategory]])&lt;&gt;0,MIN(Table912[[#This Row],[search supracategory]:[search subcategory]]),"")</f>
        <v/>
      </c>
      <c r="D1689" s="174" t="str">
        <f>IFERROR(SEARCH($G$3,Table912[[#This Row],[Supracategory Name]])+ROW()/100000,"")</f>
        <v/>
      </c>
      <c r="E1689" s="174" t="str">
        <f>IFERROR(SEARCH($G$3,Table912[[#This Row],[Category Name]])+ROW()/100000,"")</f>
        <v/>
      </c>
      <c r="F1689" s="174" t="str">
        <f>IFERROR(SEARCH($G$3,Table912[[#This Row],[Subcategory Name]])+ROW()/100000,"")</f>
        <v/>
      </c>
      <c r="G1689" s="171">
        <v>1302</v>
      </c>
      <c r="H1689" s="172" t="s">
        <v>3865</v>
      </c>
      <c r="I1689" s="172" t="s">
        <v>3866</v>
      </c>
      <c r="J1689" s="172" t="s">
        <v>3867</v>
      </c>
      <c r="K1689" s="172" t="s">
        <v>3908</v>
      </c>
      <c r="L1689" s="172" t="s">
        <v>3909</v>
      </c>
      <c r="M1689" s="172" t="s">
        <v>179</v>
      </c>
    </row>
    <row r="1690" spans="2:13" ht="20.100000000000001" customHeight="1" x14ac:dyDescent="0.25">
      <c r="B1690" s="169" t="str">
        <f>IFERROR(RANK(Table912[[#This Row],[search id]],Table912[search id],1),"")</f>
        <v/>
      </c>
      <c r="C1690" s="170" t="str">
        <f>IF(MIN(Table912[[#This Row],[search supracategory]:[search subcategory]])&lt;&gt;0,MIN(Table912[[#This Row],[search supracategory]:[search subcategory]]),"")</f>
        <v/>
      </c>
      <c r="D1690" s="170" t="str">
        <f>IFERROR(SEARCH($G$3,Table912[[#This Row],[Supracategory Name]])+ROW()/100000,"")</f>
        <v/>
      </c>
      <c r="E1690" s="170" t="str">
        <f>IFERROR(SEARCH($G$3,Table912[[#This Row],[Category Name]])+ROW()/100000,"")</f>
        <v/>
      </c>
      <c r="F1690" s="170" t="str">
        <f>IFERROR(SEARCH($G$3,Table912[[#This Row],[Subcategory Name]])+ROW()/100000,"")</f>
        <v/>
      </c>
      <c r="G1690" s="171">
        <v>1020</v>
      </c>
      <c r="H1690" s="172" t="s">
        <v>3865</v>
      </c>
      <c r="I1690" s="172" t="s">
        <v>3866</v>
      </c>
      <c r="J1690" s="172" t="s">
        <v>3867</v>
      </c>
      <c r="K1690" s="172" t="s">
        <v>3908</v>
      </c>
      <c r="L1690" s="172" t="s">
        <v>3912</v>
      </c>
      <c r="M1690" s="172" t="s">
        <v>179</v>
      </c>
    </row>
    <row r="1691" spans="2:13" ht="20.100000000000001" customHeight="1" x14ac:dyDescent="0.25">
      <c r="B1691" s="173" t="str">
        <f>IFERROR(RANK(Table912[[#This Row],[search id]],Table912[search id],1),"")</f>
        <v/>
      </c>
      <c r="C1691" s="174" t="str">
        <f>IF(MIN(Table912[[#This Row],[search supracategory]:[search subcategory]])&lt;&gt;0,MIN(Table912[[#This Row],[search supracategory]:[search subcategory]]),"")</f>
        <v/>
      </c>
      <c r="D1691" s="174" t="str">
        <f>IFERROR(SEARCH($G$3,Table912[[#This Row],[Supracategory Name]])+ROW()/100000,"")</f>
        <v/>
      </c>
      <c r="E1691" s="174" t="str">
        <f>IFERROR(SEARCH($G$3,Table912[[#This Row],[Category Name]])+ROW()/100000,"")</f>
        <v/>
      </c>
      <c r="F1691" s="174" t="str">
        <f>IFERROR(SEARCH($G$3,Table912[[#This Row],[Subcategory Name]])+ROW()/100000,"")</f>
        <v/>
      </c>
      <c r="G1691" s="171">
        <v>1017</v>
      </c>
      <c r="H1691" s="172" t="s">
        <v>3865</v>
      </c>
      <c r="I1691" s="172" t="s">
        <v>3866</v>
      </c>
      <c r="J1691" s="172" t="s">
        <v>3867</v>
      </c>
      <c r="K1691" s="172" t="s">
        <v>3908</v>
      </c>
      <c r="L1691" s="172" t="s">
        <v>3914</v>
      </c>
      <c r="M1691" s="172" t="s">
        <v>179</v>
      </c>
    </row>
    <row r="1692" spans="2:13" ht="20.100000000000001" customHeight="1" x14ac:dyDescent="0.25">
      <c r="B1692" s="169" t="str">
        <f>IFERROR(RANK(Table912[[#This Row],[search id]],Table912[search id],1),"")</f>
        <v/>
      </c>
      <c r="C1692" s="170" t="str">
        <f>IF(MIN(Table912[[#This Row],[search supracategory]:[search subcategory]])&lt;&gt;0,MIN(Table912[[#This Row],[search supracategory]:[search subcategory]]),"")</f>
        <v/>
      </c>
      <c r="D1692" s="170" t="str">
        <f>IFERROR(SEARCH($G$3,Table912[[#This Row],[Supracategory Name]])+ROW()/100000,"")</f>
        <v/>
      </c>
      <c r="E1692" s="170" t="str">
        <f>IFERROR(SEARCH($G$3,Table912[[#This Row],[Category Name]])+ROW()/100000,"")</f>
        <v/>
      </c>
      <c r="F1692" s="170" t="str">
        <f>IFERROR(SEARCH($G$3,Table912[[#This Row],[Subcategory Name]])+ROW()/100000,"")</f>
        <v/>
      </c>
      <c r="G1692" s="171">
        <v>1018</v>
      </c>
      <c r="H1692" s="172" t="s">
        <v>3865</v>
      </c>
      <c r="I1692" s="172" t="s">
        <v>3866</v>
      </c>
      <c r="J1692" s="172" t="s">
        <v>3867</v>
      </c>
      <c r="K1692" s="172" t="s">
        <v>3908</v>
      </c>
      <c r="L1692" s="172" t="s">
        <v>3916</v>
      </c>
      <c r="M1692" s="172" t="s">
        <v>179</v>
      </c>
    </row>
    <row r="1693" spans="2:13" ht="20.100000000000001" customHeight="1" x14ac:dyDescent="0.25">
      <c r="B1693" s="173" t="str">
        <f>IFERROR(RANK(Table912[[#This Row],[search id]],Table912[search id],1),"")</f>
        <v/>
      </c>
      <c r="C1693" s="174" t="str">
        <f>IF(MIN(Table912[[#This Row],[search supracategory]:[search subcategory]])&lt;&gt;0,MIN(Table912[[#This Row],[search supracategory]:[search subcategory]]),"")</f>
        <v/>
      </c>
      <c r="D1693" s="174" t="str">
        <f>IFERROR(SEARCH($G$3,Table912[[#This Row],[Supracategory Name]])+ROW()/100000,"")</f>
        <v/>
      </c>
      <c r="E1693" s="174" t="str">
        <f>IFERROR(SEARCH($G$3,Table912[[#This Row],[Category Name]])+ROW()/100000,"")</f>
        <v/>
      </c>
      <c r="F1693" s="174" t="str">
        <f>IFERROR(SEARCH($G$3,Table912[[#This Row],[Subcategory Name]])+ROW()/100000,"")</f>
        <v/>
      </c>
      <c r="G1693" s="171">
        <v>1008</v>
      </c>
      <c r="H1693" s="172" t="s">
        <v>3865</v>
      </c>
      <c r="I1693" s="172" t="s">
        <v>3866</v>
      </c>
      <c r="J1693" s="172" t="s">
        <v>3867</v>
      </c>
      <c r="K1693" s="172" t="s">
        <v>3908</v>
      </c>
      <c r="L1693" s="172" t="s">
        <v>3918</v>
      </c>
      <c r="M1693" s="172" t="s">
        <v>179</v>
      </c>
    </row>
    <row r="1694" spans="2:13" ht="20.100000000000001" customHeight="1" x14ac:dyDescent="0.25">
      <c r="B1694" s="169" t="str">
        <f>IFERROR(RANK(Table912[[#This Row],[search id]],Table912[search id],1),"")</f>
        <v/>
      </c>
      <c r="C1694" s="170" t="str">
        <f>IF(MIN(Table912[[#This Row],[search supracategory]:[search subcategory]])&lt;&gt;0,MIN(Table912[[#This Row],[search supracategory]:[search subcategory]]),"")</f>
        <v/>
      </c>
      <c r="D1694" s="170" t="str">
        <f>IFERROR(SEARCH($G$3,Table912[[#This Row],[Supracategory Name]])+ROW()/100000,"")</f>
        <v/>
      </c>
      <c r="E1694" s="170" t="str">
        <f>IFERROR(SEARCH($G$3,Table912[[#This Row],[Category Name]])+ROW()/100000,"")</f>
        <v/>
      </c>
      <c r="F1694" s="170" t="str">
        <f>IFERROR(SEARCH($G$3,Table912[[#This Row],[Subcategory Name]])+ROW()/100000,"")</f>
        <v/>
      </c>
      <c r="G1694" s="171">
        <v>1009</v>
      </c>
      <c r="H1694" s="172" t="s">
        <v>3865</v>
      </c>
      <c r="I1694" s="172" t="s">
        <v>3866</v>
      </c>
      <c r="J1694" s="172" t="s">
        <v>3867</v>
      </c>
      <c r="K1694" s="172" t="s">
        <v>3908</v>
      </c>
      <c r="L1694" s="172" t="s">
        <v>3920</v>
      </c>
      <c r="M1694" s="172" t="s">
        <v>179</v>
      </c>
    </row>
    <row r="1695" spans="2:13" ht="20.100000000000001" customHeight="1" x14ac:dyDescent="0.25">
      <c r="B1695" s="173" t="str">
        <f>IFERROR(RANK(Table912[[#This Row],[search id]],Table912[search id],1),"")</f>
        <v/>
      </c>
      <c r="C1695" s="174" t="str">
        <f>IF(MIN(Table912[[#This Row],[search supracategory]:[search subcategory]])&lt;&gt;0,MIN(Table912[[#This Row],[search supracategory]:[search subcategory]]),"")</f>
        <v/>
      </c>
      <c r="D1695" s="174" t="str">
        <f>IFERROR(SEARCH($G$3,Table912[[#This Row],[Supracategory Name]])+ROW()/100000,"")</f>
        <v/>
      </c>
      <c r="E1695" s="174" t="str">
        <f>IFERROR(SEARCH($G$3,Table912[[#This Row],[Category Name]])+ROW()/100000,"")</f>
        <v/>
      </c>
      <c r="F1695" s="174" t="str">
        <f>IFERROR(SEARCH($G$3,Table912[[#This Row],[Subcategory Name]])+ROW()/100000,"")</f>
        <v/>
      </c>
      <c r="G1695" s="171">
        <v>1053</v>
      </c>
      <c r="H1695" s="172" t="s">
        <v>3865</v>
      </c>
      <c r="I1695" s="172" t="s">
        <v>3866</v>
      </c>
      <c r="J1695" s="172" t="s">
        <v>3867</v>
      </c>
      <c r="K1695" s="172" t="s">
        <v>3908</v>
      </c>
      <c r="L1695" s="172" t="s">
        <v>3922</v>
      </c>
      <c r="M1695" s="172" t="s">
        <v>179</v>
      </c>
    </row>
    <row r="1696" spans="2:13" ht="20.100000000000001" customHeight="1" x14ac:dyDescent="0.25">
      <c r="B1696" s="169" t="str">
        <f>IFERROR(RANK(Table912[[#This Row],[search id]],Table912[search id],1),"")</f>
        <v/>
      </c>
      <c r="C1696" s="170" t="str">
        <f>IF(MIN(Table912[[#This Row],[search supracategory]:[search subcategory]])&lt;&gt;0,MIN(Table912[[#This Row],[search supracategory]:[search subcategory]]),"")</f>
        <v/>
      </c>
      <c r="D1696" s="170" t="str">
        <f>IFERROR(SEARCH($G$3,Table912[[#This Row],[Supracategory Name]])+ROW()/100000,"")</f>
        <v/>
      </c>
      <c r="E1696" s="170" t="str">
        <f>IFERROR(SEARCH($G$3,Table912[[#This Row],[Category Name]])+ROW()/100000,"")</f>
        <v/>
      </c>
      <c r="F1696" s="170" t="str">
        <f>IFERROR(SEARCH($G$3,Table912[[#This Row],[Subcategory Name]])+ROW()/100000,"")</f>
        <v/>
      </c>
      <c r="G1696" s="171">
        <v>1059</v>
      </c>
      <c r="H1696" s="172" t="s">
        <v>3865</v>
      </c>
      <c r="I1696" s="172" t="s">
        <v>3866</v>
      </c>
      <c r="J1696" s="172" t="s">
        <v>3867</v>
      </c>
      <c r="K1696" s="172" t="s">
        <v>3908</v>
      </c>
      <c r="L1696" s="172" t="s">
        <v>3924</v>
      </c>
      <c r="M1696" s="172" t="s">
        <v>179</v>
      </c>
    </row>
    <row r="1697" spans="2:13" ht="20.100000000000001" customHeight="1" x14ac:dyDescent="0.25">
      <c r="B1697" s="173" t="str">
        <f>IFERROR(RANK(Table912[[#This Row],[search id]],Table912[search id],1),"")</f>
        <v/>
      </c>
      <c r="C1697" s="174" t="str">
        <f>IF(MIN(Table912[[#This Row],[search supracategory]:[search subcategory]])&lt;&gt;0,MIN(Table912[[#This Row],[search supracategory]:[search subcategory]]),"")</f>
        <v/>
      </c>
      <c r="D1697" s="174" t="str">
        <f>IFERROR(SEARCH($G$3,Table912[[#This Row],[Supracategory Name]])+ROW()/100000,"")</f>
        <v/>
      </c>
      <c r="E1697" s="174" t="str">
        <f>IFERROR(SEARCH($G$3,Table912[[#This Row],[Category Name]])+ROW()/100000,"")</f>
        <v/>
      </c>
      <c r="F1697" s="174" t="str">
        <f>IFERROR(SEARCH($G$3,Table912[[#This Row],[Subcategory Name]])+ROW()/100000,"")</f>
        <v/>
      </c>
      <c r="G1697" s="171">
        <v>1057</v>
      </c>
      <c r="H1697" s="172" t="s">
        <v>3865</v>
      </c>
      <c r="I1697" s="172" t="s">
        <v>3866</v>
      </c>
      <c r="J1697" s="172" t="s">
        <v>3867</v>
      </c>
      <c r="K1697" s="172" t="s">
        <v>3926</v>
      </c>
      <c r="L1697" s="172" t="s">
        <v>3927</v>
      </c>
      <c r="M1697" s="172" t="s">
        <v>179</v>
      </c>
    </row>
    <row r="1698" spans="2:13" ht="20.100000000000001" customHeight="1" x14ac:dyDescent="0.25">
      <c r="B1698" s="169" t="str">
        <f>IFERROR(RANK(Table912[[#This Row],[search id]],Table912[search id],1),"")</f>
        <v/>
      </c>
      <c r="C1698" s="170" t="str">
        <f>IF(MIN(Table912[[#This Row],[search supracategory]:[search subcategory]])&lt;&gt;0,MIN(Table912[[#This Row],[search supracategory]:[search subcategory]]),"")</f>
        <v/>
      </c>
      <c r="D1698" s="170" t="str">
        <f>IFERROR(SEARCH($G$3,Table912[[#This Row],[Supracategory Name]])+ROW()/100000,"")</f>
        <v/>
      </c>
      <c r="E1698" s="170" t="str">
        <f>IFERROR(SEARCH($G$3,Table912[[#This Row],[Category Name]])+ROW()/100000,"")</f>
        <v/>
      </c>
      <c r="F1698" s="170" t="str">
        <f>IFERROR(SEARCH($G$3,Table912[[#This Row],[Subcategory Name]])+ROW()/100000,"")</f>
        <v/>
      </c>
      <c r="G1698" s="171">
        <v>1051</v>
      </c>
      <c r="H1698" s="172" t="s">
        <v>3865</v>
      </c>
      <c r="I1698" s="172" t="s">
        <v>3866</v>
      </c>
      <c r="J1698" s="172" t="s">
        <v>3867</v>
      </c>
      <c r="K1698" s="172" t="s">
        <v>3926</v>
      </c>
      <c r="L1698" s="172" t="s">
        <v>3930</v>
      </c>
      <c r="M1698" s="172" t="s">
        <v>179</v>
      </c>
    </row>
    <row r="1699" spans="2:13" ht="20.100000000000001" customHeight="1" x14ac:dyDescent="0.25">
      <c r="B1699" s="173" t="str">
        <f>IFERROR(RANK(Table912[[#This Row],[search id]],Table912[search id],1),"")</f>
        <v/>
      </c>
      <c r="C1699" s="174" t="str">
        <f>IF(MIN(Table912[[#This Row],[search supracategory]:[search subcategory]])&lt;&gt;0,MIN(Table912[[#This Row],[search supracategory]:[search subcategory]]),"")</f>
        <v/>
      </c>
      <c r="D1699" s="174" t="str">
        <f>IFERROR(SEARCH($G$3,Table912[[#This Row],[Supracategory Name]])+ROW()/100000,"")</f>
        <v/>
      </c>
      <c r="E1699" s="174" t="str">
        <f>IFERROR(SEARCH($G$3,Table912[[#This Row],[Category Name]])+ROW()/100000,"")</f>
        <v/>
      </c>
      <c r="F1699" s="174" t="str">
        <f>IFERROR(SEARCH($G$3,Table912[[#This Row],[Subcategory Name]])+ROW()/100000,"")</f>
        <v/>
      </c>
      <c r="G1699" s="171">
        <v>1207</v>
      </c>
      <c r="H1699" s="172" t="s">
        <v>3865</v>
      </c>
      <c r="I1699" s="172" t="s">
        <v>3866</v>
      </c>
      <c r="J1699" s="172" t="s">
        <v>3867</v>
      </c>
      <c r="K1699" s="172" t="s">
        <v>3926</v>
      </c>
      <c r="L1699" s="172" t="s">
        <v>1680</v>
      </c>
      <c r="M1699" s="172" t="s">
        <v>179</v>
      </c>
    </row>
    <row r="1700" spans="2:13" ht="20.100000000000001" customHeight="1" x14ac:dyDescent="0.25">
      <c r="B1700" s="169" t="str">
        <f>IFERROR(RANK(Table912[[#This Row],[search id]],Table912[search id],1),"")</f>
        <v/>
      </c>
      <c r="C1700" s="170" t="str">
        <f>IF(MIN(Table912[[#This Row],[search supracategory]:[search subcategory]])&lt;&gt;0,MIN(Table912[[#This Row],[search supracategory]:[search subcategory]]),"")</f>
        <v/>
      </c>
      <c r="D1700" s="170" t="str">
        <f>IFERROR(SEARCH($G$3,Table912[[#This Row],[Supracategory Name]])+ROW()/100000,"")</f>
        <v/>
      </c>
      <c r="E1700" s="170" t="str">
        <f>IFERROR(SEARCH($G$3,Table912[[#This Row],[Category Name]])+ROW()/100000,"")</f>
        <v/>
      </c>
      <c r="F1700" s="170" t="str">
        <f>IFERROR(SEARCH($G$3,Table912[[#This Row],[Subcategory Name]])+ROW()/100000,"")</f>
        <v/>
      </c>
      <c r="G1700" s="171">
        <v>1181</v>
      </c>
      <c r="H1700" s="172" t="s">
        <v>3865</v>
      </c>
      <c r="I1700" s="172" t="s">
        <v>3866</v>
      </c>
      <c r="J1700" s="172" t="s">
        <v>3867</v>
      </c>
      <c r="K1700" s="172" t="s">
        <v>3926</v>
      </c>
      <c r="L1700" s="172" t="s">
        <v>3933</v>
      </c>
      <c r="M1700" s="172" t="s">
        <v>179</v>
      </c>
    </row>
    <row r="1701" spans="2:13" ht="20.100000000000001" customHeight="1" x14ac:dyDescent="0.25">
      <c r="B1701" s="173" t="str">
        <f>IFERROR(RANK(Table912[[#This Row],[search id]],Table912[search id],1),"")</f>
        <v/>
      </c>
      <c r="C1701" s="174" t="str">
        <f>IF(MIN(Table912[[#This Row],[search supracategory]:[search subcategory]])&lt;&gt;0,MIN(Table912[[#This Row],[search supracategory]:[search subcategory]]),"")</f>
        <v/>
      </c>
      <c r="D1701" s="174" t="str">
        <f>IFERROR(SEARCH($G$3,Table912[[#This Row],[Supracategory Name]])+ROW()/100000,"")</f>
        <v/>
      </c>
      <c r="E1701" s="174" t="str">
        <f>IFERROR(SEARCH($G$3,Table912[[#This Row],[Category Name]])+ROW()/100000,"")</f>
        <v/>
      </c>
      <c r="F1701" s="174" t="str">
        <f>IFERROR(SEARCH($G$3,Table912[[#This Row],[Subcategory Name]])+ROW()/100000,"")</f>
        <v/>
      </c>
      <c r="G1701" s="171">
        <v>1186</v>
      </c>
      <c r="H1701" s="172" t="s">
        <v>3865</v>
      </c>
      <c r="I1701" s="172" t="s">
        <v>3866</v>
      </c>
      <c r="J1701" s="172" t="s">
        <v>3867</v>
      </c>
      <c r="K1701" s="172" t="s">
        <v>3926</v>
      </c>
      <c r="L1701" s="172" t="s">
        <v>3935</v>
      </c>
      <c r="M1701" s="172" t="s">
        <v>179</v>
      </c>
    </row>
    <row r="1702" spans="2:13" ht="20.100000000000001" customHeight="1" x14ac:dyDescent="0.25">
      <c r="B1702" s="169" t="str">
        <f>IFERROR(RANK(Table912[[#This Row],[search id]],Table912[search id],1),"")</f>
        <v/>
      </c>
      <c r="C1702" s="170" t="str">
        <f>IF(MIN(Table912[[#This Row],[search supracategory]:[search subcategory]])&lt;&gt;0,MIN(Table912[[#This Row],[search supracategory]:[search subcategory]]),"")</f>
        <v/>
      </c>
      <c r="D1702" s="170" t="str">
        <f>IFERROR(SEARCH($G$3,Table912[[#This Row],[Supracategory Name]])+ROW()/100000,"")</f>
        <v/>
      </c>
      <c r="E1702" s="170" t="str">
        <f>IFERROR(SEARCH($G$3,Table912[[#This Row],[Category Name]])+ROW()/100000,"")</f>
        <v/>
      </c>
      <c r="F1702" s="170" t="str">
        <f>IFERROR(SEARCH($G$3,Table912[[#This Row],[Subcategory Name]])+ROW()/100000,"")</f>
        <v/>
      </c>
      <c r="G1702" s="171">
        <v>1183</v>
      </c>
      <c r="H1702" s="172" t="s">
        <v>3865</v>
      </c>
      <c r="I1702" s="172" t="s">
        <v>3866</v>
      </c>
      <c r="J1702" s="172" t="s">
        <v>3867</v>
      </c>
      <c r="K1702" s="172" t="s">
        <v>3937</v>
      </c>
      <c r="L1702" s="172" t="s">
        <v>3938</v>
      </c>
      <c r="M1702" s="172" t="s">
        <v>179</v>
      </c>
    </row>
    <row r="1703" spans="2:13" ht="20.100000000000001" customHeight="1" x14ac:dyDescent="0.25">
      <c r="B1703" s="173" t="str">
        <f>IFERROR(RANK(Table912[[#This Row],[search id]],Table912[search id],1),"")</f>
        <v/>
      </c>
      <c r="C1703" s="174" t="str">
        <f>IF(MIN(Table912[[#This Row],[search supracategory]:[search subcategory]])&lt;&gt;0,MIN(Table912[[#This Row],[search supracategory]:[search subcategory]]),"")</f>
        <v/>
      </c>
      <c r="D1703" s="174" t="str">
        <f>IFERROR(SEARCH($G$3,Table912[[#This Row],[Supracategory Name]])+ROW()/100000,"")</f>
        <v/>
      </c>
      <c r="E1703" s="174" t="str">
        <f>IFERROR(SEARCH($G$3,Table912[[#This Row],[Category Name]])+ROW()/100000,"")</f>
        <v/>
      </c>
      <c r="F1703" s="174" t="str">
        <f>IFERROR(SEARCH($G$3,Table912[[#This Row],[Subcategory Name]])+ROW()/100000,"")</f>
        <v/>
      </c>
      <c r="G1703" s="171">
        <v>1199</v>
      </c>
      <c r="H1703" s="172" t="s">
        <v>3865</v>
      </c>
      <c r="I1703" s="172" t="s">
        <v>3866</v>
      </c>
      <c r="J1703" s="172" t="s">
        <v>3867</v>
      </c>
      <c r="K1703" s="172" t="s">
        <v>3937</v>
      </c>
      <c r="L1703" s="172" t="s">
        <v>3940</v>
      </c>
      <c r="M1703" s="172" t="s">
        <v>179</v>
      </c>
    </row>
    <row r="1704" spans="2:13" ht="20.100000000000001" customHeight="1" x14ac:dyDescent="0.25">
      <c r="B1704" s="169" t="str">
        <f>IFERROR(RANK(Table912[[#This Row],[search id]],Table912[search id],1),"")</f>
        <v/>
      </c>
      <c r="C1704" s="170" t="str">
        <f>IF(MIN(Table912[[#This Row],[search supracategory]:[search subcategory]])&lt;&gt;0,MIN(Table912[[#This Row],[search supracategory]:[search subcategory]]),"")</f>
        <v/>
      </c>
      <c r="D1704" s="170" t="str">
        <f>IFERROR(SEARCH($G$3,Table912[[#This Row],[Supracategory Name]])+ROW()/100000,"")</f>
        <v/>
      </c>
      <c r="E1704" s="170" t="str">
        <f>IFERROR(SEARCH($G$3,Table912[[#This Row],[Category Name]])+ROW()/100000,"")</f>
        <v/>
      </c>
      <c r="F1704" s="170" t="str">
        <f>IFERROR(SEARCH($G$3,Table912[[#This Row],[Subcategory Name]])+ROW()/100000,"")</f>
        <v/>
      </c>
      <c r="G1704" s="171">
        <v>1043</v>
      </c>
      <c r="H1704" s="172" t="s">
        <v>3865</v>
      </c>
      <c r="I1704" s="172" t="s">
        <v>3866</v>
      </c>
      <c r="J1704" s="172" t="s">
        <v>3867</v>
      </c>
      <c r="K1704" s="172" t="s">
        <v>3937</v>
      </c>
      <c r="L1704" s="172" t="s">
        <v>3942</v>
      </c>
      <c r="M1704" s="172" t="s">
        <v>179</v>
      </c>
    </row>
    <row r="1705" spans="2:13" ht="20.100000000000001" customHeight="1" x14ac:dyDescent="0.25">
      <c r="B1705" s="173" t="str">
        <f>IFERROR(RANK(Table912[[#This Row],[search id]],Table912[search id],1),"")</f>
        <v/>
      </c>
      <c r="C1705" s="174" t="str">
        <f>IF(MIN(Table912[[#This Row],[search supracategory]:[search subcategory]])&lt;&gt;0,MIN(Table912[[#This Row],[search supracategory]:[search subcategory]]),"")</f>
        <v/>
      </c>
      <c r="D1705" s="174" t="str">
        <f>IFERROR(SEARCH($G$3,Table912[[#This Row],[Supracategory Name]])+ROW()/100000,"")</f>
        <v/>
      </c>
      <c r="E1705" s="174" t="str">
        <f>IFERROR(SEARCH($G$3,Table912[[#This Row],[Category Name]])+ROW()/100000,"")</f>
        <v/>
      </c>
      <c r="F1705" s="174" t="str">
        <f>IFERROR(SEARCH($G$3,Table912[[#This Row],[Subcategory Name]])+ROW()/100000,"")</f>
        <v/>
      </c>
      <c r="G1705" s="171">
        <v>1044</v>
      </c>
      <c r="H1705" s="172" t="s">
        <v>3865</v>
      </c>
      <c r="I1705" s="172" t="s">
        <v>3866</v>
      </c>
      <c r="J1705" s="172" t="s">
        <v>3867</v>
      </c>
      <c r="K1705" s="172" t="s">
        <v>3937</v>
      </c>
      <c r="L1705" s="172" t="s">
        <v>3944</v>
      </c>
      <c r="M1705" s="172" t="s">
        <v>179</v>
      </c>
    </row>
    <row r="1706" spans="2:13" ht="20.100000000000001" customHeight="1" x14ac:dyDescent="0.25">
      <c r="B1706" s="169" t="str">
        <f>IFERROR(RANK(Table912[[#This Row],[search id]],Table912[search id],1),"")</f>
        <v/>
      </c>
      <c r="C1706" s="170" t="str">
        <f>IF(MIN(Table912[[#This Row],[search supracategory]:[search subcategory]])&lt;&gt;0,MIN(Table912[[#This Row],[search supracategory]:[search subcategory]]),"")</f>
        <v/>
      </c>
      <c r="D1706" s="170" t="str">
        <f>IFERROR(SEARCH($G$3,Table912[[#This Row],[Supracategory Name]])+ROW()/100000,"")</f>
        <v/>
      </c>
      <c r="E1706" s="170" t="str">
        <f>IFERROR(SEARCH($G$3,Table912[[#This Row],[Category Name]])+ROW()/100000,"")</f>
        <v/>
      </c>
      <c r="F1706" s="170" t="str">
        <f>IFERROR(SEARCH($G$3,Table912[[#This Row],[Subcategory Name]])+ROW()/100000,"")</f>
        <v/>
      </c>
      <c r="G1706" s="171">
        <v>1045</v>
      </c>
      <c r="H1706" s="172" t="s">
        <v>3865</v>
      </c>
      <c r="I1706" s="172" t="s">
        <v>3866</v>
      </c>
      <c r="J1706" s="172" t="s">
        <v>3867</v>
      </c>
      <c r="K1706" s="172" t="s">
        <v>3937</v>
      </c>
      <c r="L1706" s="172" t="s">
        <v>3945</v>
      </c>
      <c r="M1706" s="172" t="s">
        <v>179</v>
      </c>
    </row>
    <row r="1707" spans="2:13" ht="20.100000000000001" customHeight="1" x14ac:dyDescent="0.25">
      <c r="B1707" s="173" t="str">
        <f>IFERROR(RANK(Table912[[#This Row],[search id]],Table912[search id],1),"")</f>
        <v/>
      </c>
      <c r="C1707" s="174" t="str">
        <f>IF(MIN(Table912[[#This Row],[search supracategory]:[search subcategory]])&lt;&gt;0,MIN(Table912[[#This Row],[search supracategory]:[search subcategory]]),"")</f>
        <v/>
      </c>
      <c r="D1707" s="174" t="str">
        <f>IFERROR(SEARCH($G$3,Table912[[#This Row],[Supracategory Name]])+ROW()/100000,"")</f>
        <v/>
      </c>
      <c r="E1707" s="174" t="str">
        <f>IFERROR(SEARCH($G$3,Table912[[#This Row],[Category Name]])+ROW()/100000,"")</f>
        <v/>
      </c>
      <c r="F1707" s="174" t="str">
        <f>IFERROR(SEARCH($G$3,Table912[[#This Row],[Subcategory Name]])+ROW()/100000,"")</f>
        <v/>
      </c>
      <c r="G1707" s="171">
        <v>1046</v>
      </c>
      <c r="H1707" s="172" t="s">
        <v>3865</v>
      </c>
      <c r="I1707" s="172" t="s">
        <v>3866</v>
      </c>
      <c r="J1707" s="172" t="s">
        <v>3867</v>
      </c>
      <c r="K1707" s="172" t="s">
        <v>3937</v>
      </c>
      <c r="L1707" s="172" t="s">
        <v>3947</v>
      </c>
      <c r="M1707" s="172" t="s">
        <v>179</v>
      </c>
    </row>
    <row r="1708" spans="2:13" ht="20.100000000000001" customHeight="1" x14ac:dyDescent="0.25">
      <c r="B1708" s="169" t="str">
        <f>IFERROR(RANK(Table912[[#This Row],[search id]],Table912[search id],1),"")</f>
        <v/>
      </c>
      <c r="C1708" s="170" t="str">
        <f>IF(MIN(Table912[[#This Row],[search supracategory]:[search subcategory]])&lt;&gt;0,MIN(Table912[[#This Row],[search supracategory]:[search subcategory]]),"")</f>
        <v/>
      </c>
      <c r="D1708" s="170" t="str">
        <f>IFERROR(SEARCH($G$3,Table912[[#This Row],[Supracategory Name]])+ROW()/100000,"")</f>
        <v/>
      </c>
      <c r="E1708" s="170" t="str">
        <f>IFERROR(SEARCH($G$3,Table912[[#This Row],[Category Name]])+ROW()/100000,"")</f>
        <v/>
      </c>
      <c r="F1708" s="170" t="str">
        <f>IFERROR(SEARCH($G$3,Table912[[#This Row],[Subcategory Name]])+ROW()/100000,"")</f>
        <v/>
      </c>
      <c r="G1708" s="171">
        <v>1047</v>
      </c>
      <c r="H1708" s="172" t="s">
        <v>3865</v>
      </c>
      <c r="I1708" s="172" t="s">
        <v>3866</v>
      </c>
      <c r="J1708" s="172" t="s">
        <v>3867</v>
      </c>
      <c r="K1708" s="172" t="s">
        <v>3937</v>
      </c>
      <c r="L1708" s="172" t="s">
        <v>3949</v>
      </c>
      <c r="M1708" s="172" t="s">
        <v>179</v>
      </c>
    </row>
    <row r="1709" spans="2:13" ht="20.100000000000001" customHeight="1" x14ac:dyDescent="0.25">
      <c r="B1709" s="173" t="str">
        <f>IFERROR(RANK(Table912[[#This Row],[search id]],Table912[search id],1),"")</f>
        <v/>
      </c>
      <c r="C1709" s="174" t="str">
        <f>IF(MIN(Table912[[#This Row],[search supracategory]:[search subcategory]])&lt;&gt;0,MIN(Table912[[#This Row],[search supracategory]:[search subcategory]]),"")</f>
        <v/>
      </c>
      <c r="D1709" s="174" t="str">
        <f>IFERROR(SEARCH($G$3,Table912[[#This Row],[Supracategory Name]])+ROW()/100000,"")</f>
        <v/>
      </c>
      <c r="E1709" s="174" t="str">
        <f>IFERROR(SEARCH($G$3,Table912[[#This Row],[Category Name]])+ROW()/100000,"")</f>
        <v/>
      </c>
      <c r="F1709" s="174" t="str">
        <f>IFERROR(SEARCH($G$3,Table912[[#This Row],[Subcategory Name]])+ROW()/100000,"")</f>
        <v/>
      </c>
      <c r="G1709" s="171">
        <v>1048</v>
      </c>
      <c r="H1709" s="172" t="s">
        <v>3865</v>
      </c>
      <c r="I1709" s="172" t="s">
        <v>3866</v>
      </c>
      <c r="J1709" s="172" t="s">
        <v>3867</v>
      </c>
      <c r="K1709" s="172" t="s">
        <v>3937</v>
      </c>
      <c r="L1709" s="172" t="s">
        <v>3951</v>
      </c>
      <c r="M1709" s="172" t="s">
        <v>179</v>
      </c>
    </row>
    <row r="1710" spans="2:13" ht="20.100000000000001" customHeight="1" x14ac:dyDescent="0.25">
      <c r="B1710" s="169" t="str">
        <f>IFERROR(RANK(Table912[[#This Row],[search id]],Table912[search id],1),"")</f>
        <v/>
      </c>
      <c r="C1710" s="170" t="str">
        <f>IF(MIN(Table912[[#This Row],[search supracategory]:[search subcategory]])&lt;&gt;0,MIN(Table912[[#This Row],[search supracategory]:[search subcategory]]),"")</f>
        <v/>
      </c>
      <c r="D1710" s="170" t="str">
        <f>IFERROR(SEARCH($G$3,Table912[[#This Row],[Supracategory Name]])+ROW()/100000,"")</f>
        <v/>
      </c>
      <c r="E1710" s="170" t="str">
        <f>IFERROR(SEARCH($G$3,Table912[[#This Row],[Category Name]])+ROW()/100000,"")</f>
        <v/>
      </c>
      <c r="F1710" s="170" t="str">
        <f>IFERROR(SEARCH($G$3,Table912[[#This Row],[Subcategory Name]])+ROW()/100000,"")</f>
        <v/>
      </c>
      <c r="G1710" s="171">
        <v>1039</v>
      </c>
      <c r="H1710" s="172" t="s">
        <v>3865</v>
      </c>
      <c r="I1710" s="172" t="s">
        <v>3866</v>
      </c>
      <c r="J1710" s="172" t="s">
        <v>3867</v>
      </c>
      <c r="K1710" s="172" t="s">
        <v>3937</v>
      </c>
      <c r="L1710" s="172" t="s">
        <v>3953</v>
      </c>
      <c r="M1710" s="172" t="s">
        <v>179</v>
      </c>
    </row>
    <row r="1711" spans="2:13" ht="20.100000000000001" customHeight="1" x14ac:dyDescent="0.25">
      <c r="B1711" s="173" t="str">
        <f>IFERROR(RANK(Table912[[#This Row],[search id]],Table912[search id],1),"")</f>
        <v/>
      </c>
      <c r="C1711" s="174" t="str">
        <f>IF(MIN(Table912[[#This Row],[search supracategory]:[search subcategory]])&lt;&gt;0,MIN(Table912[[#This Row],[search supracategory]:[search subcategory]]),"")</f>
        <v/>
      </c>
      <c r="D1711" s="174" t="str">
        <f>IFERROR(SEARCH($G$3,Table912[[#This Row],[Supracategory Name]])+ROW()/100000,"")</f>
        <v/>
      </c>
      <c r="E1711" s="174" t="str">
        <f>IFERROR(SEARCH($G$3,Table912[[#This Row],[Category Name]])+ROW()/100000,"")</f>
        <v/>
      </c>
      <c r="F1711" s="174" t="str">
        <f>IFERROR(SEARCH($G$3,Table912[[#This Row],[Subcategory Name]])+ROW()/100000,"")</f>
        <v/>
      </c>
      <c r="G1711" s="171">
        <v>1034</v>
      </c>
      <c r="H1711" s="172" t="s">
        <v>3865</v>
      </c>
      <c r="I1711" s="172" t="s">
        <v>3866</v>
      </c>
      <c r="J1711" s="172" t="s">
        <v>3867</v>
      </c>
      <c r="K1711" s="172" t="s">
        <v>3955</v>
      </c>
      <c r="L1711" s="172" t="s">
        <v>3956</v>
      </c>
      <c r="M1711" s="172" t="s">
        <v>179</v>
      </c>
    </row>
    <row r="1712" spans="2:13" ht="20.100000000000001" customHeight="1" x14ac:dyDescent="0.25">
      <c r="B1712" s="169" t="str">
        <f>IFERROR(RANK(Table912[[#This Row],[search id]],Table912[search id],1),"")</f>
        <v/>
      </c>
      <c r="C1712" s="170" t="str">
        <f>IF(MIN(Table912[[#This Row],[search supracategory]:[search subcategory]])&lt;&gt;0,MIN(Table912[[#This Row],[search supracategory]:[search subcategory]]),"")</f>
        <v/>
      </c>
      <c r="D1712" s="170" t="str">
        <f>IFERROR(SEARCH($G$3,Table912[[#This Row],[Supracategory Name]])+ROW()/100000,"")</f>
        <v/>
      </c>
      <c r="E1712" s="170" t="str">
        <f>IFERROR(SEARCH($G$3,Table912[[#This Row],[Category Name]])+ROW()/100000,"")</f>
        <v/>
      </c>
      <c r="F1712" s="170" t="str">
        <f>IFERROR(SEARCH($G$3,Table912[[#This Row],[Subcategory Name]])+ROW()/100000,"")</f>
        <v/>
      </c>
      <c r="G1712" s="171">
        <v>1023</v>
      </c>
      <c r="H1712" s="172" t="s">
        <v>3865</v>
      </c>
      <c r="I1712" s="172" t="s">
        <v>3866</v>
      </c>
      <c r="J1712" s="172" t="s">
        <v>3867</v>
      </c>
      <c r="K1712" s="172" t="s">
        <v>3955</v>
      </c>
      <c r="L1712" s="172" t="s">
        <v>3959</v>
      </c>
      <c r="M1712" s="172" t="s">
        <v>179</v>
      </c>
    </row>
    <row r="1713" spans="2:13" ht="20.100000000000001" customHeight="1" x14ac:dyDescent="0.25">
      <c r="B1713" s="173" t="str">
        <f>IFERROR(RANK(Table912[[#This Row],[search id]],Table912[search id],1),"")</f>
        <v/>
      </c>
      <c r="C1713" s="174" t="str">
        <f>IF(MIN(Table912[[#This Row],[search supracategory]:[search subcategory]])&lt;&gt;0,MIN(Table912[[#This Row],[search supracategory]:[search subcategory]]),"")</f>
        <v/>
      </c>
      <c r="D1713" s="174" t="str">
        <f>IFERROR(SEARCH($G$3,Table912[[#This Row],[Supracategory Name]])+ROW()/100000,"")</f>
        <v/>
      </c>
      <c r="E1713" s="174" t="str">
        <f>IFERROR(SEARCH($G$3,Table912[[#This Row],[Category Name]])+ROW()/100000,"")</f>
        <v/>
      </c>
      <c r="F1713" s="174" t="str">
        <f>IFERROR(SEARCH($G$3,Table912[[#This Row],[Subcategory Name]])+ROW()/100000,"")</f>
        <v/>
      </c>
      <c r="G1713" s="171">
        <v>1025</v>
      </c>
      <c r="H1713" s="172" t="s">
        <v>3865</v>
      </c>
      <c r="I1713" s="172" t="s">
        <v>3866</v>
      </c>
      <c r="J1713" s="172" t="s">
        <v>3867</v>
      </c>
      <c r="K1713" s="172" t="s">
        <v>3955</v>
      </c>
      <c r="L1713" s="172" t="s">
        <v>3961</v>
      </c>
      <c r="M1713" s="172" t="s">
        <v>179</v>
      </c>
    </row>
    <row r="1714" spans="2:13" ht="20.100000000000001" customHeight="1" x14ac:dyDescent="0.25">
      <c r="B1714" s="169" t="str">
        <f>IFERROR(RANK(Table912[[#This Row],[search id]],Table912[search id],1),"")</f>
        <v/>
      </c>
      <c r="C1714" s="170" t="str">
        <f>IF(MIN(Table912[[#This Row],[search supracategory]:[search subcategory]])&lt;&gt;0,MIN(Table912[[#This Row],[search supracategory]:[search subcategory]]),"")</f>
        <v/>
      </c>
      <c r="D1714" s="170" t="str">
        <f>IFERROR(SEARCH($G$3,Table912[[#This Row],[Supracategory Name]])+ROW()/100000,"")</f>
        <v/>
      </c>
      <c r="E1714" s="170" t="str">
        <f>IFERROR(SEARCH($G$3,Table912[[#This Row],[Category Name]])+ROW()/100000,"")</f>
        <v/>
      </c>
      <c r="F1714" s="170" t="str">
        <f>IFERROR(SEARCH($G$3,Table912[[#This Row],[Subcategory Name]])+ROW()/100000,"")</f>
        <v/>
      </c>
      <c r="G1714" s="171">
        <v>1021</v>
      </c>
      <c r="H1714" s="172" t="s">
        <v>3865</v>
      </c>
      <c r="I1714" s="172" t="s">
        <v>3866</v>
      </c>
      <c r="J1714" s="172" t="s">
        <v>3867</v>
      </c>
      <c r="K1714" s="172" t="s">
        <v>3963</v>
      </c>
      <c r="L1714" s="172" t="s">
        <v>3964</v>
      </c>
      <c r="M1714" s="172" t="s">
        <v>179</v>
      </c>
    </row>
    <row r="1715" spans="2:13" ht="20.100000000000001" customHeight="1" x14ac:dyDescent="0.25">
      <c r="B1715" s="173" t="str">
        <f>IFERROR(RANK(Table912[[#This Row],[search id]],Table912[search id],1),"")</f>
        <v/>
      </c>
      <c r="C1715" s="174" t="str">
        <f>IF(MIN(Table912[[#This Row],[search supracategory]:[search subcategory]])&lt;&gt;0,MIN(Table912[[#This Row],[search supracategory]:[search subcategory]]),"")</f>
        <v/>
      </c>
      <c r="D1715" s="174" t="str">
        <f>IFERROR(SEARCH($G$3,Table912[[#This Row],[Supracategory Name]])+ROW()/100000,"")</f>
        <v/>
      </c>
      <c r="E1715" s="174" t="str">
        <f>IFERROR(SEARCH($G$3,Table912[[#This Row],[Category Name]])+ROW()/100000,"")</f>
        <v/>
      </c>
      <c r="F1715" s="174" t="str">
        <f>IFERROR(SEARCH($G$3,Table912[[#This Row],[Subcategory Name]])+ROW()/100000,"")</f>
        <v/>
      </c>
      <c r="G1715" s="171">
        <v>1036</v>
      </c>
      <c r="H1715" s="172" t="s">
        <v>3865</v>
      </c>
      <c r="I1715" s="172" t="s">
        <v>3866</v>
      </c>
      <c r="J1715" s="172" t="s">
        <v>3867</v>
      </c>
      <c r="K1715" s="172" t="s">
        <v>3963</v>
      </c>
      <c r="L1715" s="172" t="s">
        <v>3967</v>
      </c>
      <c r="M1715" s="172" t="s">
        <v>179</v>
      </c>
    </row>
    <row r="1716" spans="2:13" ht="20.100000000000001" customHeight="1" x14ac:dyDescent="0.25">
      <c r="B1716" s="169" t="str">
        <f>IFERROR(RANK(Table912[[#This Row],[search id]],Table912[search id],1),"")</f>
        <v/>
      </c>
      <c r="C1716" s="170" t="str">
        <f>IF(MIN(Table912[[#This Row],[search supracategory]:[search subcategory]])&lt;&gt;0,MIN(Table912[[#This Row],[search supracategory]:[search subcategory]]),"")</f>
        <v/>
      </c>
      <c r="D1716" s="170" t="str">
        <f>IFERROR(SEARCH($G$3,Table912[[#This Row],[Supracategory Name]])+ROW()/100000,"")</f>
        <v/>
      </c>
      <c r="E1716" s="170" t="str">
        <f>IFERROR(SEARCH($G$3,Table912[[#This Row],[Category Name]])+ROW()/100000,"")</f>
        <v/>
      </c>
      <c r="F1716" s="170" t="str">
        <f>IFERROR(SEARCH($G$3,Table912[[#This Row],[Subcategory Name]])+ROW()/100000,"")</f>
        <v/>
      </c>
      <c r="G1716" s="171">
        <v>1037</v>
      </c>
      <c r="H1716" s="172" t="s">
        <v>3865</v>
      </c>
      <c r="I1716" s="172" t="s">
        <v>3866</v>
      </c>
      <c r="J1716" s="172" t="s">
        <v>3867</v>
      </c>
      <c r="K1716" s="172" t="s">
        <v>3963</v>
      </c>
      <c r="L1716" s="172" t="s">
        <v>3969</v>
      </c>
      <c r="M1716" s="172" t="s">
        <v>179</v>
      </c>
    </row>
    <row r="1717" spans="2:13" ht="20.100000000000001" customHeight="1" x14ac:dyDescent="0.25">
      <c r="B1717" s="173" t="str">
        <f>IFERROR(RANK(Table912[[#This Row],[search id]],Table912[search id],1),"")</f>
        <v/>
      </c>
      <c r="C1717" s="174" t="str">
        <f>IF(MIN(Table912[[#This Row],[search supracategory]:[search subcategory]])&lt;&gt;0,MIN(Table912[[#This Row],[search supracategory]:[search subcategory]]),"")</f>
        <v/>
      </c>
      <c r="D1717" s="174" t="str">
        <f>IFERROR(SEARCH($G$3,Table912[[#This Row],[Supracategory Name]])+ROW()/100000,"")</f>
        <v/>
      </c>
      <c r="E1717" s="174" t="str">
        <f>IFERROR(SEARCH($G$3,Table912[[#This Row],[Category Name]])+ROW()/100000,"")</f>
        <v/>
      </c>
      <c r="F1717" s="174" t="str">
        <f>IFERROR(SEARCH($G$3,Table912[[#This Row],[Subcategory Name]])+ROW()/100000,"")</f>
        <v/>
      </c>
      <c r="G1717" s="171">
        <v>1040</v>
      </c>
      <c r="H1717" s="172" t="s">
        <v>3865</v>
      </c>
      <c r="I1717" s="172" t="s">
        <v>3866</v>
      </c>
      <c r="J1717" s="172" t="s">
        <v>3867</v>
      </c>
      <c r="K1717" s="172" t="s">
        <v>3963</v>
      </c>
      <c r="L1717" s="172" t="s">
        <v>3971</v>
      </c>
      <c r="M1717" s="172" t="s">
        <v>179</v>
      </c>
    </row>
    <row r="1718" spans="2:13" ht="20.100000000000001" customHeight="1" x14ac:dyDescent="0.25">
      <c r="B1718" s="169" t="str">
        <f>IFERROR(RANK(Table912[[#This Row],[search id]],Table912[search id],1),"")</f>
        <v/>
      </c>
      <c r="C1718" s="170" t="str">
        <f>IF(MIN(Table912[[#This Row],[search supracategory]:[search subcategory]])&lt;&gt;0,MIN(Table912[[#This Row],[search supracategory]:[search subcategory]]),"")</f>
        <v/>
      </c>
      <c r="D1718" s="170" t="str">
        <f>IFERROR(SEARCH($G$3,Table912[[#This Row],[Supracategory Name]])+ROW()/100000,"")</f>
        <v/>
      </c>
      <c r="E1718" s="170" t="str">
        <f>IFERROR(SEARCH($G$3,Table912[[#This Row],[Category Name]])+ROW()/100000,"")</f>
        <v/>
      </c>
      <c r="F1718" s="170" t="str">
        <f>IFERROR(SEARCH($G$3,Table912[[#This Row],[Subcategory Name]])+ROW()/100000,"")</f>
        <v/>
      </c>
      <c r="G1718" s="171">
        <v>1041</v>
      </c>
      <c r="H1718" s="172" t="s">
        <v>3865</v>
      </c>
      <c r="I1718" s="172" t="s">
        <v>3866</v>
      </c>
      <c r="J1718" s="172" t="s">
        <v>3867</v>
      </c>
      <c r="K1718" s="172" t="s">
        <v>3963</v>
      </c>
      <c r="L1718" s="172" t="s">
        <v>3973</v>
      </c>
      <c r="M1718" s="172" t="s">
        <v>179</v>
      </c>
    </row>
    <row r="1719" spans="2:13" ht="20.100000000000001" customHeight="1" x14ac:dyDescent="0.25">
      <c r="B1719" s="173" t="str">
        <f>IFERROR(RANK(Table912[[#This Row],[search id]],Table912[search id],1),"")</f>
        <v/>
      </c>
      <c r="C1719" s="174" t="str">
        <f>IF(MIN(Table912[[#This Row],[search supracategory]:[search subcategory]])&lt;&gt;0,MIN(Table912[[#This Row],[search supracategory]:[search subcategory]]),"")</f>
        <v/>
      </c>
      <c r="D1719" s="174" t="str">
        <f>IFERROR(SEARCH($G$3,Table912[[#This Row],[Supracategory Name]])+ROW()/100000,"")</f>
        <v/>
      </c>
      <c r="E1719" s="174" t="str">
        <f>IFERROR(SEARCH($G$3,Table912[[#This Row],[Category Name]])+ROW()/100000,"")</f>
        <v/>
      </c>
      <c r="F1719" s="174" t="str">
        <f>IFERROR(SEARCH($G$3,Table912[[#This Row],[Subcategory Name]])+ROW()/100000,"")</f>
        <v/>
      </c>
      <c r="G1719" s="171">
        <v>1052</v>
      </c>
      <c r="H1719" s="172" t="s">
        <v>3865</v>
      </c>
      <c r="I1719" s="172" t="s">
        <v>3866</v>
      </c>
      <c r="J1719" s="172" t="s">
        <v>3867</v>
      </c>
      <c r="K1719" s="172" t="s">
        <v>3963</v>
      </c>
      <c r="L1719" s="172" t="s">
        <v>3975</v>
      </c>
      <c r="M1719" s="172" t="s">
        <v>179</v>
      </c>
    </row>
    <row r="1720" spans="2:13" ht="20.100000000000001" customHeight="1" x14ac:dyDescent="0.25">
      <c r="B1720" s="169" t="str">
        <f>IFERROR(RANK(Table912[[#This Row],[search id]],Table912[search id],1),"")</f>
        <v/>
      </c>
      <c r="C1720" s="170" t="str">
        <f>IF(MIN(Table912[[#This Row],[search supracategory]:[search subcategory]])&lt;&gt;0,MIN(Table912[[#This Row],[search supracategory]:[search subcategory]]),"")</f>
        <v/>
      </c>
      <c r="D1720" s="170" t="str">
        <f>IFERROR(SEARCH($G$3,Table912[[#This Row],[Supracategory Name]])+ROW()/100000,"")</f>
        <v/>
      </c>
      <c r="E1720" s="170" t="str">
        <f>IFERROR(SEARCH($G$3,Table912[[#This Row],[Category Name]])+ROW()/100000,"")</f>
        <v/>
      </c>
      <c r="F1720" s="170" t="str">
        <f>IFERROR(SEARCH($G$3,Table912[[#This Row],[Subcategory Name]])+ROW()/100000,"")</f>
        <v/>
      </c>
      <c r="G1720" s="171">
        <v>1019</v>
      </c>
      <c r="H1720" s="172" t="s">
        <v>3865</v>
      </c>
      <c r="I1720" s="172" t="s">
        <v>3866</v>
      </c>
      <c r="J1720" s="172" t="s">
        <v>3867</v>
      </c>
      <c r="K1720" s="172" t="s">
        <v>3963</v>
      </c>
      <c r="L1720" s="172" t="s">
        <v>3977</v>
      </c>
      <c r="M1720" s="172" t="s">
        <v>179</v>
      </c>
    </row>
    <row r="1721" spans="2:13" ht="20.100000000000001" customHeight="1" x14ac:dyDescent="0.25">
      <c r="B1721" s="173" t="str">
        <f>IFERROR(RANK(Table912[[#This Row],[search id]],Table912[search id],1),"")</f>
        <v/>
      </c>
      <c r="C1721" s="174" t="str">
        <f>IF(MIN(Table912[[#This Row],[search supracategory]:[search subcategory]])&lt;&gt;0,MIN(Table912[[#This Row],[search supracategory]:[search subcategory]]),"")</f>
        <v/>
      </c>
      <c r="D1721" s="174" t="str">
        <f>IFERROR(SEARCH($G$3,Table912[[#This Row],[Supracategory Name]])+ROW()/100000,"")</f>
        <v/>
      </c>
      <c r="E1721" s="174" t="str">
        <f>IFERROR(SEARCH($G$3,Table912[[#This Row],[Category Name]])+ROW()/100000,"")</f>
        <v/>
      </c>
      <c r="F1721" s="174" t="str">
        <f>IFERROR(SEARCH($G$3,Table912[[#This Row],[Subcategory Name]])+ROW()/100000,"")</f>
        <v/>
      </c>
      <c r="G1721" s="171">
        <v>1184</v>
      </c>
      <c r="H1721" s="172" t="s">
        <v>3865</v>
      </c>
      <c r="I1721" s="172" t="s">
        <v>3866</v>
      </c>
      <c r="J1721" s="172" t="s">
        <v>3867</v>
      </c>
      <c r="K1721" s="172" t="s">
        <v>3963</v>
      </c>
      <c r="L1721" s="172" t="s">
        <v>3979</v>
      </c>
      <c r="M1721" s="172" t="s">
        <v>179</v>
      </c>
    </row>
    <row r="1722" spans="2:13" ht="20.100000000000001" customHeight="1" x14ac:dyDescent="0.25">
      <c r="B1722" s="169" t="str">
        <f>IFERROR(RANK(Table912[[#This Row],[search id]],Table912[search id],1),"")</f>
        <v/>
      </c>
      <c r="C1722" s="170" t="str">
        <f>IF(MIN(Table912[[#This Row],[search supracategory]:[search subcategory]])&lt;&gt;0,MIN(Table912[[#This Row],[search supracategory]:[search subcategory]]),"")</f>
        <v/>
      </c>
      <c r="D1722" s="170" t="str">
        <f>IFERROR(SEARCH($G$3,Table912[[#This Row],[Supracategory Name]])+ROW()/100000,"")</f>
        <v/>
      </c>
      <c r="E1722" s="170" t="str">
        <f>IFERROR(SEARCH($G$3,Table912[[#This Row],[Category Name]])+ROW()/100000,"")</f>
        <v/>
      </c>
      <c r="F1722" s="170" t="str">
        <f>IFERROR(SEARCH($G$3,Table912[[#This Row],[Subcategory Name]])+ROW()/100000,"")</f>
        <v/>
      </c>
      <c r="G1722" s="171">
        <v>1000</v>
      </c>
      <c r="H1722" s="172" t="s">
        <v>3865</v>
      </c>
      <c r="I1722" s="172" t="s">
        <v>3866</v>
      </c>
      <c r="J1722" s="172" t="s">
        <v>3867</v>
      </c>
      <c r="K1722" s="172" t="s">
        <v>3981</v>
      </c>
      <c r="L1722" s="172" t="s">
        <v>3982</v>
      </c>
      <c r="M1722" s="172" t="s">
        <v>179</v>
      </c>
    </row>
    <row r="1723" spans="2:13" ht="20.100000000000001" customHeight="1" x14ac:dyDescent="0.25">
      <c r="B1723" s="173" t="str">
        <f>IFERROR(RANK(Table912[[#This Row],[search id]],Table912[search id],1),"")</f>
        <v/>
      </c>
      <c r="C1723" s="174" t="str">
        <f>IF(MIN(Table912[[#This Row],[search supracategory]:[search subcategory]])&lt;&gt;0,MIN(Table912[[#This Row],[search supracategory]:[search subcategory]]),"")</f>
        <v/>
      </c>
      <c r="D1723" s="174" t="str">
        <f>IFERROR(SEARCH($G$3,Table912[[#This Row],[Supracategory Name]])+ROW()/100000,"")</f>
        <v/>
      </c>
      <c r="E1723" s="174" t="str">
        <f>IFERROR(SEARCH($G$3,Table912[[#This Row],[Category Name]])+ROW()/100000,"")</f>
        <v/>
      </c>
      <c r="F1723" s="174" t="str">
        <f>IFERROR(SEARCH($G$3,Table912[[#This Row],[Subcategory Name]])+ROW()/100000,"")</f>
        <v/>
      </c>
      <c r="G1723" s="171">
        <v>1004</v>
      </c>
      <c r="H1723" s="172" t="s">
        <v>3865</v>
      </c>
      <c r="I1723" s="172" t="s">
        <v>3866</v>
      </c>
      <c r="J1723" s="172" t="s">
        <v>3867</v>
      </c>
      <c r="K1723" s="172" t="s">
        <v>3981</v>
      </c>
      <c r="L1723" s="172" t="s">
        <v>3985</v>
      </c>
      <c r="M1723" s="172" t="s">
        <v>179</v>
      </c>
    </row>
    <row r="1724" spans="2:13" ht="20.100000000000001" customHeight="1" x14ac:dyDescent="0.25">
      <c r="B1724" s="169" t="str">
        <f>IFERROR(RANK(Table912[[#This Row],[search id]],Table912[search id],1),"")</f>
        <v/>
      </c>
      <c r="C1724" s="170" t="str">
        <f>IF(MIN(Table912[[#This Row],[search supracategory]:[search subcategory]])&lt;&gt;0,MIN(Table912[[#This Row],[search supracategory]:[search subcategory]]),"")</f>
        <v/>
      </c>
      <c r="D1724" s="170" t="str">
        <f>IFERROR(SEARCH($G$3,Table912[[#This Row],[Supracategory Name]])+ROW()/100000,"")</f>
        <v/>
      </c>
      <c r="E1724" s="170" t="str">
        <f>IFERROR(SEARCH($G$3,Table912[[#This Row],[Category Name]])+ROW()/100000,"")</f>
        <v/>
      </c>
      <c r="F1724" s="170" t="str">
        <f>IFERROR(SEARCH($G$3,Table912[[#This Row],[Subcategory Name]])+ROW()/100000,"")</f>
        <v/>
      </c>
      <c r="G1724" s="171">
        <v>1005</v>
      </c>
      <c r="H1724" s="172" t="s">
        <v>3865</v>
      </c>
      <c r="I1724" s="172" t="s">
        <v>3866</v>
      </c>
      <c r="J1724" s="172" t="s">
        <v>3867</v>
      </c>
      <c r="K1724" s="172" t="s">
        <v>3981</v>
      </c>
      <c r="L1724" s="172" t="s">
        <v>3987</v>
      </c>
      <c r="M1724" s="172" t="s">
        <v>179</v>
      </c>
    </row>
    <row r="1725" spans="2:13" ht="20.100000000000001" customHeight="1" x14ac:dyDescent="0.25">
      <c r="B1725" s="173" t="str">
        <f>IFERROR(RANK(Table912[[#This Row],[search id]],Table912[search id],1),"")</f>
        <v/>
      </c>
      <c r="C1725" s="174" t="str">
        <f>IF(MIN(Table912[[#This Row],[search supracategory]:[search subcategory]])&lt;&gt;0,MIN(Table912[[#This Row],[search supracategory]:[search subcategory]]),"")</f>
        <v/>
      </c>
      <c r="D1725" s="174" t="str">
        <f>IFERROR(SEARCH($G$3,Table912[[#This Row],[Supracategory Name]])+ROW()/100000,"")</f>
        <v/>
      </c>
      <c r="E1725" s="174" t="str">
        <f>IFERROR(SEARCH($G$3,Table912[[#This Row],[Category Name]])+ROW()/100000,"")</f>
        <v/>
      </c>
      <c r="F1725" s="174" t="str">
        <f>IFERROR(SEARCH($G$3,Table912[[#This Row],[Subcategory Name]])+ROW()/100000,"")</f>
        <v/>
      </c>
      <c r="G1725" s="171">
        <v>1029</v>
      </c>
      <c r="H1725" s="172" t="s">
        <v>3865</v>
      </c>
      <c r="I1725" s="172" t="s">
        <v>3866</v>
      </c>
      <c r="J1725" s="172" t="s">
        <v>3867</v>
      </c>
      <c r="K1725" s="172" t="s">
        <v>3981</v>
      </c>
      <c r="L1725" s="172" t="s">
        <v>3989</v>
      </c>
      <c r="M1725" s="172" t="s">
        <v>179</v>
      </c>
    </row>
    <row r="1726" spans="2:13" ht="20.100000000000001" customHeight="1" x14ac:dyDescent="0.25">
      <c r="B1726" s="169" t="str">
        <f>IFERROR(RANK(Table912[[#This Row],[search id]],Table912[search id],1),"")</f>
        <v/>
      </c>
      <c r="C1726" s="170" t="str">
        <f>IF(MIN(Table912[[#This Row],[search supracategory]:[search subcategory]])&lt;&gt;0,MIN(Table912[[#This Row],[search supracategory]:[search subcategory]]),"")</f>
        <v/>
      </c>
      <c r="D1726" s="170" t="str">
        <f>IFERROR(SEARCH($G$3,Table912[[#This Row],[Supracategory Name]])+ROW()/100000,"")</f>
        <v/>
      </c>
      <c r="E1726" s="170" t="str">
        <f>IFERROR(SEARCH($G$3,Table912[[#This Row],[Category Name]])+ROW()/100000,"")</f>
        <v/>
      </c>
      <c r="F1726" s="170" t="str">
        <f>IFERROR(SEARCH($G$3,Table912[[#This Row],[Subcategory Name]])+ROW()/100000,"")</f>
        <v/>
      </c>
      <c r="G1726" s="171">
        <v>3387</v>
      </c>
      <c r="H1726" s="172" t="s">
        <v>3865</v>
      </c>
      <c r="I1726" s="172" t="s">
        <v>3866</v>
      </c>
      <c r="J1726" s="172" t="s">
        <v>3867</v>
      </c>
      <c r="K1726" s="172" t="s">
        <v>3991</v>
      </c>
      <c r="L1726" s="172" t="s">
        <v>3992</v>
      </c>
      <c r="M1726" s="172" t="s">
        <v>179</v>
      </c>
    </row>
    <row r="1727" spans="2:13" ht="20.100000000000001" customHeight="1" x14ac:dyDescent="0.25">
      <c r="B1727" s="173" t="str">
        <f>IFERROR(RANK(Table912[[#This Row],[search id]],Table912[search id],1),"")</f>
        <v/>
      </c>
      <c r="C1727" s="174" t="str">
        <f>IF(MIN(Table912[[#This Row],[search supracategory]:[search subcategory]])&lt;&gt;0,MIN(Table912[[#This Row],[search supracategory]:[search subcategory]]),"")</f>
        <v/>
      </c>
      <c r="D1727" s="174" t="str">
        <f>IFERROR(SEARCH($G$3,Table912[[#This Row],[Supracategory Name]])+ROW()/100000,"")</f>
        <v/>
      </c>
      <c r="E1727" s="174" t="str">
        <f>IFERROR(SEARCH($G$3,Table912[[#This Row],[Category Name]])+ROW()/100000,"")</f>
        <v/>
      </c>
      <c r="F1727" s="174" t="str">
        <f>IFERROR(SEARCH($G$3,Table912[[#This Row],[Subcategory Name]])+ROW()/100000,"")</f>
        <v/>
      </c>
      <c r="G1727" s="171">
        <v>857</v>
      </c>
      <c r="H1727" s="172" t="s">
        <v>3865</v>
      </c>
      <c r="I1727" s="172" t="s">
        <v>3866</v>
      </c>
      <c r="J1727" s="172" t="s">
        <v>3867</v>
      </c>
      <c r="K1727" s="172" t="s">
        <v>3991</v>
      </c>
      <c r="L1727" s="172" t="s">
        <v>3995</v>
      </c>
      <c r="M1727" s="172" t="s">
        <v>179</v>
      </c>
    </row>
    <row r="1728" spans="2:13" ht="20.100000000000001" customHeight="1" x14ac:dyDescent="0.25">
      <c r="B1728" s="169" t="str">
        <f>IFERROR(RANK(Table912[[#This Row],[search id]],Table912[search id],1),"")</f>
        <v/>
      </c>
      <c r="C1728" s="170" t="str">
        <f>IF(MIN(Table912[[#This Row],[search supracategory]:[search subcategory]])&lt;&gt;0,MIN(Table912[[#This Row],[search supracategory]:[search subcategory]]),"")</f>
        <v/>
      </c>
      <c r="D1728" s="170" t="str">
        <f>IFERROR(SEARCH($G$3,Table912[[#This Row],[Supracategory Name]])+ROW()/100000,"")</f>
        <v/>
      </c>
      <c r="E1728" s="170" t="str">
        <f>IFERROR(SEARCH($G$3,Table912[[#This Row],[Category Name]])+ROW()/100000,"")</f>
        <v/>
      </c>
      <c r="F1728" s="170" t="str">
        <f>IFERROR(SEARCH($G$3,Table912[[#This Row],[Subcategory Name]])+ROW()/100000,"")</f>
        <v/>
      </c>
      <c r="G1728" s="171">
        <v>610</v>
      </c>
      <c r="H1728" s="172" t="s">
        <v>3865</v>
      </c>
      <c r="I1728" s="172" t="s">
        <v>3866</v>
      </c>
      <c r="J1728" s="172" t="s">
        <v>3867</v>
      </c>
      <c r="K1728" s="172" t="s">
        <v>3991</v>
      </c>
      <c r="L1728" s="172" t="s">
        <v>3997</v>
      </c>
      <c r="M1728" s="172" t="s">
        <v>179</v>
      </c>
    </row>
    <row r="1729" spans="2:13" ht="20.100000000000001" customHeight="1" x14ac:dyDescent="0.25">
      <c r="B1729" s="173" t="str">
        <f>IFERROR(RANK(Table912[[#This Row],[search id]],Table912[search id],1),"")</f>
        <v/>
      </c>
      <c r="C1729" s="174" t="str">
        <f>IF(MIN(Table912[[#This Row],[search supracategory]:[search subcategory]])&lt;&gt;0,MIN(Table912[[#This Row],[search supracategory]:[search subcategory]]),"")</f>
        <v/>
      </c>
      <c r="D1729" s="174" t="str">
        <f>IFERROR(SEARCH($G$3,Table912[[#This Row],[Supracategory Name]])+ROW()/100000,"")</f>
        <v/>
      </c>
      <c r="E1729" s="174" t="str">
        <f>IFERROR(SEARCH($G$3,Table912[[#This Row],[Category Name]])+ROW()/100000,"")</f>
        <v/>
      </c>
      <c r="F1729" s="174" t="str">
        <f>IFERROR(SEARCH($G$3,Table912[[#This Row],[Subcategory Name]])+ROW()/100000,"")</f>
        <v/>
      </c>
      <c r="G1729" s="171">
        <v>1030</v>
      </c>
      <c r="H1729" s="172" t="s">
        <v>3865</v>
      </c>
      <c r="I1729" s="172" t="s">
        <v>3866</v>
      </c>
      <c r="J1729" s="172" t="s">
        <v>3867</v>
      </c>
      <c r="K1729" s="172" t="s">
        <v>3999</v>
      </c>
      <c r="L1729" s="172" t="s">
        <v>4000</v>
      </c>
      <c r="M1729" s="172" t="s">
        <v>179</v>
      </c>
    </row>
    <row r="1730" spans="2:13" ht="20.100000000000001" customHeight="1" x14ac:dyDescent="0.25">
      <c r="B1730" s="169" t="str">
        <f>IFERROR(RANK(Table912[[#This Row],[search id]],Table912[search id],1),"")</f>
        <v/>
      </c>
      <c r="C1730" s="170" t="str">
        <f>IF(MIN(Table912[[#This Row],[search supracategory]:[search subcategory]])&lt;&gt;0,MIN(Table912[[#This Row],[search supracategory]:[search subcategory]]),"")</f>
        <v/>
      </c>
      <c r="D1730" s="170" t="str">
        <f>IFERROR(SEARCH($G$3,Table912[[#This Row],[Supracategory Name]])+ROW()/100000,"")</f>
        <v/>
      </c>
      <c r="E1730" s="170" t="str">
        <f>IFERROR(SEARCH($G$3,Table912[[#This Row],[Category Name]])+ROW()/100000,"")</f>
        <v/>
      </c>
      <c r="F1730" s="170" t="str">
        <f>IFERROR(SEARCH($G$3,Table912[[#This Row],[Subcategory Name]])+ROW()/100000,"")</f>
        <v/>
      </c>
      <c r="G1730" s="171">
        <v>1032</v>
      </c>
      <c r="H1730" s="172" t="s">
        <v>3865</v>
      </c>
      <c r="I1730" s="172" t="s">
        <v>3866</v>
      </c>
      <c r="J1730" s="172" t="s">
        <v>3867</v>
      </c>
      <c r="K1730" s="172" t="s">
        <v>3999</v>
      </c>
      <c r="L1730" s="172" t="s">
        <v>4003</v>
      </c>
      <c r="M1730" s="172" t="s">
        <v>179</v>
      </c>
    </row>
    <row r="1731" spans="2:13" ht="20.100000000000001" customHeight="1" x14ac:dyDescent="0.25">
      <c r="B1731" s="173" t="str">
        <f>IFERROR(RANK(Table912[[#This Row],[search id]],Table912[search id],1),"")</f>
        <v/>
      </c>
      <c r="C1731" s="174" t="str">
        <f>IF(MIN(Table912[[#This Row],[search supracategory]:[search subcategory]])&lt;&gt;0,MIN(Table912[[#This Row],[search supracategory]:[search subcategory]]),"")</f>
        <v/>
      </c>
      <c r="D1731" s="174" t="str">
        <f>IFERROR(SEARCH($G$3,Table912[[#This Row],[Supracategory Name]])+ROW()/100000,"")</f>
        <v/>
      </c>
      <c r="E1731" s="174" t="str">
        <f>IFERROR(SEARCH($G$3,Table912[[#This Row],[Category Name]])+ROW()/100000,"")</f>
        <v/>
      </c>
      <c r="F1731" s="174" t="str">
        <f>IFERROR(SEARCH($G$3,Table912[[#This Row],[Subcategory Name]])+ROW()/100000,"")</f>
        <v/>
      </c>
      <c r="G1731" s="171">
        <v>1033</v>
      </c>
      <c r="H1731" s="172" t="s">
        <v>3865</v>
      </c>
      <c r="I1731" s="172" t="s">
        <v>3866</v>
      </c>
      <c r="J1731" s="172" t="s">
        <v>3867</v>
      </c>
      <c r="K1731" s="172" t="s">
        <v>3999</v>
      </c>
      <c r="L1731" s="172" t="s">
        <v>4005</v>
      </c>
      <c r="M1731" s="172" t="s">
        <v>179</v>
      </c>
    </row>
    <row r="1732" spans="2:13" ht="20.100000000000001" customHeight="1" x14ac:dyDescent="0.25">
      <c r="B1732" s="169" t="str">
        <f>IFERROR(RANK(Table912[[#This Row],[search id]],Table912[search id],1),"")</f>
        <v/>
      </c>
      <c r="C1732" s="170" t="str">
        <f>IF(MIN(Table912[[#This Row],[search supracategory]:[search subcategory]])&lt;&gt;0,MIN(Table912[[#This Row],[search supracategory]:[search subcategory]]),"")</f>
        <v/>
      </c>
      <c r="D1732" s="170" t="str">
        <f>IFERROR(SEARCH($G$3,Table912[[#This Row],[Supracategory Name]])+ROW()/100000,"")</f>
        <v/>
      </c>
      <c r="E1732" s="170" t="str">
        <f>IFERROR(SEARCH($G$3,Table912[[#This Row],[Category Name]])+ROW()/100000,"")</f>
        <v/>
      </c>
      <c r="F1732" s="170" t="str">
        <f>IFERROR(SEARCH($G$3,Table912[[#This Row],[Subcategory Name]])+ROW()/100000,"")</f>
        <v/>
      </c>
      <c r="G1732" s="171">
        <v>562</v>
      </c>
      <c r="H1732" s="172" t="s">
        <v>3865</v>
      </c>
      <c r="I1732" s="172" t="s">
        <v>3866</v>
      </c>
      <c r="J1732" s="172" t="s">
        <v>4007</v>
      </c>
      <c r="K1732" s="172" t="s">
        <v>4008</v>
      </c>
      <c r="L1732" s="172" t="s">
        <v>179</v>
      </c>
      <c r="M1732" s="172" t="s">
        <v>179</v>
      </c>
    </row>
    <row r="1733" spans="2:13" ht="20.100000000000001" customHeight="1" x14ac:dyDescent="0.25">
      <c r="B1733" s="173" t="str">
        <f>IFERROR(RANK(Table912[[#This Row],[search id]],Table912[search id],1),"")</f>
        <v/>
      </c>
      <c r="C1733" s="174" t="str">
        <f>IF(MIN(Table912[[#This Row],[search supracategory]:[search subcategory]])&lt;&gt;0,MIN(Table912[[#This Row],[search supracategory]:[search subcategory]]),"")</f>
        <v/>
      </c>
      <c r="D1733" s="174" t="str">
        <f>IFERROR(SEARCH($G$3,Table912[[#This Row],[Supracategory Name]])+ROW()/100000,"")</f>
        <v/>
      </c>
      <c r="E1733" s="174" t="str">
        <f>IFERROR(SEARCH($G$3,Table912[[#This Row],[Category Name]])+ROW()/100000,"")</f>
        <v/>
      </c>
      <c r="F1733" s="174" t="str">
        <f>IFERROR(SEARCH($G$3,Table912[[#This Row],[Subcategory Name]])+ROW()/100000,"")</f>
        <v/>
      </c>
      <c r="G1733" s="171">
        <v>1939</v>
      </c>
      <c r="H1733" s="172" t="s">
        <v>3865</v>
      </c>
      <c r="I1733" s="172" t="s">
        <v>3866</v>
      </c>
      <c r="J1733" s="172" t="s">
        <v>4007</v>
      </c>
      <c r="K1733" s="172" t="s">
        <v>4010</v>
      </c>
      <c r="L1733" s="172" t="s">
        <v>4011</v>
      </c>
      <c r="M1733" s="172" t="s">
        <v>179</v>
      </c>
    </row>
    <row r="1734" spans="2:13" ht="20.100000000000001" customHeight="1" x14ac:dyDescent="0.25">
      <c r="B1734" s="169" t="str">
        <f>IFERROR(RANK(Table912[[#This Row],[search id]],Table912[search id],1),"")</f>
        <v/>
      </c>
      <c r="C1734" s="170" t="str">
        <f>IF(MIN(Table912[[#This Row],[search supracategory]:[search subcategory]])&lt;&gt;0,MIN(Table912[[#This Row],[search supracategory]:[search subcategory]]),"")</f>
        <v/>
      </c>
      <c r="D1734" s="170" t="str">
        <f>IFERROR(SEARCH($G$3,Table912[[#This Row],[Supracategory Name]])+ROW()/100000,"")</f>
        <v/>
      </c>
      <c r="E1734" s="170" t="str">
        <f>IFERROR(SEARCH($G$3,Table912[[#This Row],[Category Name]])+ROW()/100000,"")</f>
        <v/>
      </c>
      <c r="F1734" s="170" t="str">
        <f>IFERROR(SEARCH($G$3,Table912[[#This Row],[Subcategory Name]])+ROW()/100000,"")</f>
        <v/>
      </c>
      <c r="G1734" s="171">
        <v>1934</v>
      </c>
      <c r="H1734" s="172" t="s">
        <v>3865</v>
      </c>
      <c r="I1734" s="172" t="s">
        <v>3866</v>
      </c>
      <c r="J1734" s="172" t="s">
        <v>4007</v>
      </c>
      <c r="K1734" s="172" t="s">
        <v>4010</v>
      </c>
      <c r="L1734" s="172" t="s">
        <v>4014</v>
      </c>
      <c r="M1734" s="172" t="s">
        <v>179</v>
      </c>
    </row>
    <row r="1735" spans="2:13" ht="20.100000000000001" customHeight="1" x14ac:dyDescent="0.25">
      <c r="B1735" s="173" t="str">
        <f>IFERROR(RANK(Table912[[#This Row],[search id]],Table912[search id],1),"")</f>
        <v/>
      </c>
      <c r="C1735" s="174" t="str">
        <f>IF(MIN(Table912[[#This Row],[search supracategory]:[search subcategory]])&lt;&gt;0,MIN(Table912[[#This Row],[search supracategory]:[search subcategory]]),"")</f>
        <v/>
      </c>
      <c r="D1735" s="174" t="str">
        <f>IFERROR(SEARCH($G$3,Table912[[#This Row],[Supracategory Name]])+ROW()/100000,"")</f>
        <v/>
      </c>
      <c r="E1735" s="174" t="str">
        <f>IFERROR(SEARCH($G$3,Table912[[#This Row],[Category Name]])+ROW()/100000,"")</f>
        <v/>
      </c>
      <c r="F1735" s="174" t="str">
        <f>IFERROR(SEARCH($G$3,Table912[[#This Row],[Subcategory Name]])+ROW()/100000,"")</f>
        <v/>
      </c>
      <c r="G1735" s="171">
        <v>1936</v>
      </c>
      <c r="H1735" s="172" t="s">
        <v>3865</v>
      </c>
      <c r="I1735" s="172" t="s">
        <v>3866</v>
      </c>
      <c r="J1735" s="172" t="s">
        <v>4007</v>
      </c>
      <c r="K1735" s="172" t="s">
        <v>4010</v>
      </c>
      <c r="L1735" s="172" t="s">
        <v>4016</v>
      </c>
      <c r="M1735" s="172" t="s">
        <v>179</v>
      </c>
    </row>
    <row r="1736" spans="2:13" ht="20.100000000000001" customHeight="1" x14ac:dyDescent="0.25">
      <c r="B1736" s="169" t="str">
        <f>IFERROR(RANK(Table912[[#This Row],[search id]],Table912[search id],1),"")</f>
        <v/>
      </c>
      <c r="C1736" s="170" t="str">
        <f>IF(MIN(Table912[[#This Row],[search supracategory]:[search subcategory]])&lt;&gt;0,MIN(Table912[[#This Row],[search supracategory]:[search subcategory]]),"")</f>
        <v/>
      </c>
      <c r="D1736" s="170" t="str">
        <f>IFERROR(SEARCH($G$3,Table912[[#This Row],[Supracategory Name]])+ROW()/100000,"")</f>
        <v/>
      </c>
      <c r="E1736" s="170" t="str">
        <f>IFERROR(SEARCH($G$3,Table912[[#This Row],[Category Name]])+ROW()/100000,"")</f>
        <v/>
      </c>
      <c r="F1736" s="170" t="str">
        <f>IFERROR(SEARCH($G$3,Table912[[#This Row],[Subcategory Name]])+ROW()/100000,"")</f>
        <v/>
      </c>
      <c r="G1736" s="171">
        <v>2205</v>
      </c>
      <c r="H1736" s="172" t="s">
        <v>3865</v>
      </c>
      <c r="I1736" s="172" t="s">
        <v>3866</v>
      </c>
      <c r="J1736" s="172" t="s">
        <v>4007</v>
      </c>
      <c r="K1736" s="172" t="s">
        <v>4010</v>
      </c>
      <c r="L1736" s="172" t="s">
        <v>4018</v>
      </c>
      <c r="M1736" s="172" t="s">
        <v>179</v>
      </c>
    </row>
    <row r="1737" spans="2:13" ht="20.100000000000001" customHeight="1" x14ac:dyDescent="0.25">
      <c r="B1737" s="173" t="str">
        <f>IFERROR(RANK(Table912[[#This Row],[search id]],Table912[search id],1),"")</f>
        <v/>
      </c>
      <c r="C1737" s="174" t="str">
        <f>IF(MIN(Table912[[#This Row],[search supracategory]:[search subcategory]])&lt;&gt;0,MIN(Table912[[#This Row],[search supracategory]:[search subcategory]]),"")</f>
        <v/>
      </c>
      <c r="D1737" s="174" t="str">
        <f>IFERROR(SEARCH($G$3,Table912[[#This Row],[Supracategory Name]])+ROW()/100000,"")</f>
        <v/>
      </c>
      <c r="E1737" s="174" t="str">
        <f>IFERROR(SEARCH($G$3,Table912[[#This Row],[Category Name]])+ROW()/100000,"")</f>
        <v/>
      </c>
      <c r="F1737" s="174" t="str">
        <f>IFERROR(SEARCH($G$3,Table912[[#This Row],[Subcategory Name]])+ROW()/100000,"")</f>
        <v/>
      </c>
      <c r="G1737" s="171">
        <v>2227</v>
      </c>
      <c r="H1737" s="172" t="s">
        <v>3865</v>
      </c>
      <c r="I1737" s="172" t="s">
        <v>3866</v>
      </c>
      <c r="J1737" s="172" t="s">
        <v>4007</v>
      </c>
      <c r="K1737" s="172" t="s">
        <v>4010</v>
      </c>
      <c r="L1737" s="172" t="s">
        <v>4020</v>
      </c>
      <c r="M1737" s="172" t="s">
        <v>179</v>
      </c>
    </row>
    <row r="1738" spans="2:13" ht="20.100000000000001" customHeight="1" x14ac:dyDescent="0.25">
      <c r="B1738" s="169" t="str">
        <f>IFERROR(RANK(Table912[[#This Row],[search id]],Table912[search id],1),"")</f>
        <v/>
      </c>
      <c r="C1738" s="170" t="str">
        <f>IF(MIN(Table912[[#This Row],[search supracategory]:[search subcategory]])&lt;&gt;0,MIN(Table912[[#This Row],[search supracategory]:[search subcategory]]),"")</f>
        <v/>
      </c>
      <c r="D1738" s="170" t="str">
        <f>IFERROR(SEARCH($G$3,Table912[[#This Row],[Supracategory Name]])+ROW()/100000,"")</f>
        <v/>
      </c>
      <c r="E1738" s="170" t="str">
        <f>IFERROR(SEARCH($G$3,Table912[[#This Row],[Category Name]])+ROW()/100000,"")</f>
        <v/>
      </c>
      <c r="F1738" s="170" t="str">
        <f>IFERROR(SEARCH($G$3,Table912[[#This Row],[Subcategory Name]])+ROW()/100000,"")</f>
        <v/>
      </c>
      <c r="G1738" s="171">
        <v>259</v>
      </c>
      <c r="H1738" s="172" t="s">
        <v>3865</v>
      </c>
      <c r="I1738" s="172" t="s">
        <v>3866</v>
      </c>
      <c r="J1738" s="172" t="s">
        <v>4007</v>
      </c>
      <c r="K1738" s="172" t="s">
        <v>4022</v>
      </c>
      <c r="L1738" s="172" t="s">
        <v>4023</v>
      </c>
      <c r="M1738" s="172" t="s">
        <v>179</v>
      </c>
    </row>
    <row r="1739" spans="2:13" ht="20.100000000000001" customHeight="1" x14ac:dyDescent="0.25">
      <c r="B1739" s="173" t="str">
        <f>IFERROR(RANK(Table912[[#This Row],[search id]],Table912[search id],1),"")</f>
        <v/>
      </c>
      <c r="C1739" s="174" t="str">
        <f>IF(MIN(Table912[[#This Row],[search supracategory]:[search subcategory]])&lt;&gt;0,MIN(Table912[[#This Row],[search supracategory]:[search subcategory]]),"")</f>
        <v/>
      </c>
      <c r="D1739" s="174" t="str">
        <f>IFERROR(SEARCH($G$3,Table912[[#This Row],[Supracategory Name]])+ROW()/100000,"")</f>
        <v/>
      </c>
      <c r="E1739" s="174" t="str">
        <f>IFERROR(SEARCH($G$3,Table912[[#This Row],[Category Name]])+ROW()/100000,"")</f>
        <v/>
      </c>
      <c r="F1739" s="174" t="str">
        <f>IFERROR(SEARCH($G$3,Table912[[#This Row],[Subcategory Name]])+ROW()/100000,"")</f>
        <v/>
      </c>
      <c r="G1739" s="171">
        <v>1782</v>
      </c>
      <c r="H1739" s="172" t="s">
        <v>3865</v>
      </c>
      <c r="I1739" s="172" t="s">
        <v>3866</v>
      </c>
      <c r="J1739" s="172" t="s">
        <v>4007</v>
      </c>
      <c r="K1739" s="172" t="s">
        <v>4022</v>
      </c>
      <c r="L1739" s="172" t="s">
        <v>4026</v>
      </c>
      <c r="M1739" s="172" t="s">
        <v>179</v>
      </c>
    </row>
    <row r="1740" spans="2:13" ht="20.100000000000001" customHeight="1" x14ac:dyDescent="0.25">
      <c r="B1740" s="169" t="str">
        <f>IFERROR(RANK(Table912[[#This Row],[search id]],Table912[search id],1),"")</f>
        <v/>
      </c>
      <c r="C1740" s="170" t="str">
        <f>IF(MIN(Table912[[#This Row],[search supracategory]:[search subcategory]])&lt;&gt;0,MIN(Table912[[#This Row],[search supracategory]:[search subcategory]]),"")</f>
        <v/>
      </c>
      <c r="D1740" s="170" t="str">
        <f>IFERROR(SEARCH($G$3,Table912[[#This Row],[Supracategory Name]])+ROW()/100000,"")</f>
        <v/>
      </c>
      <c r="E1740" s="170" t="str">
        <f>IFERROR(SEARCH($G$3,Table912[[#This Row],[Category Name]])+ROW()/100000,"")</f>
        <v/>
      </c>
      <c r="F1740" s="170" t="str">
        <f>IFERROR(SEARCH($G$3,Table912[[#This Row],[Subcategory Name]])+ROW()/100000,"")</f>
        <v/>
      </c>
      <c r="G1740" s="171">
        <v>2297</v>
      </c>
      <c r="H1740" s="172" t="s">
        <v>3865</v>
      </c>
      <c r="I1740" s="172" t="s">
        <v>3866</v>
      </c>
      <c r="J1740" s="172" t="s">
        <v>4007</v>
      </c>
      <c r="K1740" s="172" t="s">
        <v>4022</v>
      </c>
      <c r="L1740" s="172" t="s">
        <v>4028</v>
      </c>
      <c r="M1740" s="172" t="s">
        <v>179</v>
      </c>
    </row>
    <row r="1741" spans="2:13" ht="20.100000000000001" customHeight="1" x14ac:dyDescent="0.25">
      <c r="B1741" s="173" t="str">
        <f>IFERROR(RANK(Table912[[#This Row],[search id]],Table912[search id],1),"")</f>
        <v/>
      </c>
      <c r="C1741" s="174" t="str">
        <f>IF(MIN(Table912[[#This Row],[search supracategory]:[search subcategory]])&lt;&gt;0,MIN(Table912[[#This Row],[search supracategory]:[search subcategory]]),"")</f>
        <v/>
      </c>
      <c r="D1741" s="174" t="str">
        <f>IFERROR(SEARCH($G$3,Table912[[#This Row],[Supracategory Name]])+ROW()/100000,"")</f>
        <v/>
      </c>
      <c r="E1741" s="174" t="str">
        <f>IFERROR(SEARCH($G$3,Table912[[#This Row],[Category Name]])+ROW()/100000,"")</f>
        <v/>
      </c>
      <c r="F1741" s="174" t="str">
        <f>IFERROR(SEARCH($G$3,Table912[[#This Row],[Subcategory Name]])+ROW()/100000,"")</f>
        <v/>
      </c>
      <c r="G1741" s="171">
        <v>2298</v>
      </c>
      <c r="H1741" s="172" t="s">
        <v>3865</v>
      </c>
      <c r="I1741" s="172" t="s">
        <v>3866</v>
      </c>
      <c r="J1741" s="172" t="s">
        <v>4007</v>
      </c>
      <c r="K1741" s="172" t="s">
        <v>4022</v>
      </c>
      <c r="L1741" s="172" t="s">
        <v>4030</v>
      </c>
      <c r="M1741" s="172" t="s">
        <v>179</v>
      </c>
    </row>
    <row r="1742" spans="2:13" ht="20.100000000000001" customHeight="1" x14ac:dyDescent="0.25">
      <c r="B1742" s="169" t="str">
        <f>IFERROR(RANK(Table912[[#This Row],[search id]],Table912[search id],1),"")</f>
        <v/>
      </c>
      <c r="C1742" s="170" t="str">
        <f>IF(MIN(Table912[[#This Row],[search supracategory]:[search subcategory]])&lt;&gt;0,MIN(Table912[[#This Row],[search supracategory]:[search subcategory]]),"")</f>
        <v/>
      </c>
      <c r="D1742" s="170" t="str">
        <f>IFERROR(SEARCH($G$3,Table912[[#This Row],[Supracategory Name]])+ROW()/100000,"")</f>
        <v/>
      </c>
      <c r="E1742" s="170" t="str">
        <f>IFERROR(SEARCH($G$3,Table912[[#This Row],[Category Name]])+ROW()/100000,"")</f>
        <v/>
      </c>
      <c r="F1742" s="170" t="str">
        <f>IFERROR(SEARCH($G$3,Table912[[#This Row],[Subcategory Name]])+ROW()/100000,"")</f>
        <v/>
      </c>
      <c r="G1742" s="171">
        <v>2299</v>
      </c>
      <c r="H1742" s="172" t="s">
        <v>3865</v>
      </c>
      <c r="I1742" s="172" t="s">
        <v>3866</v>
      </c>
      <c r="J1742" s="172" t="s">
        <v>4007</v>
      </c>
      <c r="K1742" s="172" t="s">
        <v>4022</v>
      </c>
      <c r="L1742" s="172" t="s">
        <v>4032</v>
      </c>
      <c r="M1742" s="172" t="s">
        <v>179</v>
      </c>
    </row>
    <row r="1743" spans="2:13" ht="20.100000000000001" customHeight="1" x14ac:dyDescent="0.25">
      <c r="B1743" s="173" t="str">
        <f>IFERROR(RANK(Table912[[#This Row],[search id]],Table912[search id],1),"")</f>
        <v/>
      </c>
      <c r="C1743" s="174" t="str">
        <f>IF(MIN(Table912[[#This Row],[search supracategory]:[search subcategory]])&lt;&gt;0,MIN(Table912[[#This Row],[search supracategory]:[search subcategory]]),"")</f>
        <v/>
      </c>
      <c r="D1743" s="174" t="str">
        <f>IFERROR(SEARCH($G$3,Table912[[#This Row],[Supracategory Name]])+ROW()/100000,"")</f>
        <v/>
      </c>
      <c r="E1743" s="174" t="str">
        <f>IFERROR(SEARCH($G$3,Table912[[#This Row],[Category Name]])+ROW()/100000,"")</f>
        <v/>
      </c>
      <c r="F1743" s="174" t="str">
        <f>IFERROR(SEARCH($G$3,Table912[[#This Row],[Subcategory Name]])+ROW()/100000,"")</f>
        <v/>
      </c>
      <c r="G1743" s="171">
        <v>2300</v>
      </c>
      <c r="H1743" s="172" t="s">
        <v>3865</v>
      </c>
      <c r="I1743" s="172" t="s">
        <v>3866</v>
      </c>
      <c r="J1743" s="172" t="s">
        <v>4007</v>
      </c>
      <c r="K1743" s="172" t="s">
        <v>4022</v>
      </c>
      <c r="L1743" s="172" t="s">
        <v>4034</v>
      </c>
      <c r="M1743" s="172" t="s">
        <v>179</v>
      </c>
    </row>
    <row r="1744" spans="2:13" ht="20.100000000000001" customHeight="1" x14ac:dyDescent="0.25">
      <c r="B1744" s="169" t="str">
        <f>IFERROR(RANK(Table912[[#This Row],[search id]],Table912[search id],1),"")</f>
        <v/>
      </c>
      <c r="C1744" s="170" t="str">
        <f>IF(MIN(Table912[[#This Row],[search supracategory]:[search subcategory]])&lt;&gt;0,MIN(Table912[[#This Row],[search supracategory]:[search subcategory]]),"")</f>
        <v/>
      </c>
      <c r="D1744" s="170" t="str">
        <f>IFERROR(SEARCH($G$3,Table912[[#This Row],[Supracategory Name]])+ROW()/100000,"")</f>
        <v/>
      </c>
      <c r="E1744" s="170" t="str">
        <f>IFERROR(SEARCH($G$3,Table912[[#This Row],[Category Name]])+ROW()/100000,"")</f>
        <v/>
      </c>
      <c r="F1744" s="170" t="str">
        <f>IFERROR(SEARCH($G$3,Table912[[#This Row],[Subcategory Name]])+ROW()/100000,"")</f>
        <v/>
      </c>
      <c r="G1744" s="171">
        <v>2301</v>
      </c>
      <c r="H1744" s="172" t="s">
        <v>3865</v>
      </c>
      <c r="I1744" s="172" t="s">
        <v>3866</v>
      </c>
      <c r="J1744" s="172" t="s">
        <v>4007</v>
      </c>
      <c r="K1744" s="172" t="s">
        <v>4022</v>
      </c>
      <c r="L1744" s="172" t="s">
        <v>4036</v>
      </c>
      <c r="M1744" s="172" t="s">
        <v>179</v>
      </c>
    </row>
    <row r="1745" spans="2:13" ht="20.100000000000001" customHeight="1" x14ac:dyDescent="0.25">
      <c r="B1745" s="173" t="str">
        <f>IFERROR(RANK(Table912[[#This Row],[search id]],Table912[search id],1),"")</f>
        <v/>
      </c>
      <c r="C1745" s="174" t="str">
        <f>IF(MIN(Table912[[#This Row],[search supracategory]:[search subcategory]])&lt;&gt;0,MIN(Table912[[#This Row],[search supracategory]:[search subcategory]]),"")</f>
        <v/>
      </c>
      <c r="D1745" s="174" t="str">
        <f>IFERROR(SEARCH($G$3,Table912[[#This Row],[Supracategory Name]])+ROW()/100000,"")</f>
        <v/>
      </c>
      <c r="E1745" s="174" t="str">
        <f>IFERROR(SEARCH($G$3,Table912[[#This Row],[Category Name]])+ROW()/100000,"")</f>
        <v/>
      </c>
      <c r="F1745" s="174" t="str">
        <f>IFERROR(SEARCH($G$3,Table912[[#This Row],[Subcategory Name]])+ROW()/100000,"")</f>
        <v/>
      </c>
      <c r="G1745" s="171">
        <v>2302</v>
      </c>
      <c r="H1745" s="172" t="s">
        <v>3865</v>
      </c>
      <c r="I1745" s="172" t="s">
        <v>3866</v>
      </c>
      <c r="J1745" s="172" t="s">
        <v>4007</v>
      </c>
      <c r="K1745" s="172" t="s">
        <v>4022</v>
      </c>
      <c r="L1745" s="172" t="s">
        <v>4038</v>
      </c>
      <c r="M1745" s="172" t="s">
        <v>179</v>
      </c>
    </row>
    <row r="1746" spans="2:13" ht="20.100000000000001" customHeight="1" x14ac:dyDescent="0.25">
      <c r="B1746" s="169" t="str">
        <f>IFERROR(RANK(Table912[[#This Row],[search id]],Table912[search id],1),"")</f>
        <v/>
      </c>
      <c r="C1746" s="170" t="str">
        <f>IF(MIN(Table912[[#This Row],[search supracategory]:[search subcategory]])&lt;&gt;0,MIN(Table912[[#This Row],[search supracategory]:[search subcategory]]),"")</f>
        <v/>
      </c>
      <c r="D1746" s="170" t="str">
        <f>IFERROR(SEARCH($G$3,Table912[[#This Row],[Supracategory Name]])+ROW()/100000,"")</f>
        <v/>
      </c>
      <c r="E1746" s="170" t="str">
        <f>IFERROR(SEARCH($G$3,Table912[[#This Row],[Category Name]])+ROW()/100000,"")</f>
        <v/>
      </c>
      <c r="F1746" s="170" t="str">
        <f>IFERROR(SEARCH($G$3,Table912[[#This Row],[Subcategory Name]])+ROW()/100000,"")</f>
        <v/>
      </c>
      <c r="G1746" s="171">
        <v>2303</v>
      </c>
      <c r="H1746" s="172" t="s">
        <v>3865</v>
      </c>
      <c r="I1746" s="172" t="s">
        <v>3866</v>
      </c>
      <c r="J1746" s="172" t="s">
        <v>4007</v>
      </c>
      <c r="K1746" s="172" t="s">
        <v>4022</v>
      </c>
      <c r="L1746" s="172" t="s">
        <v>4040</v>
      </c>
      <c r="M1746" s="172" t="s">
        <v>179</v>
      </c>
    </row>
    <row r="1747" spans="2:13" ht="20.100000000000001" customHeight="1" x14ac:dyDescent="0.25">
      <c r="B1747" s="173" t="str">
        <f>IFERROR(RANK(Table912[[#This Row],[search id]],Table912[search id],1),"")</f>
        <v/>
      </c>
      <c r="C1747" s="174" t="str">
        <f>IF(MIN(Table912[[#This Row],[search supracategory]:[search subcategory]])&lt;&gt;0,MIN(Table912[[#This Row],[search supracategory]:[search subcategory]]),"")</f>
        <v/>
      </c>
      <c r="D1747" s="174" t="str">
        <f>IFERROR(SEARCH($G$3,Table912[[#This Row],[Supracategory Name]])+ROW()/100000,"")</f>
        <v/>
      </c>
      <c r="E1747" s="174" t="str">
        <f>IFERROR(SEARCH($G$3,Table912[[#This Row],[Category Name]])+ROW()/100000,"")</f>
        <v/>
      </c>
      <c r="F1747" s="174" t="str">
        <f>IFERROR(SEARCH($G$3,Table912[[#This Row],[Subcategory Name]])+ROW()/100000,"")</f>
        <v/>
      </c>
      <c r="G1747" s="171">
        <v>3530</v>
      </c>
      <c r="H1747" s="172" t="s">
        <v>3865</v>
      </c>
      <c r="I1747" s="172" t="s">
        <v>3866</v>
      </c>
      <c r="J1747" s="172" t="s">
        <v>4007</v>
      </c>
      <c r="K1747" s="172" t="s">
        <v>4022</v>
      </c>
      <c r="L1747" s="172" t="s">
        <v>4042</v>
      </c>
      <c r="M1747" s="172" t="s">
        <v>179</v>
      </c>
    </row>
    <row r="1748" spans="2:13" ht="20.100000000000001" customHeight="1" x14ac:dyDescent="0.25">
      <c r="B1748" s="169" t="str">
        <f>IFERROR(RANK(Table912[[#This Row],[search id]],Table912[search id],1),"")</f>
        <v/>
      </c>
      <c r="C1748" s="170" t="str">
        <f>IF(MIN(Table912[[#This Row],[search supracategory]:[search subcategory]])&lt;&gt;0,MIN(Table912[[#This Row],[search supracategory]:[search subcategory]]),"")</f>
        <v/>
      </c>
      <c r="D1748" s="170" t="str">
        <f>IFERROR(SEARCH($G$3,Table912[[#This Row],[Supracategory Name]])+ROW()/100000,"")</f>
        <v/>
      </c>
      <c r="E1748" s="170" t="str">
        <f>IFERROR(SEARCH($G$3,Table912[[#This Row],[Category Name]])+ROW()/100000,"")</f>
        <v/>
      </c>
      <c r="F1748" s="170" t="str">
        <f>IFERROR(SEARCH($G$3,Table912[[#This Row],[Subcategory Name]])+ROW()/100000,"")</f>
        <v/>
      </c>
      <c r="G1748" s="171">
        <v>3531</v>
      </c>
      <c r="H1748" s="172" t="s">
        <v>3865</v>
      </c>
      <c r="I1748" s="172" t="s">
        <v>3866</v>
      </c>
      <c r="J1748" s="172" t="s">
        <v>4007</v>
      </c>
      <c r="K1748" s="172" t="s">
        <v>4022</v>
      </c>
      <c r="L1748" s="172" t="s">
        <v>4044</v>
      </c>
      <c r="M1748" s="172" t="s">
        <v>179</v>
      </c>
    </row>
    <row r="1749" spans="2:13" ht="20.100000000000001" customHeight="1" x14ac:dyDescent="0.25">
      <c r="B1749" s="173" t="str">
        <f>IFERROR(RANK(Table912[[#This Row],[search id]],Table912[search id],1),"")</f>
        <v/>
      </c>
      <c r="C1749" s="174" t="str">
        <f>IF(MIN(Table912[[#This Row],[search supracategory]:[search subcategory]])&lt;&gt;0,MIN(Table912[[#This Row],[search supracategory]:[search subcategory]]),"")</f>
        <v/>
      </c>
      <c r="D1749" s="174" t="str">
        <f>IFERROR(SEARCH($G$3,Table912[[#This Row],[Supracategory Name]])+ROW()/100000,"")</f>
        <v/>
      </c>
      <c r="E1749" s="174" t="str">
        <f>IFERROR(SEARCH($G$3,Table912[[#This Row],[Category Name]])+ROW()/100000,"")</f>
        <v/>
      </c>
      <c r="F1749" s="174" t="str">
        <f>IFERROR(SEARCH($G$3,Table912[[#This Row],[Subcategory Name]])+ROW()/100000,"")</f>
        <v/>
      </c>
      <c r="G1749" s="171">
        <v>1446</v>
      </c>
      <c r="H1749" s="172" t="s">
        <v>3865</v>
      </c>
      <c r="I1749" s="172" t="s">
        <v>3866</v>
      </c>
      <c r="J1749" s="172" t="s">
        <v>4007</v>
      </c>
      <c r="K1749" s="172" t="s">
        <v>4022</v>
      </c>
      <c r="L1749" s="172" t="s">
        <v>4046</v>
      </c>
      <c r="M1749" s="172" t="s">
        <v>179</v>
      </c>
    </row>
    <row r="1750" spans="2:13" ht="20.100000000000001" customHeight="1" x14ac:dyDescent="0.25">
      <c r="B1750" s="169" t="str">
        <f>IFERROR(RANK(Table912[[#This Row],[search id]],Table912[search id],1),"")</f>
        <v/>
      </c>
      <c r="C1750" s="170" t="str">
        <f>IF(MIN(Table912[[#This Row],[search supracategory]:[search subcategory]])&lt;&gt;0,MIN(Table912[[#This Row],[search supracategory]:[search subcategory]]),"")</f>
        <v/>
      </c>
      <c r="D1750" s="170" t="str">
        <f>IFERROR(SEARCH($G$3,Table912[[#This Row],[Supracategory Name]])+ROW()/100000,"")</f>
        <v/>
      </c>
      <c r="E1750" s="170" t="str">
        <f>IFERROR(SEARCH($G$3,Table912[[#This Row],[Category Name]])+ROW()/100000,"")</f>
        <v/>
      </c>
      <c r="F1750" s="170" t="str">
        <f>IFERROR(SEARCH($G$3,Table912[[#This Row],[Subcategory Name]])+ROW()/100000,"")</f>
        <v/>
      </c>
      <c r="G1750" s="171">
        <v>3532</v>
      </c>
      <c r="H1750" s="172" t="s">
        <v>3865</v>
      </c>
      <c r="I1750" s="172" t="s">
        <v>3866</v>
      </c>
      <c r="J1750" s="172" t="s">
        <v>4007</v>
      </c>
      <c r="K1750" s="172" t="s">
        <v>4048</v>
      </c>
      <c r="L1750" s="172" t="s">
        <v>4049</v>
      </c>
      <c r="M1750" s="172" t="s">
        <v>179</v>
      </c>
    </row>
    <row r="1751" spans="2:13" ht="20.100000000000001" customHeight="1" x14ac:dyDescent="0.25">
      <c r="B1751" s="173" t="str">
        <f>IFERROR(RANK(Table912[[#This Row],[search id]],Table912[search id],1),"")</f>
        <v/>
      </c>
      <c r="C1751" s="174" t="str">
        <f>IF(MIN(Table912[[#This Row],[search supracategory]:[search subcategory]])&lt;&gt;0,MIN(Table912[[#This Row],[search supracategory]:[search subcategory]]),"")</f>
        <v/>
      </c>
      <c r="D1751" s="174" t="str">
        <f>IFERROR(SEARCH($G$3,Table912[[#This Row],[Supracategory Name]])+ROW()/100000,"")</f>
        <v/>
      </c>
      <c r="E1751" s="174" t="str">
        <f>IFERROR(SEARCH($G$3,Table912[[#This Row],[Category Name]])+ROW()/100000,"")</f>
        <v/>
      </c>
      <c r="F1751" s="174" t="str">
        <f>IFERROR(SEARCH($G$3,Table912[[#This Row],[Subcategory Name]])+ROW()/100000,"")</f>
        <v/>
      </c>
      <c r="G1751" s="171">
        <v>2320</v>
      </c>
      <c r="H1751" s="172" t="s">
        <v>3865</v>
      </c>
      <c r="I1751" s="172" t="s">
        <v>3866</v>
      </c>
      <c r="J1751" s="172" t="s">
        <v>4007</v>
      </c>
      <c r="K1751" s="172" t="s">
        <v>4048</v>
      </c>
      <c r="L1751" s="172" t="s">
        <v>4052</v>
      </c>
      <c r="M1751" s="172" t="s">
        <v>179</v>
      </c>
    </row>
    <row r="1752" spans="2:13" ht="20.100000000000001" customHeight="1" x14ac:dyDescent="0.25">
      <c r="B1752" s="169" t="str">
        <f>IFERROR(RANK(Table912[[#This Row],[search id]],Table912[search id],1),"")</f>
        <v/>
      </c>
      <c r="C1752" s="170" t="str">
        <f>IF(MIN(Table912[[#This Row],[search supracategory]:[search subcategory]])&lt;&gt;0,MIN(Table912[[#This Row],[search supracategory]:[search subcategory]]),"")</f>
        <v/>
      </c>
      <c r="D1752" s="170" t="str">
        <f>IFERROR(SEARCH($G$3,Table912[[#This Row],[Supracategory Name]])+ROW()/100000,"")</f>
        <v/>
      </c>
      <c r="E1752" s="170" t="str">
        <f>IFERROR(SEARCH($G$3,Table912[[#This Row],[Category Name]])+ROW()/100000,"")</f>
        <v/>
      </c>
      <c r="F1752" s="170" t="str">
        <f>IFERROR(SEARCH($G$3,Table912[[#This Row],[Subcategory Name]])+ROW()/100000,"")</f>
        <v/>
      </c>
      <c r="G1752" s="171">
        <v>2321</v>
      </c>
      <c r="H1752" s="172" t="s">
        <v>3865</v>
      </c>
      <c r="I1752" s="172" t="s">
        <v>3866</v>
      </c>
      <c r="J1752" s="172" t="s">
        <v>4007</v>
      </c>
      <c r="K1752" s="172" t="s">
        <v>4048</v>
      </c>
      <c r="L1752" s="172" t="s">
        <v>4054</v>
      </c>
      <c r="M1752" s="172" t="s">
        <v>179</v>
      </c>
    </row>
    <row r="1753" spans="2:13" ht="20.100000000000001" customHeight="1" x14ac:dyDescent="0.25">
      <c r="B1753" s="173" t="str">
        <f>IFERROR(RANK(Table912[[#This Row],[search id]],Table912[search id],1),"")</f>
        <v/>
      </c>
      <c r="C1753" s="174" t="str">
        <f>IF(MIN(Table912[[#This Row],[search supracategory]:[search subcategory]])&lt;&gt;0,MIN(Table912[[#This Row],[search supracategory]:[search subcategory]]),"")</f>
        <v/>
      </c>
      <c r="D1753" s="174" t="str">
        <f>IFERROR(SEARCH($G$3,Table912[[#This Row],[Supracategory Name]])+ROW()/100000,"")</f>
        <v/>
      </c>
      <c r="E1753" s="174" t="str">
        <f>IFERROR(SEARCH($G$3,Table912[[#This Row],[Category Name]])+ROW()/100000,"")</f>
        <v/>
      </c>
      <c r="F1753" s="174" t="str">
        <f>IFERROR(SEARCH($G$3,Table912[[#This Row],[Subcategory Name]])+ROW()/100000,"")</f>
        <v/>
      </c>
      <c r="G1753" s="171">
        <v>2322</v>
      </c>
      <c r="H1753" s="172" t="s">
        <v>3865</v>
      </c>
      <c r="I1753" s="172" t="s">
        <v>3866</v>
      </c>
      <c r="J1753" s="172" t="s">
        <v>4007</v>
      </c>
      <c r="K1753" s="172" t="s">
        <v>4048</v>
      </c>
      <c r="L1753" s="172" t="s">
        <v>4056</v>
      </c>
      <c r="M1753" s="172" t="s">
        <v>179</v>
      </c>
    </row>
    <row r="1754" spans="2:13" ht="20.100000000000001" customHeight="1" x14ac:dyDescent="0.25">
      <c r="B1754" s="169" t="str">
        <f>IFERROR(RANK(Table912[[#This Row],[search id]],Table912[search id],1),"")</f>
        <v/>
      </c>
      <c r="C1754" s="170" t="str">
        <f>IF(MIN(Table912[[#This Row],[search supracategory]:[search subcategory]])&lt;&gt;0,MIN(Table912[[#This Row],[search supracategory]:[search subcategory]]),"")</f>
        <v/>
      </c>
      <c r="D1754" s="170" t="str">
        <f>IFERROR(SEARCH($G$3,Table912[[#This Row],[Supracategory Name]])+ROW()/100000,"")</f>
        <v/>
      </c>
      <c r="E1754" s="170" t="str">
        <f>IFERROR(SEARCH($G$3,Table912[[#This Row],[Category Name]])+ROW()/100000,"")</f>
        <v/>
      </c>
      <c r="F1754" s="170" t="str">
        <f>IFERROR(SEARCH($G$3,Table912[[#This Row],[Subcategory Name]])+ROW()/100000,"")</f>
        <v/>
      </c>
      <c r="G1754" s="171">
        <v>2323</v>
      </c>
      <c r="H1754" s="172" t="s">
        <v>3865</v>
      </c>
      <c r="I1754" s="172" t="s">
        <v>3866</v>
      </c>
      <c r="J1754" s="172" t="s">
        <v>4007</v>
      </c>
      <c r="K1754" s="172" t="s">
        <v>4048</v>
      </c>
      <c r="L1754" s="172" t="s">
        <v>4058</v>
      </c>
      <c r="M1754" s="172" t="s">
        <v>179</v>
      </c>
    </row>
    <row r="1755" spans="2:13" ht="20.100000000000001" customHeight="1" x14ac:dyDescent="0.25">
      <c r="B1755" s="173" t="str">
        <f>IFERROR(RANK(Table912[[#This Row],[search id]],Table912[search id],1),"")</f>
        <v/>
      </c>
      <c r="C1755" s="174" t="str">
        <f>IF(MIN(Table912[[#This Row],[search supracategory]:[search subcategory]])&lt;&gt;0,MIN(Table912[[#This Row],[search supracategory]:[search subcategory]]),"")</f>
        <v/>
      </c>
      <c r="D1755" s="174" t="str">
        <f>IFERROR(SEARCH($G$3,Table912[[#This Row],[Supracategory Name]])+ROW()/100000,"")</f>
        <v/>
      </c>
      <c r="E1755" s="174" t="str">
        <f>IFERROR(SEARCH($G$3,Table912[[#This Row],[Category Name]])+ROW()/100000,"")</f>
        <v/>
      </c>
      <c r="F1755" s="174" t="str">
        <f>IFERROR(SEARCH($G$3,Table912[[#This Row],[Subcategory Name]])+ROW()/100000,"")</f>
        <v/>
      </c>
      <c r="G1755" s="171">
        <v>1666</v>
      </c>
      <c r="H1755" s="172" t="s">
        <v>3865</v>
      </c>
      <c r="I1755" s="172" t="s">
        <v>3866</v>
      </c>
      <c r="J1755" s="172" t="s">
        <v>4007</v>
      </c>
      <c r="K1755" s="172" t="s">
        <v>4048</v>
      </c>
      <c r="L1755" s="172" t="s">
        <v>4060</v>
      </c>
      <c r="M1755" s="172" t="s">
        <v>179</v>
      </c>
    </row>
    <row r="1756" spans="2:13" ht="20.100000000000001" customHeight="1" x14ac:dyDescent="0.25">
      <c r="B1756" s="169" t="str">
        <f>IFERROR(RANK(Table912[[#This Row],[search id]],Table912[search id],1),"")</f>
        <v/>
      </c>
      <c r="C1756" s="170" t="str">
        <f>IF(MIN(Table912[[#This Row],[search supracategory]:[search subcategory]])&lt;&gt;0,MIN(Table912[[#This Row],[search supracategory]:[search subcategory]]),"")</f>
        <v/>
      </c>
      <c r="D1756" s="170" t="str">
        <f>IFERROR(SEARCH($G$3,Table912[[#This Row],[Supracategory Name]])+ROW()/100000,"")</f>
        <v/>
      </c>
      <c r="E1756" s="170" t="str">
        <f>IFERROR(SEARCH($G$3,Table912[[#This Row],[Category Name]])+ROW()/100000,"")</f>
        <v/>
      </c>
      <c r="F1756" s="170" t="str">
        <f>IFERROR(SEARCH($G$3,Table912[[#This Row],[Subcategory Name]])+ROW()/100000,"")</f>
        <v/>
      </c>
      <c r="G1756" s="171">
        <v>491</v>
      </c>
      <c r="H1756" s="172" t="s">
        <v>3865</v>
      </c>
      <c r="I1756" s="172" t="s">
        <v>3866</v>
      </c>
      <c r="J1756" s="172" t="s">
        <v>4007</v>
      </c>
      <c r="K1756" s="172" t="s">
        <v>4062</v>
      </c>
      <c r="L1756" s="172" t="s">
        <v>179</v>
      </c>
      <c r="M1756" s="172" t="s">
        <v>179</v>
      </c>
    </row>
    <row r="1757" spans="2:13" ht="20.100000000000001" customHeight="1" x14ac:dyDescent="0.25">
      <c r="B1757" s="173" t="str">
        <f>IFERROR(RANK(Table912[[#This Row],[search id]],Table912[search id],1),"")</f>
        <v/>
      </c>
      <c r="C1757" s="174" t="str">
        <f>IF(MIN(Table912[[#This Row],[search supracategory]:[search subcategory]])&lt;&gt;0,MIN(Table912[[#This Row],[search supracategory]:[search subcategory]]),"")</f>
        <v/>
      </c>
      <c r="D1757" s="174" t="str">
        <f>IFERROR(SEARCH($G$3,Table912[[#This Row],[Supracategory Name]])+ROW()/100000,"")</f>
        <v/>
      </c>
      <c r="E1757" s="174" t="str">
        <f>IFERROR(SEARCH($G$3,Table912[[#This Row],[Category Name]])+ROW()/100000,"")</f>
        <v/>
      </c>
      <c r="F1757" s="174" t="str">
        <f>IFERROR(SEARCH($G$3,Table912[[#This Row],[Subcategory Name]])+ROW()/100000,"")</f>
        <v/>
      </c>
      <c r="G1757" s="171">
        <v>500</v>
      </c>
      <c r="H1757" s="172" t="s">
        <v>3865</v>
      </c>
      <c r="I1757" s="172" t="s">
        <v>3866</v>
      </c>
      <c r="J1757" s="172" t="s">
        <v>4007</v>
      </c>
      <c r="K1757" s="172" t="s">
        <v>4064</v>
      </c>
      <c r="L1757" s="172" t="s">
        <v>4065</v>
      </c>
      <c r="M1757" s="172" t="s">
        <v>179</v>
      </c>
    </row>
    <row r="1758" spans="2:13" ht="20.100000000000001" customHeight="1" x14ac:dyDescent="0.25">
      <c r="B1758" s="169" t="str">
        <f>IFERROR(RANK(Table912[[#This Row],[search id]],Table912[search id],1),"")</f>
        <v/>
      </c>
      <c r="C1758" s="170" t="str">
        <f>IF(MIN(Table912[[#This Row],[search supracategory]:[search subcategory]])&lt;&gt;0,MIN(Table912[[#This Row],[search supracategory]:[search subcategory]]),"")</f>
        <v/>
      </c>
      <c r="D1758" s="170" t="str">
        <f>IFERROR(SEARCH($G$3,Table912[[#This Row],[Supracategory Name]])+ROW()/100000,"")</f>
        <v/>
      </c>
      <c r="E1758" s="170" t="str">
        <f>IFERROR(SEARCH($G$3,Table912[[#This Row],[Category Name]])+ROW()/100000,"")</f>
        <v/>
      </c>
      <c r="F1758" s="170" t="str">
        <f>IFERROR(SEARCH($G$3,Table912[[#This Row],[Subcategory Name]])+ROW()/100000,"")</f>
        <v/>
      </c>
      <c r="G1758" s="171">
        <v>501</v>
      </c>
      <c r="H1758" s="172" t="s">
        <v>3865</v>
      </c>
      <c r="I1758" s="172" t="s">
        <v>3866</v>
      </c>
      <c r="J1758" s="172" t="s">
        <v>4007</v>
      </c>
      <c r="K1758" s="172" t="s">
        <v>4064</v>
      </c>
      <c r="L1758" s="172" t="s">
        <v>4068</v>
      </c>
      <c r="M1758" s="172" t="s">
        <v>179</v>
      </c>
    </row>
    <row r="1759" spans="2:13" ht="20.100000000000001" customHeight="1" x14ac:dyDescent="0.25">
      <c r="B1759" s="173" t="str">
        <f>IFERROR(RANK(Table912[[#This Row],[search id]],Table912[search id],1),"")</f>
        <v/>
      </c>
      <c r="C1759" s="174" t="str">
        <f>IF(MIN(Table912[[#This Row],[search supracategory]:[search subcategory]])&lt;&gt;0,MIN(Table912[[#This Row],[search supracategory]:[search subcategory]]),"")</f>
        <v/>
      </c>
      <c r="D1759" s="174" t="str">
        <f>IFERROR(SEARCH($G$3,Table912[[#This Row],[Supracategory Name]])+ROW()/100000,"")</f>
        <v/>
      </c>
      <c r="E1759" s="174" t="str">
        <f>IFERROR(SEARCH($G$3,Table912[[#This Row],[Category Name]])+ROW()/100000,"")</f>
        <v/>
      </c>
      <c r="F1759" s="174" t="str">
        <f>IFERROR(SEARCH($G$3,Table912[[#This Row],[Subcategory Name]])+ROW()/100000,"")</f>
        <v/>
      </c>
      <c r="G1759" s="171">
        <v>502</v>
      </c>
      <c r="H1759" s="172" t="s">
        <v>3865</v>
      </c>
      <c r="I1759" s="172" t="s">
        <v>3866</v>
      </c>
      <c r="J1759" s="172" t="s">
        <v>4007</v>
      </c>
      <c r="K1759" s="172" t="s">
        <v>4064</v>
      </c>
      <c r="L1759" s="172" t="s">
        <v>4070</v>
      </c>
      <c r="M1759" s="172" t="s">
        <v>179</v>
      </c>
    </row>
    <row r="1760" spans="2:13" ht="20.100000000000001" customHeight="1" x14ac:dyDescent="0.25">
      <c r="B1760" s="169" t="str">
        <f>IFERROR(RANK(Table912[[#This Row],[search id]],Table912[search id],1),"")</f>
        <v/>
      </c>
      <c r="C1760" s="170" t="str">
        <f>IF(MIN(Table912[[#This Row],[search supracategory]:[search subcategory]])&lt;&gt;0,MIN(Table912[[#This Row],[search supracategory]:[search subcategory]]),"")</f>
        <v/>
      </c>
      <c r="D1760" s="170" t="str">
        <f>IFERROR(SEARCH($G$3,Table912[[#This Row],[Supracategory Name]])+ROW()/100000,"")</f>
        <v/>
      </c>
      <c r="E1760" s="170" t="str">
        <f>IFERROR(SEARCH($G$3,Table912[[#This Row],[Category Name]])+ROW()/100000,"")</f>
        <v/>
      </c>
      <c r="F1760" s="170" t="str">
        <f>IFERROR(SEARCH($G$3,Table912[[#This Row],[Subcategory Name]])+ROW()/100000,"")</f>
        <v/>
      </c>
      <c r="G1760" s="171">
        <v>503</v>
      </c>
      <c r="H1760" s="172" t="s">
        <v>3865</v>
      </c>
      <c r="I1760" s="172" t="s">
        <v>3866</v>
      </c>
      <c r="J1760" s="172" t="s">
        <v>4007</v>
      </c>
      <c r="K1760" s="172" t="s">
        <v>4064</v>
      </c>
      <c r="L1760" s="172" t="s">
        <v>4072</v>
      </c>
      <c r="M1760" s="172" t="s">
        <v>179</v>
      </c>
    </row>
    <row r="1761" spans="2:13" ht="20.100000000000001" customHeight="1" x14ac:dyDescent="0.25">
      <c r="B1761" s="173" t="str">
        <f>IFERROR(RANK(Table912[[#This Row],[search id]],Table912[search id],1),"")</f>
        <v/>
      </c>
      <c r="C1761" s="174" t="str">
        <f>IF(MIN(Table912[[#This Row],[search supracategory]:[search subcategory]])&lt;&gt;0,MIN(Table912[[#This Row],[search supracategory]:[search subcategory]]),"")</f>
        <v/>
      </c>
      <c r="D1761" s="174" t="str">
        <f>IFERROR(SEARCH($G$3,Table912[[#This Row],[Supracategory Name]])+ROW()/100000,"")</f>
        <v/>
      </c>
      <c r="E1761" s="174" t="str">
        <f>IFERROR(SEARCH($G$3,Table912[[#This Row],[Category Name]])+ROW()/100000,"")</f>
        <v/>
      </c>
      <c r="F1761" s="174" t="str">
        <f>IFERROR(SEARCH($G$3,Table912[[#This Row],[Subcategory Name]])+ROW()/100000,"")</f>
        <v/>
      </c>
      <c r="G1761" s="171">
        <v>504</v>
      </c>
      <c r="H1761" s="172" t="s">
        <v>3865</v>
      </c>
      <c r="I1761" s="172" t="s">
        <v>3866</v>
      </c>
      <c r="J1761" s="172" t="s">
        <v>4007</v>
      </c>
      <c r="K1761" s="172" t="s">
        <v>4064</v>
      </c>
      <c r="L1761" s="172" t="s">
        <v>4074</v>
      </c>
      <c r="M1761" s="172" t="s">
        <v>179</v>
      </c>
    </row>
    <row r="1762" spans="2:13" ht="20.100000000000001" customHeight="1" x14ac:dyDescent="0.25">
      <c r="B1762" s="169" t="str">
        <f>IFERROR(RANK(Table912[[#This Row],[search id]],Table912[search id],1),"")</f>
        <v/>
      </c>
      <c r="C1762" s="170" t="str">
        <f>IF(MIN(Table912[[#This Row],[search supracategory]:[search subcategory]])&lt;&gt;0,MIN(Table912[[#This Row],[search supracategory]:[search subcategory]]),"")</f>
        <v/>
      </c>
      <c r="D1762" s="170" t="str">
        <f>IFERROR(SEARCH($G$3,Table912[[#This Row],[Supracategory Name]])+ROW()/100000,"")</f>
        <v/>
      </c>
      <c r="E1762" s="170" t="str">
        <f>IFERROR(SEARCH($G$3,Table912[[#This Row],[Category Name]])+ROW()/100000,"")</f>
        <v/>
      </c>
      <c r="F1762" s="170" t="str">
        <f>IFERROR(SEARCH($G$3,Table912[[#This Row],[Subcategory Name]])+ROW()/100000,"")</f>
        <v/>
      </c>
      <c r="G1762" s="171">
        <v>122</v>
      </c>
      <c r="H1762" s="172" t="s">
        <v>3865</v>
      </c>
      <c r="I1762" s="172" t="s">
        <v>3866</v>
      </c>
      <c r="J1762" s="172" t="s">
        <v>4007</v>
      </c>
      <c r="K1762" s="172" t="s">
        <v>4064</v>
      </c>
      <c r="L1762" s="172" t="s">
        <v>4076</v>
      </c>
      <c r="M1762" s="172" t="s">
        <v>179</v>
      </c>
    </row>
    <row r="1763" spans="2:13" ht="20.100000000000001" customHeight="1" x14ac:dyDescent="0.25">
      <c r="B1763" s="173" t="str">
        <f>IFERROR(RANK(Table912[[#This Row],[search id]],Table912[search id],1),"")</f>
        <v/>
      </c>
      <c r="C1763" s="174" t="str">
        <f>IF(MIN(Table912[[#This Row],[search supracategory]:[search subcategory]])&lt;&gt;0,MIN(Table912[[#This Row],[search supracategory]:[search subcategory]]),"")</f>
        <v/>
      </c>
      <c r="D1763" s="174" t="str">
        <f>IFERROR(SEARCH($G$3,Table912[[#This Row],[Supracategory Name]])+ROW()/100000,"")</f>
        <v/>
      </c>
      <c r="E1763" s="174" t="str">
        <f>IFERROR(SEARCH($G$3,Table912[[#This Row],[Category Name]])+ROW()/100000,"")</f>
        <v/>
      </c>
      <c r="F1763" s="174" t="str">
        <f>IFERROR(SEARCH($G$3,Table912[[#This Row],[Subcategory Name]])+ROW()/100000,"")</f>
        <v/>
      </c>
      <c r="G1763" s="171">
        <v>2755</v>
      </c>
      <c r="H1763" s="172" t="s">
        <v>3865</v>
      </c>
      <c r="I1763" s="172" t="s">
        <v>3866</v>
      </c>
      <c r="J1763" s="172" t="s">
        <v>4007</v>
      </c>
      <c r="K1763" s="172" t="s">
        <v>4064</v>
      </c>
      <c r="L1763" s="172" t="s">
        <v>4078</v>
      </c>
      <c r="M1763" s="172" t="s">
        <v>179</v>
      </c>
    </row>
    <row r="1764" spans="2:13" ht="20.100000000000001" customHeight="1" x14ac:dyDescent="0.25">
      <c r="B1764" s="169" t="str">
        <f>IFERROR(RANK(Table912[[#This Row],[search id]],Table912[search id],1),"")</f>
        <v/>
      </c>
      <c r="C1764" s="170" t="str">
        <f>IF(MIN(Table912[[#This Row],[search supracategory]:[search subcategory]])&lt;&gt;0,MIN(Table912[[#This Row],[search supracategory]:[search subcategory]]),"")</f>
        <v/>
      </c>
      <c r="D1764" s="170" t="str">
        <f>IFERROR(SEARCH($G$3,Table912[[#This Row],[Supracategory Name]])+ROW()/100000,"")</f>
        <v/>
      </c>
      <c r="E1764" s="170" t="str">
        <f>IFERROR(SEARCH($G$3,Table912[[#This Row],[Category Name]])+ROW()/100000,"")</f>
        <v/>
      </c>
      <c r="F1764" s="170" t="str">
        <f>IFERROR(SEARCH($G$3,Table912[[#This Row],[Subcategory Name]])+ROW()/100000,"")</f>
        <v/>
      </c>
      <c r="G1764" s="171">
        <v>2756</v>
      </c>
      <c r="H1764" s="172" t="s">
        <v>3865</v>
      </c>
      <c r="I1764" s="172" t="s">
        <v>3866</v>
      </c>
      <c r="J1764" s="172" t="s">
        <v>4007</v>
      </c>
      <c r="K1764" s="172" t="s">
        <v>4064</v>
      </c>
      <c r="L1764" s="172" t="s">
        <v>4080</v>
      </c>
      <c r="M1764" s="172" t="s">
        <v>179</v>
      </c>
    </row>
    <row r="1765" spans="2:13" ht="20.100000000000001" customHeight="1" x14ac:dyDescent="0.25">
      <c r="B1765" s="173" t="str">
        <f>IFERROR(RANK(Table912[[#This Row],[search id]],Table912[search id],1),"")</f>
        <v/>
      </c>
      <c r="C1765" s="174" t="str">
        <f>IF(MIN(Table912[[#This Row],[search supracategory]:[search subcategory]])&lt;&gt;0,MIN(Table912[[#This Row],[search supracategory]:[search subcategory]]),"")</f>
        <v/>
      </c>
      <c r="D1765" s="174" t="str">
        <f>IFERROR(SEARCH($G$3,Table912[[#This Row],[Supracategory Name]])+ROW()/100000,"")</f>
        <v/>
      </c>
      <c r="E1765" s="174" t="str">
        <f>IFERROR(SEARCH($G$3,Table912[[#This Row],[Category Name]])+ROW()/100000,"")</f>
        <v/>
      </c>
      <c r="F1765" s="174" t="str">
        <f>IFERROR(SEARCH($G$3,Table912[[#This Row],[Subcategory Name]])+ROW()/100000,"")</f>
        <v/>
      </c>
      <c r="G1765" s="171">
        <v>2757</v>
      </c>
      <c r="H1765" s="172" t="s">
        <v>3865</v>
      </c>
      <c r="I1765" s="172" t="s">
        <v>3866</v>
      </c>
      <c r="J1765" s="172" t="s">
        <v>4007</v>
      </c>
      <c r="K1765" s="172" t="s">
        <v>4064</v>
      </c>
      <c r="L1765" s="172" t="s">
        <v>4082</v>
      </c>
      <c r="M1765" s="172" t="s">
        <v>179</v>
      </c>
    </row>
    <row r="1766" spans="2:13" ht="20.100000000000001" customHeight="1" x14ac:dyDescent="0.25">
      <c r="B1766" s="169" t="str">
        <f>IFERROR(RANK(Table912[[#This Row],[search id]],Table912[search id],1),"")</f>
        <v/>
      </c>
      <c r="C1766" s="170" t="str">
        <f>IF(MIN(Table912[[#This Row],[search supracategory]:[search subcategory]])&lt;&gt;0,MIN(Table912[[#This Row],[search supracategory]:[search subcategory]]),"")</f>
        <v/>
      </c>
      <c r="D1766" s="170" t="str">
        <f>IFERROR(SEARCH($G$3,Table912[[#This Row],[Supracategory Name]])+ROW()/100000,"")</f>
        <v/>
      </c>
      <c r="E1766" s="170" t="str">
        <f>IFERROR(SEARCH($G$3,Table912[[#This Row],[Category Name]])+ROW()/100000,"")</f>
        <v/>
      </c>
      <c r="F1766" s="170" t="str">
        <f>IFERROR(SEARCH($G$3,Table912[[#This Row],[Subcategory Name]])+ROW()/100000,"")</f>
        <v/>
      </c>
      <c r="G1766" s="171">
        <v>2307</v>
      </c>
      <c r="H1766" s="172" t="s">
        <v>3865</v>
      </c>
      <c r="I1766" s="172" t="s">
        <v>3866</v>
      </c>
      <c r="J1766" s="172" t="s">
        <v>4007</v>
      </c>
      <c r="K1766" s="172" t="s">
        <v>4064</v>
      </c>
      <c r="L1766" s="172" t="s">
        <v>4084</v>
      </c>
      <c r="M1766" s="172" t="s">
        <v>179</v>
      </c>
    </row>
    <row r="1767" spans="2:13" ht="20.100000000000001" customHeight="1" x14ac:dyDescent="0.25">
      <c r="B1767" s="173" t="str">
        <f>IFERROR(RANK(Table912[[#This Row],[search id]],Table912[search id],1),"")</f>
        <v/>
      </c>
      <c r="C1767" s="174" t="str">
        <f>IF(MIN(Table912[[#This Row],[search supracategory]:[search subcategory]])&lt;&gt;0,MIN(Table912[[#This Row],[search supracategory]:[search subcategory]]),"")</f>
        <v/>
      </c>
      <c r="D1767" s="174" t="str">
        <f>IFERROR(SEARCH($G$3,Table912[[#This Row],[Supracategory Name]])+ROW()/100000,"")</f>
        <v/>
      </c>
      <c r="E1767" s="174" t="str">
        <f>IFERROR(SEARCH($G$3,Table912[[#This Row],[Category Name]])+ROW()/100000,"")</f>
        <v/>
      </c>
      <c r="F1767" s="174" t="str">
        <f>IFERROR(SEARCH($G$3,Table912[[#This Row],[Subcategory Name]])+ROW()/100000,"")</f>
        <v/>
      </c>
      <c r="G1767" s="171">
        <v>1142</v>
      </c>
      <c r="H1767" s="172" t="s">
        <v>3865</v>
      </c>
      <c r="I1767" s="172" t="s">
        <v>3866</v>
      </c>
      <c r="J1767" s="172" t="s">
        <v>4007</v>
      </c>
      <c r="K1767" s="172" t="s">
        <v>4064</v>
      </c>
      <c r="L1767" s="172" t="s">
        <v>4086</v>
      </c>
      <c r="M1767" s="172" t="s">
        <v>179</v>
      </c>
    </row>
    <row r="1768" spans="2:13" ht="20.100000000000001" customHeight="1" x14ac:dyDescent="0.25">
      <c r="B1768" s="169" t="str">
        <f>IFERROR(RANK(Table912[[#This Row],[search id]],Table912[search id],1),"")</f>
        <v/>
      </c>
      <c r="C1768" s="170" t="str">
        <f>IF(MIN(Table912[[#This Row],[search supracategory]:[search subcategory]])&lt;&gt;0,MIN(Table912[[#This Row],[search supracategory]:[search subcategory]]),"")</f>
        <v/>
      </c>
      <c r="D1768" s="170" t="str">
        <f>IFERROR(SEARCH($G$3,Table912[[#This Row],[Supracategory Name]])+ROW()/100000,"")</f>
        <v/>
      </c>
      <c r="E1768" s="170" t="str">
        <f>IFERROR(SEARCH($G$3,Table912[[#This Row],[Category Name]])+ROW()/100000,"")</f>
        <v/>
      </c>
      <c r="F1768" s="170" t="str">
        <f>IFERROR(SEARCH($G$3,Table912[[#This Row],[Subcategory Name]])+ROW()/100000,"")</f>
        <v/>
      </c>
      <c r="G1768" s="171">
        <v>2139</v>
      </c>
      <c r="H1768" s="172" t="s">
        <v>3865</v>
      </c>
      <c r="I1768" s="172" t="s">
        <v>3866</v>
      </c>
      <c r="J1768" s="172" t="s">
        <v>4007</v>
      </c>
      <c r="K1768" s="172" t="s">
        <v>4064</v>
      </c>
      <c r="L1768" s="172" t="s">
        <v>4088</v>
      </c>
      <c r="M1768" s="172" t="s">
        <v>179</v>
      </c>
    </row>
    <row r="1769" spans="2:13" ht="20.100000000000001" customHeight="1" x14ac:dyDescent="0.25">
      <c r="B1769" s="173" t="str">
        <f>IFERROR(RANK(Table912[[#This Row],[search id]],Table912[search id],1),"")</f>
        <v/>
      </c>
      <c r="C1769" s="174" t="str">
        <f>IF(MIN(Table912[[#This Row],[search supracategory]:[search subcategory]])&lt;&gt;0,MIN(Table912[[#This Row],[search supracategory]:[search subcategory]]),"")</f>
        <v/>
      </c>
      <c r="D1769" s="174" t="str">
        <f>IFERROR(SEARCH($G$3,Table912[[#This Row],[Supracategory Name]])+ROW()/100000,"")</f>
        <v/>
      </c>
      <c r="E1769" s="174" t="str">
        <f>IFERROR(SEARCH($G$3,Table912[[#This Row],[Category Name]])+ROW()/100000,"")</f>
        <v/>
      </c>
      <c r="F1769" s="174" t="str">
        <f>IFERROR(SEARCH($G$3,Table912[[#This Row],[Subcategory Name]])+ROW()/100000,"")</f>
        <v/>
      </c>
      <c r="G1769" s="171">
        <v>2656</v>
      </c>
      <c r="H1769" s="172" t="s">
        <v>3865</v>
      </c>
      <c r="I1769" s="172" t="s">
        <v>3866</v>
      </c>
      <c r="J1769" s="172" t="s">
        <v>4007</v>
      </c>
      <c r="K1769" s="172" t="s">
        <v>4064</v>
      </c>
      <c r="L1769" s="172" t="s">
        <v>4090</v>
      </c>
      <c r="M1769" s="172" t="s">
        <v>179</v>
      </c>
    </row>
    <row r="1770" spans="2:13" ht="20.100000000000001" customHeight="1" x14ac:dyDescent="0.25">
      <c r="B1770" s="169" t="str">
        <f>IFERROR(RANK(Table912[[#This Row],[search id]],Table912[search id],1),"")</f>
        <v/>
      </c>
      <c r="C1770" s="170" t="str">
        <f>IF(MIN(Table912[[#This Row],[search supracategory]:[search subcategory]])&lt;&gt;0,MIN(Table912[[#This Row],[search supracategory]:[search subcategory]]),"")</f>
        <v/>
      </c>
      <c r="D1770" s="170" t="str">
        <f>IFERROR(SEARCH($G$3,Table912[[#This Row],[Supracategory Name]])+ROW()/100000,"")</f>
        <v/>
      </c>
      <c r="E1770" s="170" t="str">
        <f>IFERROR(SEARCH($G$3,Table912[[#This Row],[Category Name]])+ROW()/100000,"")</f>
        <v/>
      </c>
      <c r="F1770" s="170" t="str">
        <f>IFERROR(SEARCH($G$3,Table912[[#This Row],[Subcategory Name]])+ROW()/100000,"")</f>
        <v/>
      </c>
      <c r="G1770" s="171">
        <v>2229</v>
      </c>
      <c r="H1770" s="172" t="s">
        <v>3865</v>
      </c>
      <c r="I1770" s="172" t="s">
        <v>3866</v>
      </c>
      <c r="J1770" s="172" t="s">
        <v>4007</v>
      </c>
      <c r="K1770" s="172" t="s">
        <v>4092</v>
      </c>
      <c r="L1770" s="172" t="s">
        <v>4093</v>
      </c>
      <c r="M1770" s="172" t="s">
        <v>179</v>
      </c>
    </row>
    <row r="1771" spans="2:13" ht="20.100000000000001" customHeight="1" x14ac:dyDescent="0.25">
      <c r="B1771" s="173" t="str">
        <f>IFERROR(RANK(Table912[[#This Row],[search id]],Table912[search id],1),"")</f>
        <v/>
      </c>
      <c r="C1771" s="174" t="str">
        <f>IF(MIN(Table912[[#This Row],[search supracategory]:[search subcategory]])&lt;&gt;0,MIN(Table912[[#This Row],[search supracategory]:[search subcategory]]),"")</f>
        <v/>
      </c>
      <c r="D1771" s="174" t="str">
        <f>IFERROR(SEARCH($G$3,Table912[[#This Row],[Supracategory Name]])+ROW()/100000,"")</f>
        <v/>
      </c>
      <c r="E1771" s="174" t="str">
        <f>IFERROR(SEARCH($G$3,Table912[[#This Row],[Category Name]])+ROW()/100000,"")</f>
        <v/>
      </c>
      <c r="F1771" s="174" t="str">
        <f>IFERROR(SEARCH($G$3,Table912[[#This Row],[Subcategory Name]])+ROW()/100000,"")</f>
        <v/>
      </c>
      <c r="G1771" s="171">
        <v>2284</v>
      </c>
      <c r="H1771" s="172" t="s">
        <v>3865</v>
      </c>
      <c r="I1771" s="172" t="s">
        <v>3866</v>
      </c>
      <c r="J1771" s="172" t="s">
        <v>4007</v>
      </c>
      <c r="K1771" s="172" t="s">
        <v>4092</v>
      </c>
      <c r="L1771" s="172" t="s">
        <v>4096</v>
      </c>
      <c r="M1771" s="172" t="s">
        <v>179</v>
      </c>
    </row>
    <row r="1772" spans="2:13" ht="20.100000000000001" customHeight="1" x14ac:dyDescent="0.25">
      <c r="B1772" s="169" t="str">
        <f>IFERROR(RANK(Table912[[#This Row],[search id]],Table912[search id],1),"")</f>
        <v/>
      </c>
      <c r="C1772" s="170" t="str">
        <f>IF(MIN(Table912[[#This Row],[search supracategory]:[search subcategory]])&lt;&gt;0,MIN(Table912[[#This Row],[search supracategory]:[search subcategory]]),"")</f>
        <v/>
      </c>
      <c r="D1772" s="170" t="str">
        <f>IFERROR(SEARCH($G$3,Table912[[#This Row],[Supracategory Name]])+ROW()/100000,"")</f>
        <v/>
      </c>
      <c r="E1772" s="170" t="str">
        <f>IFERROR(SEARCH($G$3,Table912[[#This Row],[Category Name]])+ROW()/100000,"")</f>
        <v/>
      </c>
      <c r="F1772" s="170" t="str">
        <f>IFERROR(SEARCH($G$3,Table912[[#This Row],[Subcategory Name]])+ROW()/100000,"")</f>
        <v/>
      </c>
      <c r="G1772" s="171">
        <v>2316</v>
      </c>
      <c r="H1772" s="172" t="s">
        <v>3865</v>
      </c>
      <c r="I1772" s="172" t="s">
        <v>3866</v>
      </c>
      <c r="J1772" s="172" t="s">
        <v>4007</v>
      </c>
      <c r="K1772" s="172" t="s">
        <v>4092</v>
      </c>
      <c r="L1772" s="172" t="s">
        <v>4098</v>
      </c>
      <c r="M1772" s="172" t="s">
        <v>179</v>
      </c>
    </row>
    <row r="1773" spans="2:13" ht="20.100000000000001" customHeight="1" x14ac:dyDescent="0.25">
      <c r="B1773" s="173" t="str">
        <f>IFERROR(RANK(Table912[[#This Row],[search id]],Table912[search id],1),"")</f>
        <v/>
      </c>
      <c r="C1773" s="174" t="str">
        <f>IF(MIN(Table912[[#This Row],[search supracategory]:[search subcategory]])&lt;&gt;0,MIN(Table912[[#This Row],[search supracategory]:[search subcategory]]),"")</f>
        <v/>
      </c>
      <c r="D1773" s="174" t="str">
        <f>IFERROR(SEARCH($G$3,Table912[[#This Row],[Supracategory Name]])+ROW()/100000,"")</f>
        <v/>
      </c>
      <c r="E1773" s="174" t="str">
        <f>IFERROR(SEARCH($G$3,Table912[[#This Row],[Category Name]])+ROW()/100000,"")</f>
        <v/>
      </c>
      <c r="F1773" s="174" t="str">
        <f>IFERROR(SEARCH($G$3,Table912[[#This Row],[Subcategory Name]])+ROW()/100000,"")</f>
        <v/>
      </c>
      <c r="G1773" s="171">
        <v>2317</v>
      </c>
      <c r="H1773" s="172" t="s">
        <v>3865</v>
      </c>
      <c r="I1773" s="172" t="s">
        <v>3866</v>
      </c>
      <c r="J1773" s="172" t="s">
        <v>4007</v>
      </c>
      <c r="K1773" s="172" t="s">
        <v>4092</v>
      </c>
      <c r="L1773" s="172" t="s">
        <v>4100</v>
      </c>
      <c r="M1773" s="172" t="s">
        <v>179</v>
      </c>
    </row>
    <row r="1774" spans="2:13" ht="20.100000000000001" customHeight="1" x14ac:dyDescent="0.25">
      <c r="B1774" s="169" t="str">
        <f>IFERROR(RANK(Table912[[#This Row],[search id]],Table912[search id],1),"")</f>
        <v/>
      </c>
      <c r="C1774" s="170" t="str">
        <f>IF(MIN(Table912[[#This Row],[search supracategory]:[search subcategory]])&lt;&gt;0,MIN(Table912[[#This Row],[search supracategory]:[search subcategory]]),"")</f>
        <v/>
      </c>
      <c r="D1774" s="170" t="str">
        <f>IFERROR(SEARCH($G$3,Table912[[#This Row],[Supracategory Name]])+ROW()/100000,"")</f>
        <v/>
      </c>
      <c r="E1774" s="170" t="str">
        <f>IFERROR(SEARCH($G$3,Table912[[#This Row],[Category Name]])+ROW()/100000,"")</f>
        <v/>
      </c>
      <c r="F1774" s="170" t="str">
        <f>IFERROR(SEARCH($G$3,Table912[[#This Row],[Subcategory Name]])+ROW()/100000,"")</f>
        <v/>
      </c>
      <c r="G1774" s="171">
        <v>2318</v>
      </c>
      <c r="H1774" s="172" t="s">
        <v>3865</v>
      </c>
      <c r="I1774" s="172" t="s">
        <v>3866</v>
      </c>
      <c r="J1774" s="172" t="s">
        <v>4007</v>
      </c>
      <c r="K1774" s="172" t="s">
        <v>4092</v>
      </c>
      <c r="L1774" s="172" t="s">
        <v>4102</v>
      </c>
      <c r="M1774" s="172" t="s">
        <v>179</v>
      </c>
    </row>
    <row r="1775" spans="2:13" ht="20.100000000000001" customHeight="1" x14ac:dyDescent="0.25">
      <c r="B1775" s="173" t="str">
        <f>IFERROR(RANK(Table912[[#This Row],[search id]],Table912[search id],1),"")</f>
        <v/>
      </c>
      <c r="C1775" s="174" t="str">
        <f>IF(MIN(Table912[[#This Row],[search supracategory]:[search subcategory]])&lt;&gt;0,MIN(Table912[[#This Row],[search supracategory]:[search subcategory]]),"")</f>
        <v/>
      </c>
      <c r="D1775" s="174" t="str">
        <f>IFERROR(SEARCH($G$3,Table912[[#This Row],[Supracategory Name]])+ROW()/100000,"")</f>
        <v/>
      </c>
      <c r="E1775" s="174" t="str">
        <f>IFERROR(SEARCH($G$3,Table912[[#This Row],[Category Name]])+ROW()/100000,"")</f>
        <v/>
      </c>
      <c r="F1775" s="174" t="str">
        <f>IFERROR(SEARCH($G$3,Table912[[#This Row],[Subcategory Name]])+ROW()/100000,"")</f>
        <v/>
      </c>
      <c r="G1775" s="171">
        <v>2319</v>
      </c>
      <c r="H1775" s="172" t="s">
        <v>3865</v>
      </c>
      <c r="I1775" s="172" t="s">
        <v>3866</v>
      </c>
      <c r="J1775" s="172" t="s">
        <v>4007</v>
      </c>
      <c r="K1775" s="172" t="s">
        <v>4092</v>
      </c>
      <c r="L1775" s="172" t="s">
        <v>4104</v>
      </c>
      <c r="M1775" s="172" t="s">
        <v>179</v>
      </c>
    </row>
    <row r="1776" spans="2:13" ht="20.100000000000001" customHeight="1" x14ac:dyDescent="0.25">
      <c r="B1776" s="169" t="str">
        <f>IFERROR(RANK(Table912[[#This Row],[search id]],Table912[search id],1),"")</f>
        <v/>
      </c>
      <c r="C1776" s="170" t="str">
        <f>IF(MIN(Table912[[#This Row],[search supracategory]:[search subcategory]])&lt;&gt;0,MIN(Table912[[#This Row],[search supracategory]:[search subcategory]]),"")</f>
        <v/>
      </c>
      <c r="D1776" s="170" t="str">
        <f>IFERROR(SEARCH($G$3,Table912[[#This Row],[Supracategory Name]])+ROW()/100000,"")</f>
        <v/>
      </c>
      <c r="E1776" s="170" t="str">
        <f>IFERROR(SEARCH($G$3,Table912[[#This Row],[Category Name]])+ROW()/100000,"")</f>
        <v/>
      </c>
      <c r="F1776" s="170" t="str">
        <f>IFERROR(SEARCH($G$3,Table912[[#This Row],[Subcategory Name]])+ROW()/100000,"")</f>
        <v/>
      </c>
      <c r="G1776" s="171">
        <v>2206</v>
      </c>
      <c r="H1776" s="172" t="s">
        <v>3865</v>
      </c>
      <c r="I1776" s="172" t="s">
        <v>3866</v>
      </c>
      <c r="J1776" s="172" t="s">
        <v>4007</v>
      </c>
      <c r="K1776" s="172" t="s">
        <v>4092</v>
      </c>
      <c r="L1776" s="172" t="s">
        <v>4106</v>
      </c>
      <c r="M1776" s="172" t="s">
        <v>179</v>
      </c>
    </row>
    <row r="1777" spans="2:13" ht="20.100000000000001" customHeight="1" x14ac:dyDescent="0.25">
      <c r="B1777" s="173" t="str">
        <f>IFERROR(RANK(Table912[[#This Row],[search id]],Table912[search id],1),"")</f>
        <v/>
      </c>
      <c r="C1777" s="174" t="str">
        <f>IF(MIN(Table912[[#This Row],[search supracategory]:[search subcategory]])&lt;&gt;0,MIN(Table912[[#This Row],[search supracategory]:[search subcategory]]),"")</f>
        <v/>
      </c>
      <c r="D1777" s="174" t="str">
        <f>IFERROR(SEARCH($G$3,Table912[[#This Row],[Supracategory Name]])+ROW()/100000,"")</f>
        <v/>
      </c>
      <c r="E1777" s="174" t="str">
        <f>IFERROR(SEARCH($G$3,Table912[[#This Row],[Category Name]])+ROW()/100000,"")</f>
        <v/>
      </c>
      <c r="F1777" s="174" t="str">
        <f>IFERROR(SEARCH($G$3,Table912[[#This Row],[Subcategory Name]])+ROW()/100000,"")</f>
        <v/>
      </c>
      <c r="G1777" s="171">
        <v>2191</v>
      </c>
      <c r="H1777" s="172" t="s">
        <v>3865</v>
      </c>
      <c r="I1777" s="172" t="s">
        <v>3866</v>
      </c>
      <c r="J1777" s="172" t="s">
        <v>4007</v>
      </c>
      <c r="K1777" s="172" t="s">
        <v>4092</v>
      </c>
      <c r="L1777" s="172" t="s">
        <v>4108</v>
      </c>
      <c r="M1777" s="172" t="s">
        <v>179</v>
      </c>
    </row>
    <row r="1778" spans="2:13" ht="20.100000000000001" customHeight="1" x14ac:dyDescent="0.25">
      <c r="B1778" s="169" t="str">
        <f>IFERROR(RANK(Table912[[#This Row],[search id]],Table912[search id],1),"")</f>
        <v/>
      </c>
      <c r="C1778" s="170" t="str">
        <f>IF(MIN(Table912[[#This Row],[search supracategory]:[search subcategory]])&lt;&gt;0,MIN(Table912[[#This Row],[search supracategory]:[search subcategory]]),"")</f>
        <v/>
      </c>
      <c r="D1778" s="170" t="str">
        <f>IFERROR(SEARCH($G$3,Table912[[#This Row],[Supracategory Name]])+ROW()/100000,"")</f>
        <v/>
      </c>
      <c r="E1778" s="170" t="str">
        <f>IFERROR(SEARCH($G$3,Table912[[#This Row],[Category Name]])+ROW()/100000,"")</f>
        <v/>
      </c>
      <c r="F1778" s="170" t="str">
        <f>IFERROR(SEARCH($G$3,Table912[[#This Row],[Subcategory Name]])+ROW()/100000,"")</f>
        <v/>
      </c>
      <c r="G1778" s="171">
        <v>3533</v>
      </c>
      <c r="H1778" s="172" t="s">
        <v>3865</v>
      </c>
      <c r="I1778" s="172" t="s">
        <v>3866</v>
      </c>
      <c r="J1778" s="172" t="s">
        <v>4007</v>
      </c>
      <c r="K1778" s="172" t="s">
        <v>4110</v>
      </c>
      <c r="L1778" s="172" t="s">
        <v>4111</v>
      </c>
      <c r="M1778" s="172" t="s">
        <v>179</v>
      </c>
    </row>
    <row r="1779" spans="2:13" ht="20.100000000000001" customHeight="1" x14ac:dyDescent="0.25">
      <c r="B1779" s="173" t="str">
        <f>IFERROR(RANK(Table912[[#This Row],[search id]],Table912[search id],1),"")</f>
        <v/>
      </c>
      <c r="C1779" s="174" t="str">
        <f>IF(MIN(Table912[[#This Row],[search supracategory]:[search subcategory]])&lt;&gt;0,MIN(Table912[[#This Row],[search supracategory]:[search subcategory]]),"")</f>
        <v/>
      </c>
      <c r="D1779" s="174" t="str">
        <f>IFERROR(SEARCH($G$3,Table912[[#This Row],[Supracategory Name]])+ROW()/100000,"")</f>
        <v/>
      </c>
      <c r="E1779" s="174" t="str">
        <f>IFERROR(SEARCH($G$3,Table912[[#This Row],[Category Name]])+ROW()/100000,"")</f>
        <v/>
      </c>
      <c r="F1779" s="174" t="str">
        <f>IFERROR(SEARCH($G$3,Table912[[#This Row],[Subcategory Name]])+ROW()/100000,"")</f>
        <v/>
      </c>
      <c r="G1779" s="171">
        <v>3534</v>
      </c>
      <c r="H1779" s="172" t="s">
        <v>3865</v>
      </c>
      <c r="I1779" s="172" t="s">
        <v>3866</v>
      </c>
      <c r="J1779" s="172" t="s">
        <v>4007</v>
      </c>
      <c r="K1779" s="172" t="s">
        <v>4110</v>
      </c>
      <c r="L1779" s="172" t="s">
        <v>4114</v>
      </c>
      <c r="M1779" s="172" t="s">
        <v>179</v>
      </c>
    </row>
    <row r="1780" spans="2:13" ht="20.100000000000001" customHeight="1" x14ac:dyDescent="0.25">
      <c r="B1780" s="169" t="str">
        <f>IFERROR(RANK(Table912[[#This Row],[search id]],Table912[search id],1),"")</f>
        <v/>
      </c>
      <c r="C1780" s="170" t="str">
        <f>IF(MIN(Table912[[#This Row],[search supracategory]:[search subcategory]])&lt;&gt;0,MIN(Table912[[#This Row],[search supracategory]:[search subcategory]]),"")</f>
        <v/>
      </c>
      <c r="D1780" s="170" t="str">
        <f>IFERROR(SEARCH($G$3,Table912[[#This Row],[Supracategory Name]])+ROW()/100000,"")</f>
        <v/>
      </c>
      <c r="E1780" s="170" t="str">
        <f>IFERROR(SEARCH($G$3,Table912[[#This Row],[Category Name]])+ROW()/100000,"")</f>
        <v/>
      </c>
      <c r="F1780" s="170" t="str">
        <f>IFERROR(SEARCH($G$3,Table912[[#This Row],[Subcategory Name]])+ROW()/100000,"")</f>
        <v/>
      </c>
      <c r="G1780" s="171">
        <v>1925</v>
      </c>
      <c r="H1780" s="172" t="s">
        <v>3865</v>
      </c>
      <c r="I1780" s="172" t="s">
        <v>3866</v>
      </c>
      <c r="J1780" s="172" t="s">
        <v>4007</v>
      </c>
      <c r="K1780" s="172" t="s">
        <v>4110</v>
      </c>
      <c r="L1780" s="172" t="s">
        <v>4116</v>
      </c>
      <c r="M1780" s="172" t="s">
        <v>179</v>
      </c>
    </row>
    <row r="1781" spans="2:13" ht="20.100000000000001" customHeight="1" x14ac:dyDescent="0.25">
      <c r="B1781" s="173" t="str">
        <f>IFERROR(RANK(Table912[[#This Row],[search id]],Table912[search id],1),"")</f>
        <v/>
      </c>
      <c r="C1781" s="174" t="str">
        <f>IF(MIN(Table912[[#This Row],[search supracategory]:[search subcategory]])&lt;&gt;0,MIN(Table912[[#This Row],[search supracategory]:[search subcategory]]),"")</f>
        <v/>
      </c>
      <c r="D1781" s="174" t="str">
        <f>IFERROR(SEARCH($G$3,Table912[[#This Row],[Supracategory Name]])+ROW()/100000,"")</f>
        <v/>
      </c>
      <c r="E1781" s="174" t="str">
        <f>IFERROR(SEARCH($G$3,Table912[[#This Row],[Category Name]])+ROW()/100000,"")</f>
        <v/>
      </c>
      <c r="F1781" s="174" t="str">
        <f>IFERROR(SEARCH($G$3,Table912[[#This Row],[Subcategory Name]])+ROW()/100000,"")</f>
        <v/>
      </c>
      <c r="G1781" s="171">
        <v>2293</v>
      </c>
      <c r="H1781" s="172" t="s">
        <v>3865</v>
      </c>
      <c r="I1781" s="172" t="s">
        <v>3866</v>
      </c>
      <c r="J1781" s="172" t="s">
        <v>4007</v>
      </c>
      <c r="K1781" s="172" t="s">
        <v>4110</v>
      </c>
      <c r="L1781" s="172" t="s">
        <v>4118</v>
      </c>
      <c r="M1781" s="172" t="s">
        <v>179</v>
      </c>
    </row>
    <row r="1782" spans="2:13" ht="20.100000000000001" customHeight="1" x14ac:dyDescent="0.25">
      <c r="B1782" s="169" t="str">
        <f>IFERROR(RANK(Table912[[#This Row],[search id]],Table912[search id],1),"")</f>
        <v/>
      </c>
      <c r="C1782" s="170" t="str">
        <f>IF(MIN(Table912[[#This Row],[search supracategory]:[search subcategory]])&lt;&gt;0,MIN(Table912[[#This Row],[search supracategory]:[search subcategory]]),"")</f>
        <v/>
      </c>
      <c r="D1782" s="170" t="str">
        <f>IFERROR(SEARCH($G$3,Table912[[#This Row],[Supracategory Name]])+ROW()/100000,"")</f>
        <v/>
      </c>
      <c r="E1782" s="170" t="str">
        <f>IFERROR(SEARCH($G$3,Table912[[#This Row],[Category Name]])+ROW()/100000,"")</f>
        <v/>
      </c>
      <c r="F1782" s="170" t="str">
        <f>IFERROR(SEARCH($G$3,Table912[[#This Row],[Subcategory Name]])+ROW()/100000,"")</f>
        <v/>
      </c>
      <c r="G1782" s="171">
        <v>2294</v>
      </c>
      <c r="H1782" s="172" t="s">
        <v>3865</v>
      </c>
      <c r="I1782" s="172" t="s">
        <v>3866</v>
      </c>
      <c r="J1782" s="172" t="s">
        <v>4007</v>
      </c>
      <c r="K1782" s="172" t="s">
        <v>4110</v>
      </c>
      <c r="L1782" s="172" t="s">
        <v>4120</v>
      </c>
      <c r="M1782" s="172" t="s">
        <v>179</v>
      </c>
    </row>
    <row r="1783" spans="2:13" ht="20.100000000000001" customHeight="1" x14ac:dyDescent="0.25">
      <c r="B1783" s="173" t="str">
        <f>IFERROR(RANK(Table912[[#This Row],[search id]],Table912[search id],1),"")</f>
        <v/>
      </c>
      <c r="C1783" s="174" t="str">
        <f>IF(MIN(Table912[[#This Row],[search supracategory]:[search subcategory]])&lt;&gt;0,MIN(Table912[[#This Row],[search supracategory]:[search subcategory]]),"")</f>
        <v/>
      </c>
      <c r="D1783" s="174" t="str">
        <f>IFERROR(SEARCH($G$3,Table912[[#This Row],[Supracategory Name]])+ROW()/100000,"")</f>
        <v/>
      </c>
      <c r="E1783" s="174" t="str">
        <f>IFERROR(SEARCH($G$3,Table912[[#This Row],[Category Name]])+ROW()/100000,"")</f>
        <v/>
      </c>
      <c r="F1783" s="174" t="str">
        <f>IFERROR(SEARCH($G$3,Table912[[#This Row],[Subcategory Name]])+ROW()/100000,"")</f>
        <v/>
      </c>
      <c r="G1783" s="171">
        <v>2295</v>
      </c>
      <c r="H1783" s="172" t="s">
        <v>3865</v>
      </c>
      <c r="I1783" s="172" t="s">
        <v>3866</v>
      </c>
      <c r="J1783" s="172" t="s">
        <v>4007</v>
      </c>
      <c r="K1783" s="172" t="s">
        <v>4110</v>
      </c>
      <c r="L1783" s="172" t="s">
        <v>4122</v>
      </c>
      <c r="M1783" s="172" t="s">
        <v>179</v>
      </c>
    </row>
    <row r="1784" spans="2:13" ht="20.100000000000001" customHeight="1" x14ac:dyDescent="0.25">
      <c r="B1784" s="169" t="str">
        <f>IFERROR(RANK(Table912[[#This Row],[search id]],Table912[search id],1),"")</f>
        <v/>
      </c>
      <c r="C1784" s="170" t="str">
        <f>IF(MIN(Table912[[#This Row],[search supracategory]:[search subcategory]])&lt;&gt;0,MIN(Table912[[#This Row],[search supracategory]:[search subcategory]]),"")</f>
        <v/>
      </c>
      <c r="D1784" s="170" t="str">
        <f>IFERROR(SEARCH($G$3,Table912[[#This Row],[Supracategory Name]])+ROW()/100000,"")</f>
        <v/>
      </c>
      <c r="E1784" s="170" t="str">
        <f>IFERROR(SEARCH($G$3,Table912[[#This Row],[Category Name]])+ROW()/100000,"")</f>
        <v/>
      </c>
      <c r="F1784" s="170" t="str">
        <f>IFERROR(SEARCH($G$3,Table912[[#This Row],[Subcategory Name]])+ROW()/100000,"")</f>
        <v/>
      </c>
      <c r="G1784" s="171">
        <v>2290</v>
      </c>
      <c r="H1784" s="172" t="s">
        <v>3865</v>
      </c>
      <c r="I1784" s="172" t="s">
        <v>3866</v>
      </c>
      <c r="J1784" s="172" t="s">
        <v>4007</v>
      </c>
      <c r="K1784" s="172" t="s">
        <v>4110</v>
      </c>
      <c r="L1784" s="172" t="s">
        <v>4124</v>
      </c>
      <c r="M1784" s="172" t="s">
        <v>179</v>
      </c>
    </row>
    <row r="1785" spans="2:13" ht="20.100000000000001" customHeight="1" x14ac:dyDescent="0.25">
      <c r="B1785" s="173" t="str">
        <f>IFERROR(RANK(Table912[[#This Row],[search id]],Table912[search id],1),"")</f>
        <v/>
      </c>
      <c r="C1785" s="174" t="str">
        <f>IF(MIN(Table912[[#This Row],[search supracategory]:[search subcategory]])&lt;&gt;0,MIN(Table912[[#This Row],[search supracategory]:[search subcategory]]),"")</f>
        <v/>
      </c>
      <c r="D1785" s="174" t="str">
        <f>IFERROR(SEARCH($G$3,Table912[[#This Row],[Supracategory Name]])+ROW()/100000,"")</f>
        <v/>
      </c>
      <c r="E1785" s="174" t="str">
        <f>IFERROR(SEARCH($G$3,Table912[[#This Row],[Category Name]])+ROW()/100000,"")</f>
        <v/>
      </c>
      <c r="F1785" s="174" t="str">
        <f>IFERROR(SEARCH($G$3,Table912[[#This Row],[Subcategory Name]])+ROW()/100000,"")</f>
        <v/>
      </c>
      <c r="G1785" s="171">
        <v>2291</v>
      </c>
      <c r="H1785" s="172" t="s">
        <v>3865</v>
      </c>
      <c r="I1785" s="172" t="s">
        <v>3866</v>
      </c>
      <c r="J1785" s="172" t="s">
        <v>4007</v>
      </c>
      <c r="K1785" s="172" t="s">
        <v>4110</v>
      </c>
      <c r="L1785" s="172" t="s">
        <v>4126</v>
      </c>
      <c r="M1785" s="172" t="s">
        <v>179</v>
      </c>
    </row>
    <row r="1786" spans="2:13" ht="20.100000000000001" customHeight="1" x14ac:dyDescent="0.25">
      <c r="B1786" s="169" t="str">
        <f>IFERROR(RANK(Table912[[#This Row],[search id]],Table912[search id],1),"")</f>
        <v/>
      </c>
      <c r="C1786" s="170" t="str">
        <f>IF(MIN(Table912[[#This Row],[search supracategory]:[search subcategory]])&lt;&gt;0,MIN(Table912[[#This Row],[search supracategory]:[search subcategory]]),"")</f>
        <v/>
      </c>
      <c r="D1786" s="170" t="str">
        <f>IFERROR(SEARCH($G$3,Table912[[#This Row],[Supracategory Name]])+ROW()/100000,"")</f>
        <v/>
      </c>
      <c r="E1786" s="170" t="str">
        <f>IFERROR(SEARCH($G$3,Table912[[#This Row],[Category Name]])+ROW()/100000,"")</f>
        <v/>
      </c>
      <c r="F1786" s="170" t="str">
        <f>IFERROR(SEARCH($G$3,Table912[[#This Row],[Subcategory Name]])+ROW()/100000,"")</f>
        <v/>
      </c>
      <c r="G1786" s="171">
        <v>299</v>
      </c>
      <c r="H1786" s="172" t="s">
        <v>3865</v>
      </c>
      <c r="I1786" s="172" t="s">
        <v>3866</v>
      </c>
      <c r="J1786" s="172" t="s">
        <v>4007</v>
      </c>
      <c r="K1786" s="172" t="s">
        <v>4110</v>
      </c>
      <c r="L1786" s="172" t="s">
        <v>4128</v>
      </c>
      <c r="M1786" s="172" t="s">
        <v>179</v>
      </c>
    </row>
    <row r="1787" spans="2:13" ht="20.100000000000001" customHeight="1" x14ac:dyDescent="0.25">
      <c r="B1787" s="173" t="str">
        <f>IFERROR(RANK(Table912[[#This Row],[search id]],Table912[search id],1),"")</f>
        <v/>
      </c>
      <c r="C1787" s="174" t="str">
        <f>IF(MIN(Table912[[#This Row],[search supracategory]:[search subcategory]])&lt;&gt;0,MIN(Table912[[#This Row],[search supracategory]:[search subcategory]]),"")</f>
        <v/>
      </c>
      <c r="D1787" s="174" t="str">
        <f>IFERROR(SEARCH($G$3,Table912[[#This Row],[Supracategory Name]])+ROW()/100000,"")</f>
        <v/>
      </c>
      <c r="E1787" s="174" t="str">
        <f>IFERROR(SEARCH($G$3,Table912[[#This Row],[Category Name]])+ROW()/100000,"")</f>
        <v/>
      </c>
      <c r="F1787" s="174" t="str">
        <f>IFERROR(SEARCH($G$3,Table912[[#This Row],[Subcategory Name]])+ROW()/100000,"")</f>
        <v/>
      </c>
      <c r="G1787" s="171">
        <v>2143</v>
      </c>
      <c r="H1787" s="172" t="s">
        <v>3865</v>
      </c>
      <c r="I1787" s="172" t="s">
        <v>3866</v>
      </c>
      <c r="J1787" s="172" t="s">
        <v>4007</v>
      </c>
      <c r="K1787" s="172" t="s">
        <v>4110</v>
      </c>
      <c r="L1787" s="172" t="s">
        <v>4130</v>
      </c>
      <c r="M1787" s="172" t="s">
        <v>179</v>
      </c>
    </row>
    <row r="1788" spans="2:13" ht="20.100000000000001" customHeight="1" x14ac:dyDescent="0.25">
      <c r="B1788" s="169" t="str">
        <f>IFERROR(RANK(Table912[[#This Row],[search id]],Table912[search id],1),"")</f>
        <v/>
      </c>
      <c r="C1788" s="170" t="str">
        <f>IF(MIN(Table912[[#This Row],[search supracategory]:[search subcategory]])&lt;&gt;0,MIN(Table912[[#This Row],[search supracategory]:[search subcategory]]),"")</f>
        <v/>
      </c>
      <c r="D1788" s="170" t="str">
        <f>IFERROR(SEARCH($G$3,Table912[[#This Row],[Supracategory Name]])+ROW()/100000,"")</f>
        <v/>
      </c>
      <c r="E1788" s="170" t="str">
        <f>IFERROR(SEARCH($G$3,Table912[[#This Row],[Category Name]])+ROW()/100000,"")</f>
        <v/>
      </c>
      <c r="F1788" s="170" t="str">
        <f>IFERROR(SEARCH($G$3,Table912[[#This Row],[Subcategory Name]])+ROW()/100000,"")</f>
        <v/>
      </c>
      <c r="G1788" s="171">
        <v>3332</v>
      </c>
      <c r="H1788" s="172" t="s">
        <v>3865</v>
      </c>
      <c r="I1788" s="172" t="s">
        <v>3866</v>
      </c>
      <c r="J1788" s="172" t="s">
        <v>4007</v>
      </c>
      <c r="K1788" s="172" t="s">
        <v>4132</v>
      </c>
      <c r="L1788" s="172" t="s">
        <v>4133</v>
      </c>
      <c r="M1788" s="172" t="s">
        <v>179</v>
      </c>
    </row>
    <row r="1789" spans="2:13" ht="20.100000000000001" customHeight="1" x14ac:dyDescent="0.25">
      <c r="B1789" s="173" t="str">
        <f>IFERROR(RANK(Table912[[#This Row],[search id]],Table912[search id],1),"")</f>
        <v/>
      </c>
      <c r="C1789" s="174" t="str">
        <f>IF(MIN(Table912[[#This Row],[search supracategory]:[search subcategory]])&lt;&gt;0,MIN(Table912[[#This Row],[search supracategory]:[search subcategory]]),"")</f>
        <v/>
      </c>
      <c r="D1789" s="174" t="str">
        <f>IFERROR(SEARCH($G$3,Table912[[#This Row],[Supracategory Name]])+ROW()/100000,"")</f>
        <v/>
      </c>
      <c r="E1789" s="174" t="str">
        <f>IFERROR(SEARCH($G$3,Table912[[#This Row],[Category Name]])+ROW()/100000,"")</f>
        <v/>
      </c>
      <c r="F1789" s="174" t="str">
        <f>IFERROR(SEARCH($G$3,Table912[[#This Row],[Subcategory Name]])+ROW()/100000,"")</f>
        <v/>
      </c>
      <c r="G1789" s="171">
        <v>2292</v>
      </c>
      <c r="H1789" s="172" t="s">
        <v>3865</v>
      </c>
      <c r="I1789" s="172" t="s">
        <v>3866</v>
      </c>
      <c r="J1789" s="172" t="s">
        <v>4007</v>
      </c>
      <c r="K1789" s="172" t="s">
        <v>4132</v>
      </c>
      <c r="L1789" s="172" t="s">
        <v>4136</v>
      </c>
      <c r="M1789" s="172" t="s">
        <v>179</v>
      </c>
    </row>
    <row r="1790" spans="2:13" ht="20.100000000000001" customHeight="1" x14ac:dyDescent="0.25">
      <c r="B1790" s="169" t="str">
        <f>IFERROR(RANK(Table912[[#This Row],[search id]],Table912[search id],1),"")</f>
        <v/>
      </c>
      <c r="C1790" s="170" t="str">
        <f>IF(MIN(Table912[[#This Row],[search supracategory]:[search subcategory]])&lt;&gt;0,MIN(Table912[[#This Row],[search supracategory]:[search subcategory]]),"")</f>
        <v/>
      </c>
      <c r="D1790" s="170" t="str">
        <f>IFERROR(SEARCH($G$3,Table912[[#This Row],[Supracategory Name]])+ROW()/100000,"")</f>
        <v/>
      </c>
      <c r="E1790" s="170" t="str">
        <f>IFERROR(SEARCH($G$3,Table912[[#This Row],[Category Name]])+ROW()/100000,"")</f>
        <v/>
      </c>
      <c r="F1790" s="170" t="str">
        <f>IFERROR(SEARCH($G$3,Table912[[#This Row],[Subcategory Name]])+ROW()/100000,"")</f>
        <v/>
      </c>
      <c r="G1790" s="171">
        <v>2325</v>
      </c>
      <c r="H1790" s="172" t="s">
        <v>3865</v>
      </c>
      <c r="I1790" s="172" t="s">
        <v>3866</v>
      </c>
      <c r="J1790" s="172" t="s">
        <v>4007</v>
      </c>
      <c r="K1790" s="172" t="s">
        <v>4132</v>
      </c>
      <c r="L1790" s="172" t="s">
        <v>4138</v>
      </c>
      <c r="M1790" s="172" t="s">
        <v>179</v>
      </c>
    </row>
    <row r="1791" spans="2:13" ht="20.100000000000001" customHeight="1" x14ac:dyDescent="0.25">
      <c r="B1791" s="173" t="str">
        <f>IFERROR(RANK(Table912[[#This Row],[search id]],Table912[search id],1),"")</f>
        <v/>
      </c>
      <c r="C1791" s="174" t="str">
        <f>IF(MIN(Table912[[#This Row],[search supracategory]:[search subcategory]])&lt;&gt;0,MIN(Table912[[#This Row],[search supracategory]:[search subcategory]]),"")</f>
        <v/>
      </c>
      <c r="D1791" s="174" t="str">
        <f>IFERROR(SEARCH($G$3,Table912[[#This Row],[Supracategory Name]])+ROW()/100000,"")</f>
        <v/>
      </c>
      <c r="E1791" s="174" t="str">
        <f>IFERROR(SEARCH($G$3,Table912[[#This Row],[Category Name]])+ROW()/100000,"")</f>
        <v/>
      </c>
      <c r="F1791" s="174" t="str">
        <f>IFERROR(SEARCH($G$3,Table912[[#This Row],[Subcategory Name]])+ROW()/100000,"")</f>
        <v/>
      </c>
      <c r="G1791" s="171">
        <v>2326</v>
      </c>
      <c r="H1791" s="172" t="s">
        <v>3865</v>
      </c>
      <c r="I1791" s="172" t="s">
        <v>3866</v>
      </c>
      <c r="J1791" s="172" t="s">
        <v>4007</v>
      </c>
      <c r="K1791" s="172" t="s">
        <v>4132</v>
      </c>
      <c r="L1791" s="172" t="s">
        <v>4140</v>
      </c>
      <c r="M1791" s="172" t="s">
        <v>179</v>
      </c>
    </row>
    <row r="1792" spans="2:13" ht="20.100000000000001" customHeight="1" x14ac:dyDescent="0.25">
      <c r="B1792" s="169" t="str">
        <f>IFERROR(RANK(Table912[[#This Row],[search id]],Table912[search id],1),"")</f>
        <v/>
      </c>
      <c r="C1792" s="170" t="str">
        <f>IF(MIN(Table912[[#This Row],[search supracategory]:[search subcategory]])&lt;&gt;0,MIN(Table912[[#This Row],[search supracategory]:[search subcategory]]),"")</f>
        <v/>
      </c>
      <c r="D1792" s="170" t="str">
        <f>IFERROR(SEARCH($G$3,Table912[[#This Row],[Supracategory Name]])+ROW()/100000,"")</f>
        <v/>
      </c>
      <c r="E1792" s="170" t="str">
        <f>IFERROR(SEARCH($G$3,Table912[[#This Row],[Category Name]])+ROW()/100000,"")</f>
        <v/>
      </c>
      <c r="F1792" s="170" t="str">
        <f>IFERROR(SEARCH($G$3,Table912[[#This Row],[Subcategory Name]])+ROW()/100000,"")</f>
        <v/>
      </c>
      <c r="G1792" s="171">
        <v>2327</v>
      </c>
      <c r="H1792" s="172" t="s">
        <v>3865</v>
      </c>
      <c r="I1792" s="172" t="s">
        <v>3866</v>
      </c>
      <c r="J1792" s="172" t="s">
        <v>4007</v>
      </c>
      <c r="K1792" s="172" t="s">
        <v>4132</v>
      </c>
      <c r="L1792" s="172" t="s">
        <v>4142</v>
      </c>
      <c r="M1792" s="172" t="s">
        <v>179</v>
      </c>
    </row>
    <row r="1793" spans="2:13" ht="20.100000000000001" customHeight="1" x14ac:dyDescent="0.25">
      <c r="B1793" s="173" t="str">
        <f>IFERROR(RANK(Table912[[#This Row],[search id]],Table912[search id],1),"")</f>
        <v/>
      </c>
      <c r="C1793" s="174" t="str">
        <f>IF(MIN(Table912[[#This Row],[search supracategory]:[search subcategory]])&lt;&gt;0,MIN(Table912[[#This Row],[search supracategory]:[search subcategory]]),"")</f>
        <v/>
      </c>
      <c r="D1793" s="174" t="str">
        <f>IFERROR(SEARCH($G$3,Table912[[#This Row],[Supracategory Name]])+ROW()/100000,"")</f>
        <v/>
      </c>
      <c r="E1793" s="174" t="str">
        <f>IFERROR(SEARCH($G$3,Table912[[#This Row],[Category Name]])+ROW()/100000,"")</f>
        <v/>
      </c>
      <c r="F1793" s="174" t="str">
        <f>IFERROR(SEARCH($G$3,Table912[[#This Row],[Subcategory Name]])+ROW()/100000,"")</f>
        <v/>
      </c>
      <c r="G1793" s="171">
        <v>2328</v>
      </c>
      <c r="H1793" s="172" t="s">
        <v>3865</v>
      </c>
      <c r="I1793" s="172" t="s">
        <v>3866</v>
      </c>
      <c r="J1793" s="172" t="s">
        <v>4007</v>
      </c>
      <c r="K1793" s="172" t="s">
        <v>4132</v>
      </c>
      <c r="L1793" s="172" t="s">
        <v>4144</v>
      </c>
      <c r="M1793" s="172" t="s">
        <v>179</v>
      </c>
    </row>
    <row r="1794" spans="2:13" ht="20.100000000000001" customHeight="1" x14ac:dyDescent="0.25">
      <c r="B1794" s="169" t="str">
        <f>IFERROR(RANK(Table912[[#This Row],[search id]],Table912[search id],1),"")</f>
        <v/>
      </c>
      <c r="C1794" s="170" t="str">
        <f>IF(MIN(Table912[[#This Row],[search supracategory]:[search subcategory]])&lt;&gt;0,MIN(Table912[[#This Row],[search supracategory]:[search subcategory]]),"")</f>
        <v/>
      </c>
      <c r="D1794" s="170" t="str">
        <f>IFERROR(SEARCH($G$3,Table912[[#This Row],[Supracategory Name]])+ROW()/100000,"")</f>
        <v/>
      </c>
      <c r="E1794" s="170" t="str">
        <f>IFERROR(SEARCH($G$3,Table912[[#This Row],[Category Name]])+ROW()/100000,"")</f>
        <v/>
      </c>
      <c r="F1794" s="170" t="str">
        <f>IFERROR(SEARCH($G$3,Table912[[#This Row],[Subcategory Name]])+ROW()/100000,"")</f>
        <v/>
      </c>
      <c r="G1794" s="171">
        <v>3367</v>
      </c>
      <c r="H1794" s="172" t="s">
        <v>3865</v>
      </c>
      <c r="I1794" s="172" t="s">
        <v>3866</v>
      </c>
      <c r="J1794" s="172" t="s">
        <v>4007</v>
      </c>
      <c r="K1794" s="172" t="s">
        <v>4132</v>
      </c>
      <c r="L1794" s="172" t="s">
        <v>4146</v>
      </c>
      <c r="M1794" s="172" t="s">
        <v>179</v>
      </c>
    </row>
    <row r="1795" spans="2:13" ht="20.100000000000001" customHeight="1" x14ac:dyDescent="0.25">
      <c r="B1795" s="173" t="str">
        <f>IFERROR(RANK(Table912[[#This Row],[search id]],Table912[search id],1),"")</f>
        <v/>
      </c>
      <c r="C1795" s="174" t="str">
        <f>IF(MIN(Table912[[#This Row],[search supracategory]:[search subcategory]])&lt;&gt;0,MIN(Table912[[#This Row],[search supracategory]:[search subcategory]]),"")</f>
        <v/>
      </c>
      <c r="D1795" s="174" t="str">
        <f>IFERROR(SEARCH($G$3,Table912[[#This Row],[Supracategory Name]])+ROW()/100000,"")</f>
        <v/>
      </c>
      <c r="E1795" s="174" t="str">
        <f>IFERROR(SEARCH($G$3,Table912[[#This Row],[Category Name]])+ROW()/100000,"")</f>
        <v/>
      </c>
      <c r="F1795" s="174" t="str">
        <f>IFERROR(SEARCH($G$3,Table912[[#This Row],[Subcategory Name]])+ROW()/100000,"")</f>
        <v/>
      </c>
      <c r="G1795" s="171">
        <v>2771</v>
      </c>
      <c r="H1795" s="172" t="s">
        <v>3865</v>
      </c>
      <c r="I1795" s="172" t="s">
        <v>3866</v>
      </c>
      <c r="J1795" s="172" t="s">
        <v>4007</v>
      </c>
      <c r="K1795" s="172" t="s">
        <v>4132</v>
      </c>
      <c r="L1795" s="172" t="s">
        <v>4148</v>
      </c>
      <c r="M1795" s="172" t="s">
        <v>179</v>
      </c>
    </row>
    <row r="1796" spans="2:13" ht="20.100000000000001" customHeight="1" x14ac:dyDescent="0.25">
      <c r="B1796" s="169" t="str">
        <f>IFERROR(RANK(Table912[[#This Row],[search id]],Table912[search id],1),"")</f>
        <v/>
      </c>
      <c r="C1796" s="170" t="str">
        <f>IF(MIN(Table912[[#This Row],[search supracategory]:[search subcategory]])&lt;&gt;0,MIN(Table912[[#This Row],[search supracategory]:[search subcategory]]),"")</f>
        <v/>
      </c>
      <c r="D1796" s="170" t="str">
        <f>IFERROR(SEARCH($G$3,Table912[[#This Row],[Supracategory Name]])+ROW()/100000,"")</f>
        <v/>
      </c>
      <c r="E1796" s="170" t="str">
        <f>IFERROR(SEARCH($G$3,Table912[[#This Row],[Category Name]])+ROW()/100000,"")</f>
        <v/>
      </c>
      <c r="F1796" s="170" t="str">
        <f>IFERROR(SEARCH($G$3,Table912[[#This Row],[Subcategory Name]])+ROW()/100000,"")</f>
        <v/>
      </c>
      <c r="G1796" s="171">
        <v>2773</v>
      </c>
      <c r="H1796" s="172" t="s">
        <v>3865</v>
      </c>
      <c r="I1796" s="172" t="s">
        <v>3866</v>
      </c>
      <c r="J1796" s="172" t="s">
        <v>4007</v>
      </c>
      <c r="K1796" s="172" t="s">
        <v>4132</v>
      </c>
      <c r="L1796" s="172" t="s">
        <v>4150</v>
      </c>
      <c r="M1796" s="172" t="s">
        <v>179</v>
      </c>
    </row>
    <row r="1797" spans="2:13" ht="20.100000000000001" customHeight="1" x14ac:dyDescent="0.25">
      <c r="B1797" s="173" t="str">
        <f>IFERROR(RANK(Table912[[#This Row],[search id]],Table912[search id],1),"")</f>
        <v/>
      </c>
      <c r="C1797" s="174" t="str">
        <f>IF(MIN(Table912[[#This Row],[search supracategory]:[search subcategory]])&lt;&gt;0,MIN(Table912[[#This Row],[search supracategory]:[search subcategory]]),"")</f>
        <v/>
      </c>
      <c r="D1797" s="174" t="str">
        <f>IFERROR(SEARCH($G$3,Table912[[#This Row],[Supracategory Name]])+ROW()/100000,"")</f>
        <v/>
      </c>
      <c r="E1797" s="174" t="str">
        <f>IFERROR(SEARCH($G$3,Table912[[#This Row],[Category Name]])+ROW()/100000,"")</f>
        <v/>
      </c>
      <c r="F1797" s="174" t="str">
        <f>IFERROR(SEARCH($G$3,Table912[[#This Row],[Subcategory Name]])+ROW()/100000,"")</f>
        <v/>
      </c>
      <c r="G1797" s="171">
        <v>2774</v>
      </c>
      <c r="H1797" s="172" t="s">
        <v>3865</v>
      </c>
      <c r="I1797" s="172" t="s">
        <v>3866</v>
      </c>
      <c r="J1797" s="172" t="s">
        <v>4007</v>
      </c>
      <c r="K1797" s="172" t="s">
        <v>4132</v>
      </c>
      <c r="L1797" s="172" t="s">
        <v>4152</v>
      </c>
      <c r="M1797" s="172" t="s">
        <v>179</v>
      </c>
    </row>
    <row r="1798" spans="2:13" ht="20.100000000000001" customHeight="1" x14ac:dyDescent="0.25">
      <c r="B1798" s="169" t="str">
        <f>IFERROR(RANK(Table912[[#This Row],[search id]],Table912[search id],1),"")</f>
        <v/>
      </c>
      <c r="C1798" s="170" t="str">
        <f>IF(MIN(Table912[[#This Row],[search supracategory]:[search subcategory]])&lt;&gt;0,MIN(Table912[[#This Row],[search supracategory]:[search subcategory]]),"")</f>
        <v/>
      </c>
      <c r="D1798" s="170" t="str">
        <f>IFERROR(SEARCH($G$3,Table912[[#This Row],[Supracategory Name]])+ROW()/100000,"")</f>
        <v/>
      </c>
      <c r="E1798" s="170" t="str">
        <f>IFERROR(SEARCH($G$3,Table912[[#This Row],[Category Name]])+ROW()/100000,"")</f>
        <v/>
      </c>
      <c r="F1798" s="170" t="str">
        <f>IFERROR(SEARCH($G$3,Table912[[#This Row],[Subcategory Name]])+ROW()/100000,"")</f>
        <v/>
      </c>
      <c r="G1798" s="171">
        <v>2775</v>
      </c>
      <c r="H1798" s="172" t="s">
        <v>3865</v>
      </c>
      <c r="I1798" s="172" t="s">
        <v>3866</v>
      </c>
      <c r="J1798" s="172" t="s">
        <v>4007</v>
      </c>
      <c r="K1798" s="172" t="s">
        <v>4132</v>
      </c>
      <c r="L1798" s="172" t="s">
        <v>4154</v>
      </c>
      <c r="M1798" s="172" t="s">
        <v>179</v>
      </c>
    </row>
    <row r="1799" spans="2:13" ht="20.100000000000001" customHeight="1" x14ac:dyDescent="0.25">
      <c r="B1799" s="173" t="str">
        <f>IFERROR(RANK(Table912[[#This Row],[search id]],Table912[search id],1),"")</f>
        <v/>
      </c>
      <c r="C1799" s="174" t="str">
        <f>IF(MIN(Table912[[#This Row],[search supracategory]:[search subcategory]])&lt;&gt;0,MIN(Table912[[#This Row],[search supracategory]:[search subcategory]]),"")</f>
        <v/>
      </c>
      <c r="D1799" s="174" t="str">
        <f>IFERROR(SEARCH($G$3,Table912[[#This Row],[Supracategory Name]])+ROW()/100000,"")</f>
        <v/>
      </c>
      <c r="E1799" s="174" t="str">
        <f>IFERROR(SEARCH($G$3,Table912[[#This Row],[Category Name]])+ROW()/100000,"")</f>
        <v/>
      </c>
      <c r="F1799" s="174" t="str">
        <f>IFERROR(SEARCH($G$3,Table912[[#This Row],[Subcategory Name]])+ROW()/100000,"")</f>
        <v/>
      </c>
      <c r="G1799" s="171">
        <v>2776</v>
      </c>
      <c r="H1799" s="172" t="s">
        <v>3865</v>
      </c>
      <c r="I1799" s="172" t="s">
        <v>3866</v>
      </c>
      <c r="J1799" s="172" t="s">
        <v>4007</v>
      </c>
      <c r="K1799" s="172" t="s">
        <v>4132</v>
      </c>
      <c r="L1799" s="172" t="s">
        <v>4156</v>
      </c>
      <c r="M1799" s="172" t="s">
        <v>179</v>
      </c>
    </row>
    <row r="1800" spans="2:13" ht="20.100000000000001" customHeight="1" x14ac:dyDescent="0.25">
      <c r="B1800" s="169" t="str">
        <f>IFERROR(RANK(Table912[[#This Row],[search id]],Table912[search id],1),"")</f>
        <v/>
      </c>
      <c r="C1800" s="170" t="str">
        <f>IF(MIN(Table912[[#This Row],[search supracategory]:[search subcategory]])&lt;&gt;0,MIN(Table912[[#This Row],[search supracategory]:[search subcategory]]),"")</f>
        <v/>
      </c>
      <c r="D1800" s="170" t="str">
        <f>IFERROR(SEARCH($G$3,Table912[[#This Row],[Supracategory Name]])+ROW()/100000,"")</f>
        <v/>
      </c>
      <c r="E1800" s="170" t="str">
        <f>IFERROR(SEARCH($G$3,Table912[[#This Row],[Category Name]])+ROW()/100000,"")</f>
        <v/>
      </c>
      <c r="F1800" s="170" t="str">
        <f>IFERROR(SEARCH($G$3,Table912[[#This Row],[Subcategory Name]])+ROW()/100000,"")</f>
        <v/>
      </c>
      <c r="G1800" s="171">
        <v>2777</v>
      </c>
      <c r="H1800" s="172" t="s">
        <v>3865</v>
      </c>
      <c r="I1800" s="172" t="s">
        <v>3866</v>
      </c>
      <c r="J1800" s="172" t="s">
        <v>4007</v>
      </c>
      <c r="K1800" s="172" t="s">
        <v>4132</v>
      </c>
      <c r="L1800" s="172" t="s">
        <v>4158</v>
      </c>
      <c r="M1800" s="172" t="s">
        <v>179</v>
      </c>
    </row>
    <row r="1801" spans="2:13" ht="20.100000000000001" customHeight="1" x14ac:dyDescent="0.25">
      <c r="B1801" s="173" t="str">
        <f>IFERROR(RANK(Table912[[#This Row],[search id]],Table912[search id],1),"")</f>
        <v/>
      </c>
      <c r="C1801" s="174" t="str">
        <f>IF(MIN(Table912[[#This Row],[search supracategory]:[search subcategory]])&lt;&gt;0,MIN(Table912[[#This Row],[search supracategory]:[search subcategory]]),"")</f>
        <v/>
      </c>
      <c r="D1801" s="174" t="str">
        <f>IFERROR(SEARCH($G$3,Table912[[#This Row],[Supracategory Name]])+ROW()/100000,"")</f>
        <v/>
      </c>
      <c r="E1801" s="174" t="str">
        <f>IFERROR(SEARCH($G$3,Table912[[#This Row],[Category Name]])+ROW()/100000,"")</f>
        <v/>
      </c>
      <c r="F1801" s="174" t="str">
        <f>IFERROR(SEARCH($G$3,Table912[[#This Row],[Subcategory Name]])+ROW()/100000,"")</f>
        <v/>
      </c>
      <c r="G1801" s="171">
        <v>2778</v>
      </c>
      <c r="H1801" s="172" t="s">
        <v>3865</v>
      </c>
      <c r="I1801" s="172" t="s">
        <v>3866</v>
      </c>
      <c r="J1801" s="172" t="s">
        <v>4007</v>
      </c>
      <c r="K1801" s="172" t="s">
        <v>4132</v>
      </c>
      <c r="L1801" s="172" t="s">
        <v>4160</v>
      </c>
      <c r="M1801" s="172" t="s">
        <v>179</v>
      </c>
    </row>
    <row r="1802" spans="2:13" ht="20.100000000000001" customHeight="1" x14ac:dyDescent="0.25">
      <c r="B1802" s="169" t="str">
        <f>IFERROR(RANK(Table912[[#This Row],[search id]],Table912[search id],1),"")</f>
        <v/>
      </c>
      <c r="C1802" s="170" t="str">
        <f>IF(MIN(Table912[[#This Row],[search supracategory]:[search subcategory]])&lt;&gt;0,MIN(Table912[[#This Row],[search supracategory]:[search subcategory]]),"")</f>
        <v/>
      </c>
      <c r="D1802" s="170" t="str">
        <f>IFERROR(SEARCH($G$3,Table912[[#This Row],[Supracategory Name]])+ROW()/100000,"")</f>
        <v/>
      </c>
      <c r="E1802" s="170" t="str">
        <f>IFERROR(SEARCH($G$3,Table912[[#This Row],[Category Name]])+ROW()/100000,"")</f>
        <v/>
      </c>
      <c r="F1802" s="170" t="str">
        <f>IFERROR(SEARCH($G$3,Table912[[#This Row],[Subcategory Name]])+ROW()/100000,"")</f>
        <v/>
      </c>
      <c r="G1802" s="171">
        <v>2779</v>
      </c>
      <c r="H1802" s="172" t="s">
        <v>3865</v>
      </c>
      <c r="I1802" s="172" t="s">
        <v>3866</v>
      </c>
      <c r="J1802" s="172" t="s">
        <v>4007</v>
      </c>
      <c r="K1802" s="172" t="s">
        <v>4132</v>
      </c>
      <c r="L1802" s="172" t="s">
        <v>4162</v>
      </c>
      <c r="M1802" s="172" t="s">
        <v>179</v>
      </c>
    </row>
    <row r="1803" spans="2:13" ht="20.100000000000001" customHeight="1" x14ac:dyDescent="0.25">
      <c r="B1803" s="173" t="str">
        <f>IFERROR(RANK(Table912[[#This Row],[search id]],Table912[search id],1),"")</f>
        <v/>
      </c>
      <c r="C1803" s="174" t="str">
        <f>IF(MIN(Table912[[#This Row],[search supracategory]:[search subcategory]])&lt;&gt;0,MIN(Table912[[#This Row],[search supracategory]:[search subcategory]]),"")</f>
        <v/>
      </c>
      <c r="D1803" s="174" t="str">
        <f>IFERROR(SEARCH($G$3,Table912[[#This Row],[Supracategory Name]])+ROW()/100000,"")</f>
        <v/>
      </c>
      <c r="E1803" s="174" t="str">
        <f>IFERROR(SEARCH($G$3,Table912[[#This Row],[Category Name]])+ROW()/100000,"")</f>
        <v/>
      </c>
      <c r="F1803" s="174" t="str">
        <f>IFERROR(SEARCH($G$3,Table912[[#This Row],[Subcategory Name]])+ROW()/100000,"")</f>
        <v/>
      </c>
      <c r="G1803" s="171">
        <v>2780</v>
      </c>
      <c r="H1803" s="172" t="s">
        <v>3865</v>
      </c>
      <c r="I1803" s="172" t="s">
        <v>3866</v>
      </c>
      <c r="J1803" s="172" t="s">
        <v>4007</v>
      </c>
      <c r="K1803" s="172" t="s">
        <v>4132</v>
      </c>
      <c r="L1803" s="172" t="s">
        <v>4164</v>
      </c>
      <c r="M1803" s="172" t="s">
        <v>179</v>
      </c>
    </row>
    <row r="1804" spans="2:13" ht="20.100000000000001" customHeight="1" x14ac:dyDescent="0.25">
      <c r="B1804" s="169" t="str">
        <f>IFERROR(RANK(Table912[[#This Row],[search id]],Table912[search id],1),"")</f>
        <v/>
      </c>
      <c r="C1804" s="170" t="str">
        <f>IF(MIN(Table912[[#This Row],[search supracategory]:[search subcategory]])&lt;&gt;0,MIN(Table912[[#This Row],[search supracategory]:[search subcategory]]),"")</f>
        <v/>
      </c>
      <c r="D1804" s="170" t="str">
        <f>IFERROR(SEARCH($G$3,Table912[[#This Row],[Supracategory Name]])+ROW()/100000,"")</f>
        <v/>
      </c>
      <c r="E1804" s="170" t="str">
        <f>IFERROR(SEARCH($G$3,Table912[[#This Row],[Category Name]])+ROW()/100000,"")</f>
        <v/>
      </c>
      <c r="F1804" s="170" t="str">
        <f>IFERROR(SEARCH($G$3,Table912[[#This Row],[Subcategory Name]])+ROW()/100000,"")</f>
        <v/>
      </c>
      <c r="G1804" s="171">
        <v>3247</v>
      </c>
      <c r="H1804" s="172" t="s">
        <v>3865</v>
      </c>
      <c r="I1804" s="172" t="s">
        <v>3866</v>
      </c>
      <c r="J1804" s="172" t="s">
        <v>4007</v>
      </c>
      <c r="K1804" s="172" t="s">
        <v>4132</v>
      </c>
      <c r="L1804" s="172" t="s">
        <v>4166</v>
      </c>
      <c r="M1804" s="172" t="s">
        <v>179</v>
      </c>
    </row>
    <row r="1805" spans="2:13" ht="20.100000000000001" customHeight="1" x14ac:dyDescent="0.25">
      <c r="B1805" s="173" t="str">
        <f>IFERROR(RANK(Table912[[#This Row],[search id]],Table912[search id],1),"")</f>
        <v/>
      </c>
      <c r="C1805" s="174" t="str">
        <f>IF(MIN(Table912[[#This Row],[search supracategory]:[search subcategory]])&lt;&gt;0,MIN(Table912[[#This Row],[search supracategory]:[search subcategory]]),"")</f>
        <v/>
      </c>
      <c r="D1805" s="174" t="str">
        <f>IFERROR(SEARCH($G$3,Table912[[#This Row],[Supracategory Name]])+ROW()/100000,"")</f>
        <v/>
      </c>
      <c r="E1805" s="174" t="str">
        <f>IFERROR(SEARCH($G$3,Table912[[#This Row],[Category Name]])+ROW()/100000,"")</f>
        <v/>
      </c>
      <c r="F1805" s="174" t="str">
        <f>IFERROR(SEARCH($G$3,Table912[[#This Row],[Subcategory Name]])+ROW()/100000,"")</f>
        <v/>
      </c>
      <c r="G1805" s="171">
        <v>3535</v>
      </c>
      <c r="H1805" s="172" t="s">
        <v>3865</v>
      </c>
      <c r="I1805" s="172" t="s">
        <v>3866</v>
      </c>
      <c r="J1805" s="172" t="s">
        <v>4007</v>
      </c>
      <c r="K1805" s="172" t="s">
        <v>4132</v>
      </c>
      <c r="L1805" s="172" t="s">
        <v>4168</v>
      </c>
      <c r="M1805" s="172" t="s">
        <v>179</v>
      </c>
    </row>
    <row r="1806" spans="2:13" ht="20.100000000000001" customHeight="1" x14ac:dyDescent="0.25">
      <c r="B1806" s="169" t="str">
        <f>IFERROR(RANK(Table912[[#This Row],[search id]],Table912[search id],1),"")</f>
        <v/>
      </c>
      <c r="C1806" s="170" t="str">
        <f>IF(MIN(Table912[[#This Row],[search supracategory]:[search subcategory]])&lt;&gt;0,MIN(Table912[[#This Row],[search supracategory]:[search subcategory]]),"")</f>
        <v/>
      </c>
      <c r="D1806" s="170" t="str">
        <f>IFERROR(SEARCH($G$3,Table912[[#This Row],[Supracategory Name]])+ROW()/100000,"")</f>
        <v/>
      </c>
      <c r="E1806" s="170" t="str">
        <f>IFERROR(SEARCH($G$3,Table912[[#This Row],[Category Name]])+ROW()/100000,"")</f>
        <v/>
      </c>
      <c r="F1806" s="170" t="str">
        <f>IFERROR(SEARCH($G$3,Table912[[#This Row],[Subcategory Name]])+ROW()/100000,"")</f>
        <v/>
      </c>
      <c r="G1806" s="171">
        <v>508</v>
      </c>
      <c r="H1806" s="172" t="s">
        <v>3865</v>
      </c>
      <c r="I1806" s="172" t="s">
        <v>3866</v>
      </c>
      <c r="J1806" s="172" t="s">
        <v>4007</v>
      </c>
      <c r="K1806" s="172" t="s">
        <v>4132</v>
      </c>
      <c r="L1806" s="172" t="s">
        <v>4170</v>
      </c>
      <c r="M1806" s="172" t="s">
        <v>179</v>
      </c>
    </row>
    <row r="1807" spans="2:13" ht="20.100000000000001" customHeight="1" x14ac:dyDescent="0.25">
      <c r="B1807" s="173" t="str">
        <f>IFERROR(RANK(Table912[[#This Row],[search id]],Table912[search id],1),"")</f>
        <v/>
      </c>
      <c r="C1807" s="174" t="str">
        <f>IF(MIN(Table912[[#This Row],[search supracategory]:[search subcategory]])&lt;&gt;0,MIN(Table912[[#This Row],[search supracategory]:[search subcategory]]),"")</f>
        <v/>
      </c>
      <c r="D1807" s="174" t="str">
        <f>IFERROR(SEARCH($G$3,Table912[[#This Row],[Supracategory Name]])+ROW()/100000,"")</f>
        <v/>
      </c>
      <c r="E1807" s="174" t="str">
        <f>IFERROR(SEARCH($G$3,Table912[[#This Row],[Category Name]])+ROW()/100000,"")</f>
        <v/>
      </c>
      <c r="F1807" s="174" t="str">
        <f>IFERROR(SEARCH($G$3,Table912[[#This Row],[Subcategory Name]])+ROW()/100000,"")</f>
        <v/>
      </c>
      <c r="G1807" s="171">
        <v>2308</v>
      </c>
      <c r="H1807" s="172" t="s">
        <v>3865</v>
      </c>
      <c r="I1807" s="172" t="s">
        <v>3866</v>
      </c>
      <c r="J1807" s="172" t="s">
        <v>4007</v>
      </c>
      <c r="K1807" s="172" t="s">
        <v>4172</v>
      </c>
      <c r="L1807" s="172" t="s">
        <v>4173</v>
      </c>
      <c r="M1807" s="172" t="s">
        <v>179</v>
      </c>
    </row>
    <row r="1808" spans="2:13" ht="20.100000000000001" customHeight="1" x14ac:dyDescent="0.25">
      <c r="B1808" s="169" t="str">
        <f>IFERROR(RANK(Table912[[#This Row],[search id]],Table912[search id],1),"")</f>
        <v/>
      </c>
      <c r="C1808" s="170" t="str">
        <f>IF(MIN(Table912[[#This Row],[search supracategory]:[search subcategory]])&lt;&gt;0,MIN(Table912[[#This Row],[search supracategory]:[search subcategory]]),"")</f>
        <v/>
      </c>
      <c r="D1808" s="170" t="str">
        <f>IFERROR(SEARCH($G$3,Table912[[#This Row],[Supracategory Name]])+ROW()/100000,"")</f>
        <v/>
      </c>
      <c r="E1808" s="170" t="str">
        <f>IFERROR(SEARCH($G$3,Table912[[#This Row],[Category Name]])+ROW()/100000,"")</f>
        <v/>
      </c>
      <c r="F1808" s="170" t="str">
        <f>IFERROR(SEARCH($G$3,Table912[[#This Row],[Subcategory Name]])+ROW()/100000,"")</f>
        <v/>
      </c>
      <c r="G1808" s="171">
        <v>2309</v>
      </c>
      <c r="H1808" s="172" t="s">
        <v>3865</v>
      </c>
      <c r="I1808" s="172" t="s">
        <v>3866</v>
      </c>
      <c r="J1808" s="172" t="s">
        <v>4007</v>
      </c>
      <c r="K1808" s="172" t="s">
        <v>4172</v>
      </c>
      <c r="L1808" s="172" t="s">
        <v>4176</v>
      </c>
      <c r="M1808" s="172" t="s">
        <v>179</v>
      </c>
    </row>
    <row r="1809" spans="2:13" ht="20.100000000000001" customHeight="1" x14ac:dyDescent="0.25">
      <c r="B1809" s="173" t="str">
        <f>IFERROR(RANK(Table912[[#This Row],[search id]],Table912[search id],1),"")</f>
        <v/>
      </c>
      <c r="C1809" s="174" t="str">
        <f>IF(MIN(Table912[[#This Row],[search supracategory]:[search subcategory]])&lt;&gt;0,MIN(Table912[[#This Row],[search supracategory]:[search subcategory]]),"")</f>
        <v/>
      </c>
      <c r="D1809" s="174" t="str">
        <f>IFERROR(SEARCH($G$3,Table912[[#This Row],[Supracategory Name]])+ROW()/100000,"")</f>
        <v/>
      </c>
      <c r="E1809" s="174" t="str">
        <f>IFERROR(SEARCH($G$3,Table912[[#This Row],[Category Name]])+ROW()/100000,"")</f>
        <v/>
      </c>
      <c r="F1809" s="174" t="str">
        <f>IFERROR(SEARCH($G$3,Table912[[#This Row],[Subcategory Name]])+ROW()/100000,"")</f>
        <v/>
      </c>
      <c r="G1809" s="171">
        <v>2310</v>
      </c>
      <c r="H1809" s="172" t="s">
        <v>3865</v>
      </c>
      <c r="I1809" s="172" t="s">
        <v>3866</v>
      </c>
      <c r="J1809" s="172" t="s">
        <v>4007</v>
      </c>
      <c r="K1809" s="172" t="s">
        <v>4172</v>
      </c>
      <c r="L1809" s="172" t="s">
        <v>4178</v>
      </c>
      <c r="M1809" s="172" t="s">
        <v>179</v>
      </c>
    </row>
    <row r="1810" spans="2:13" ht="20.100000000000001" customHeight="1" x14ac:dyDescent="0.25">
      <c r="B1810" s="169" t="str">
        <f>IFERROR(RANK(Table912[[#This Row],[search id]],Table912[search id],1),"")</f>
        <v/>
      </c>
      <c r="C1810" s="170" t="str">
        <f>IF(MIN(Table912[[#This Row],[search supracategory]:[search subcategory]])&lt;&gt;0,MIN(Table912[[#This Row],[search supracategory]:[search subcategory]]),"")</f>
        <v/>
      </c>
      <c r="D1810" s="170" t="str">
        <f>IFERROR(SEARCH($G$3,Table912[[#This Row],[Supracategory Name]])+ROW()/100000,"")</f>
        <v/>
      </c>
      <c r="E1810" s="170" t="str">
        <f>IFERROR(SEARCH($G$3,Table912[[#This Row],[Category Name]])+ROW()/100000,"")</f>
        <v/>
      </c>
      <c r="F1810" s="170" t="str">
        <f>IFERROR(SEARCH($G$3,Table912[[#This Row],[Subcategory Name]])+ROW()/100000,"")</f>
        <v/>
      </c>
      <c r="G1810" s="171">
        <v>2311</v>
      </c>
      <c r="H1810" s="172" t="s">
        <v>3865</v>
      </c>
      <c r="I1810" s="172" t="s">
        <v>3866</v>
      </c>
      <c r="J1810" s="172" t="s">
        <v>4007</v>
      </c>
      <c r="K1810" s="172" t="s">
        <v>4172</v>
      </c>
      <c r="L1810" s="172" t="s">
        <v>4180</v>
      </c>
      <c r="M1810" s="172" t="s">
        <v>179</v>
      </c>
    </row>
    <row r="1811" spans="2:13" ht="20.100000000000001" customHeight="1" x14ac:dyDescent="0.25">
      <c r="B1811" s="173" t="str">
        <f>IFERROR(RANK(Table912[[#This Row],[search id]],Table912[search id],1),"")</f>
        <v/>
      </c>
      <c r="C1811" s="174" t="str">
        <f>IF(MIN(Table912[[#This Row],[search supracategory]:[search subcategory]])&lt;&gt;0,MIN(Table912[[#This Row],[search supracategory]:[search subcategory]]),"")</f>
        <v/>
      </c>
      <c r="D1811" s="174" t="str">
        <f>IFERROR(SEARCH($G$3,Table912[[#This Row],[Supracategory Name]])+ROW()/100000,"")</f>
        <v/>
      </c>
      <c r="E1811" s="174" t="str">
        <f>IFERROR(SEARCH($G$3,Table912[[#This Row],[Category Name]])+ROW()/100000,"")</f>
        <v/>
      </c>
      <c r="F1811" s="174" t="str">
        <f>IFERROR(SEARCH($G$3,Table912[[#This Row],[Subcategory Name]])+ROW()/100000,"")</f>
        <v/>
      </c>
      <c r="G1811" s="171">
        <v>2312</v>
      </c>
      <c r="H1811" s="172" t="s">
        <v>3865</v>
      </c>
      <c r="I1811" s="172" t="s">
        <v>3866</v>
      </c>
      <c r="J1811" s="172" t="s">
        <v>4007</v>
      </c>
      <c r="K1811" s="172" t="s">
        <v>4172</v>
      </c>
      <c r="L1811" s="172" t="s">
        <v>4182</v>
      </c>
      <c r="M1811" s="172" t="s">
        <v>179</v>
      </c>
    </row>
    <row r="1812" spans="2:13" ht="20.100000000000001" customHeight="1" x14ac:dyDescent="0.25">
      <c r="B1812" s="169" t="str">
        <f>IFERROR(RANK(Table912[[#This Row],[search id]],Table912[search id],1),"")</f>
        <v/>
      </c>
      <c r="C1812" s="170" t="str">
        <f>IF(MIN(Table912[[#This Row],[search supracategory]:[search subcategory]])&lt;&gt;0,MIN(Table912[[#This Row],[search supracategory]:[search subcategory]]),"")</f>
        <v/>
      </c>
      <c r="D1812" s="170" t="str">
        <f>IFERROR(SEARCH($G$3,Table912[[#This Row],[Supracategory Name]])+ROW()/100000,"")</f>
        <v/>
      </c>
      <c r="E1812" s="170" t="str">
        <f>IFERROR(SEARCH($G$3,Table912[[#This Row],[Category Name]])+ROW()/100000,"")</f>
        <v/>
      </c>
      <c r="F1812" s="170" t="str">
        <f>IFERROR(SEARCH($G$3,Table912[[#This Row],[Subcategory Name]])+ROW()/100000,"")</f>
        <v/>
      </c>
      <c r="G1812" s="171">
        <v>2313</v>
      </c>
      <c r="H1812" s="172" t="s">
        <v>3865</v>
      </c>
      <c r="I1812" s="172" t="s">
        <v>3866</v>
      </c>
      <c r="J1812" s="172" t="s">
        <v>4007</v>
      </c>
      <c r="K1812" s="172" t="s">
        <v>4172</v>
      </c>
      <c r="L1812" s="172" t="s">
        <v>4184</v>
      </c>
      <c r="M1812" s="172" t="s">
        <v>179</v>
      </c>
    </row>
    <row r="1813" spans="2:13" ht="20.100000000000001" customHeight="1" x14ac:dyDescent="0.25">
      <c r="B1813" s="173" t="str">
        <f>IFERROR(RANK(Table912[[#This Row],[search id]],Table912[search id],1),"")</f>
        <v/>
      </c>
      <c r="C1813" s="174" t="str">
        <f>IF(MIN(Table912[[#This Row],[search supracategory]:[search subcategory]])&lt;&gt;0,MIN(Table912[[#This Row],[search supracategory]:[search subcategory]]),"")</f>
        <v/>
      </c>
      <c r="D1813" s="174" t="str">
        <f>IFERROR(SEARCH($G$3,Table912[[#This Row],[Supracategory Name]])+ROW()/100000,"")</f>
        <v/>
      </c>
      <c r="E1813" s="174" t="str">
        <f>IFERROR(SEARCH($G$3,Table912[[#This Row],[Category Name]])+ROW()/100000,"")</f>
        <v/>
      </c>
      <c r="F1813" s="174" t="str">
        <f>IFERROR(SEARCH($G$3,Table912[[#This Row],[Subcategory Name]])+ROW()/100000,"")</f>
        <v/>
      </c>
      <c r="G1813" s="171">
        <v>2314</v>
      </c>
      <c r="H1813" s="172" t="s">
        <v>3865</v>
      </c>
      <c r="I1813" s="172" t="s">
        <v>3866</v>
      </c>
      <c r="J1813" s="172" t="s">
        <v>4007</v>
      </c>
      <c r="K1813" s="172" t="s">
        <v>4172</v>
      </c>
      <c r="L1813" s="172" t="s">
        <v>4186</v>
      </c>
      <c r="M1813" s="172" t="s">
        <v>179</v>
      </c>
    </row>
    <row r="1814" spans="2:13" ht="20.100000000000001" customHeight="1" x14ac:dyDescent="0.25">
      <c r="B1814" s="169" t="str">
        <f>IFERROR(RANK(Table912[[#This Row],[search id]],Table912[search id],1),"")</f>
        <v/>
      </c>
      <c r="C1814" s="170" t="str">
        <f>IF(MIN(Table912[[#This Row],[search supracategory]:[search subcategory]])&lt;&gt;0,MIN(Table912[[#This Row],[search supracategory]:[search subcategory]]),"")</f>
        <v/>
      </c>
      <c r="D1814" s="170" t="str">
        <f>IFERROR(SEARCH($G$3,Table912[[#This Row],[Supracategory Name]])+ROW()/100000,"")</f>
        <v/>
      </c>
      <c r="E1814" s="170" t="str">
        <f>IFERROR(SEARCH($G$3,Table912[[#This Row],[Category Name]])+ROW()/100000,"")</f>
        <v/>
      </c>
      <c r="F1814" s="170" t="str">
        <f>IFERROR(SEARCH($G$3,Table912[[#This Row],[Subcategory Name]])+ROW()/100000,"")</f>
        <v/>
      </c>
      <c r="G1814" s="171">
        <v>2315</v>
      </c>
      <c r="H1814" s="172" t="s">
        <v>3865</v>
      </c>
      <c r="I1814" s="172" t="s">
        <v>3866</v>
      </c>
      <c r="J1814" s="172" t="s">
        <v>4007</v>
      </c>
      <c r="K1814" s="172" t="s">
        <v>4172</v>
      </c>
      <c r="L1814" s="172" t="s">
        <v>4188</v>
      </c>
      <c r="M1814" s="172" t="s">
        <v>179</v>
      </c>
    </row>
    <row r="1815" spans="2:13" ht="20.100000000000001" customHeight="1" x14ac:dyDescent="0.25">
      <c r="B1815" s="173" t="str">
        <f>IFERROR(RANK(Table912[[#This Row],[search id]],Table912[search id],1),"")</f>
        <v/>
      </c>
      <c r="C1815" s="174" t="str">
        <f>IF(MIN(Table912[[#This Row],[search supracategory]:[search subcategory]])&lt;&gt;0,MIN(Table912[[#This Row],[search supracategory]:[search subcategory]]),"")</f>
        <v/>
      </c>
      <c r="D1815" s="174" t="str">
        <f>IFERROR(SEARCH($G$3,Table912[[#This Row],[Supracategory Name]])+ROW()/100000,"")</f>
        <v/>
      </c>
      <c r="E1815" s="174" t="str">
        <f>IFERROR(SEARCH($G$3,Table912[[#This Row],[Category Name]])+ROW()/100000,"")</f>
        <v/>
      </c>
      <c r="F1815" s="174" t="str">
        <f>IFERROR(SEARCH($G$3,Table912[[#This Row],[Subcategory Name]])+ROW()/100000,"")</f>
        <v/>
      </c>
      <c r="G1815" s="171">
        <v>2305</v>
      </c>
      <c r="H1815" s="172" t="s">
        <v>3865</v>
      </c>
      <c r="I1815" s="172" t="s">
        <v>3866</v>
      </c>
      <c r="J1815" s="172" t="s">
        <v>4007</v>
      </c>
      <c r="K1815" s="172" t="s">
        <v>4172</v>
      </c>
      <c r="L1815" s="172" t="s">
        <v>4190</v>
      </c>
      <c r="M1815" s="172" t="s">
        <v>179</v>
      </c>
    </row>
    <row r="1816" spans="2:13" ht="20.100000000000001" customHeight="1" x14ac:dyDescent="0.25">
      <c r="B1816" s="169" t="str">
        <f>IFERROR(RANK(Table912[[#This Row],[search id]],Table912[search id],1),"")</f>
        <v/>
      </c>
      <c r="C1816" s="170" t="str">
        <f>IF(MIN(Table912[[#This Row],[search supracategory]:[search subcategory]])&lt;&gt;0,MIN(Table912[[#This Row],[search supracategory]:[search subcategory]]),"")</f>
        <v/>
      </c>
      <c r="D1816" s="170" t="str">
        <f>IFERROR(SEARCH($G$3,Table912[[#This Row],[Supracategory Name]])+ROW()/100000,"")</f>
        <v/>
      </c>
      <c r="E1816" s="170" t="str">
        <f>IFERROR(SEARCH($G$3,Table912[[#This Row],[Category Name]])+ROW()/100000,"")</f>
        <v/>
      </c>
      <c r="F1816" s="170" t="str">
        <f>IFERROR(SEARCH($G$3,Table912[[#This Row],[Subcategory Name]])+ROW()/100000,"")</f>
        <v/>
      </c>
      <c r="G1816" s="171">
        <v>2306</v>
      </c>
      <c r="H1816" s="172" t="s">
        <v>3865</v>
      </c>
      <c r="I1816" s="172" t="s">
        <v>3866</v>
      </c>
      <c r="J1816" s="172" t="s">
        <v>4007</v>
      </c>
      <c r="K1816" s="172" t="s">
        <v>4172</v>
      </c>
      <c r="L1816" s="172" t="s">
        <v>4192</v>
      </c>
      <c r="M1816" s="172" t="s">
        <v>179</v>
      </c>
    </row>
    <row r="1817" spans="2:13" ht="20.100000000000001" customHeight="1" x14ac:dyDescent="0.25">
      <c r="B1817" s="173" t="str">
        <f>IFERROR(RANK(Table912[[#This Row],[search id]],Table912[search id],1),"")</f>
        <v/>
      </c>
      <c r="C1817" s="174" t="str">
        <f>IF(MIN(Table912[[#This Row],[search supracategory]:[search subcategory]])&lt;&gt;0,MIN(Table912[[#This Row],[search supracategory]:[search subcategory]]),"")</f>
        <v/>
      </c>
      <c r="D1817" s="174" t="str">
        <f>IFERROR(SEARCH($G$3,Table912[[#This Row],[Supracategory Name]])+ROW()/100000,"")</f>
        <v/>
      </c>
      <c r="E1817" s="174" t="str">
        <f>IFERROR(SEARCH($G$3,Table912[[#This Row],[Category Name]])+ROW()/100000,"")</f>
        <v/>
      </c>
      <c r="F1817" s="174" t="str">
        <f>IFERROR(SEARCH($G$3,Table912[[#This Row],[Subcategory Name]])+ROW()/100000,"")</f>
        <v/>
      </c>
      <c r="G1817" s="171">
        <v>2966</v>
      </c>
      <c r="H1817" s="172" t="s">
        <v>3865</v>
      </c>
      <c r="I1817" s="172" t="s">
        <v>4194</v>
      </c>
      <c r="J1817" s="172" t="s">
        <v>4194</v>
      </c>
      <c r="K1817" s="172" t="s">
        <v>4195</v>
      </c>
      <c r="L1817" s="172" t="s">
        <v>4196</v>
      </c>
      <c r="M1817" s="172" t="s">
        <v>179</v>
      </c>
    </row>
    <row r="1818" spans="2:13" ht="20.100000000000001" customHeight="1" x14ac:dyDescent="0.25">
      <c r="B1818" s="169" t="str">
        <f>IFERROR(RANK(Table912[[#This Row],[search id]],Table912[search id],1),"")</f>
        <v/>
      </c>
      <c r="C1818" s="170" t="str">
        <f>IF(MIN(Table912[[#This Row],[search supracategory]:[search subcategory]])&lt;&gt;0,MIN(Table912[[#This Row],[search supracategory]:[search subcategory]]),"")</f>
        <v/>
      </c>
      <c r="D1818" s="170" t="str">
        <f>IFERROR(SEARCH($G$3,Table912[[#This Row],[Supracategory Name]])+ROW()/100000,"")</f>
        <v/>
      </c>
      <c r="E1818" s="170" t="str">
        <f>IFERROR(SEARCH($G$3,Table912[[#This Row],[Category Name]])+ROW()/100000,"")</f>
        <v/>
      </c>
      <c r="F1818" s="170" t="str">
        <f>IFERROR(SEARCH($G$3,Table912[[#This Row],[Subcategory Name]])+ROW()/100000,"")</f>
        <v/>
      </c>
      <c r="G1818" s="171">
        <v>2868</v>
      </c>
      <c r="H1818" s="172" t="s">
        <v>3865</v>
      </c>
      <c r="I1818" s="172" t="s">
        <v>4194</v>
      </c>
      <c r="J1818" s="172" t="s">
        <v>4194</v>
      </c>
      <c r="K1818" s="172" t="s">
        <v>4195</v>
      </c>
      <c r="L1818" s="172" t="s">
        <v>4200</v>
      </c>
      <c r="M1818" s="172" t="s">
        <v>179</v>
      </c>
    </row>
    <row r="1819" spans="2:13" ht="20.100000000000001" customHeight="1" x14ac:dyDescent="0.25">
      <c r="B1819" s="173" t="str">
        <f>IFERROR(RANK(Table912[[#This Row],[search id]],Table912[search id],1),"")</f>
        <v/>
      </c>
      <c r="C1819" s="174" t="str">
        <f>IF(MIN(Table912[[#This Row],[search supracategory]:[search subcategory]])&lt;&gt;0,MIN(Table912[[#This Row],[search supracategory]:[search subcategory]]),"")</f>
        <v/>
      </c>
      <c r="D1819" s="174" t="str">
        <f>IFERROR(SEARCH($G$3,Table912[[#This Row],[Supracategory Name]])+ROW()/100000,"")</f>
        <v/>
      </c>
      <c r="E1819" s="174" t="str">
        <f>IFERROR(SEARCH($G$3,Table912[[#This Row],[Category Name]])+ROW()/100000,"")</f>
        <v/>
      </c>
      <c r="F1819" s="174" t="str">
        <f>IFERROR(SEARCH($G$3,Table912[[#This Row],[Subcategory Name]])+ROW()/100000,"")</f>
        <v/>
      </c>
      <c r="G1819" s="171">
        <v>2855</v>
      </c>
      <c r="H1819" s="172" t="s">
        <v>3865</v>
      </c>
      <c r="I1819" s="172" t="s">
        <v>4194</v>
      </c>
      <c r="J1819" s="172" t="s">
        <v>4194</v>
      </c>
      <c r="K1819" s="172" t="s">
        <v>4195</v>
      </c>
      <c r="L1819" s="172" t="s">
        <v>4202</v>
      </c>
      <c r="M1819" s="172" t="s">
        <v>179</v>
      </c>
    </row>
    <row r="1820" spans="2:13" ht="20.100000000000001" customHeight="1" x14ac:dyDescent="0.25">
      <c r="B1820" s="169" t="str">
        <f>IFERROR(RANK(Table912[[#This Row],[search id]],Table912[search id],1),"")</f>
        <v/>
      </c>
      <c r="C1820" s="170" t="str">
        <f>IF(MIN(Table912[[#This Row],[search supracategory]:[search subcategory]])&lt;&gt;0,MIN(Table912[[#This Row],[search supracategory]:[search subcategory]]),"")</f>
        <v/>
      </c>
      <c r="D1820" s="170" t="str">
        <f>IFERROR(SEARCH($G$3,Table912[[#This Row],[Supracategory Name]])+ROW()/100000,"")</f>
        <v/>
      </c>
      <c r="E1820" s="170" t="str">
        <f>IFERROR(SEARCH($G$3,Table912[[#This Row],[Category Name]])+ROW()/100000,"")</f>
        <v/>
      </c>
      <c r="F1820" s="170" t="str">
        <f>IFERROR(SEARCH($G$3,Table912[[#This Row],[Subcategory Name]])+ROW()/100000,"")</f>
        <v/>
      </c>
      <c r="G1820" s="171">
        <v>2856</v>
      </c>
      <c r="H1820" s="172" t="s">
        <v>3865</v>
      </c>
      <c r="I1820" s="172" t="s">
        <v>4194</v>
      </c>
      <c r="J1820" s="172" t="s">
        <v>4194</v>
      </c>
      <c r="K1820" s="172" t="s">
        <v>4195</v>
      </c>
      <c r="L1820" s="172" t="s">
        <v>4204</v>
      </c>
      <c r="M1820" s="172" t="s">
        <v>179</v>
      </c>
    </row>
    <row r="1821" spans="2:13" ht="20.100000000000001" customHeight="1" x14ac:dyDescent="0.25">
      <c r="B1821" s="173" t="str">
        <f>IFERROR(RANK(Table912[[#This Row],[search id]],Table912[search id],1),"")</f>
        <v/>
      </c>
      <c r="C1821" s="174" t="str">
        <f>IF(MIN(Table912[[#This Row],[search supracategory]:[search subcategory]])&lt;&gt;0,MIN(Table912[[#This Row],[search supracategory]:[search subcategory]]),"")</f>
        <v/>
      </c>
      <c r="D1821" s="174" t="str">
        <f>IFERROR(SEARCH($G$3,Table912[[#This Row],[Supracategory Name]])+ROW()/100000,"")</f>
        <v/>
      </c>
      <c r="E1821" s="174" t="str">
        <f>IFERROR(SEARCH($G$3,Table912[[#This Row],[Category Name]])+ROW()/100000,"")</f>
        <v/>
      </c>
      <c r="F1821" s="174" t="str">
        <f>IFERROR(SEARCH($G$3,Table912[[#This Row],[Subcategory Name]])+ROW()/100000,"")</f>
        <v/>
      </c>
      <c r="G1821" s="171">
        <v>2857</v>
      </c>
      <c r="H1821" s="172" t="s">
        <v>3865</v>
      </c>
      <c r="I1821" s="172" t="s">
        <v>4194</v>
      </c>
      <c r="J1821" s="172" t="s">
        <v>4194</v>
      </c>
      <c r="K1821" s="172" t="s">
        <v>4195</v>
      </c>
      <c r="L1821" s="172" t="s">
        <v>4206</v>
      </c>
      <c r="M1821" s="172" t="s">
        <v>179</v>
      </c>
    </row>
    <row r="1822" spans="2:13" ht="20.100000000000001" customHeight="1" x14ac:dyDescent="0.25">
      <c r="B1822" s="169" t="str">
        <f>IFERROR(RANK(Table912[[#This Row],[search id]],Table912[search id],1),"")</f>
        <v/>
      </c>
      <c r="C1822" s="170" t="str">
        <f>IF(MIN(Table912[[#This Row],[search supracategory]:[search subcategory]])&lt;&gt;0,MIN(Table912[[#This Row],[search supracategory]:[search subcategory]]),"")</f>
        <v/>
      </c>
      <c r="D1822" s="170" t="str">
        <f>IFERROR(SEARCH($G$3,Table912[[#This Row],[Supracategory Name]])+ROW()/100000,"")</f>
        <v/>
      </c>
      <c r="E1822" s="170" t="str">
        <f>IFERROR(SEARCH($G$3,Table912[[#This Row],[Category Name]])+ROW()/100000,"")</f>
        <v/>
      </c>
      <c r="F1822" s="170" t="str">
        <f>IFERROR(SEARCH($G$3,Table912[[#This Row],[Subcategory Name]])+ROW()/100000,"")</f>
        <v/>
      </c>
      <c r="G1822" s="171">
        <v>2858</v>
      </c>
      <c r="H1822" s="172" t="s">
        <v>3865</v>
      </c>
      <c r="I1822" s="172" t="s">
        <v>4194</v>
      </c>
      <c r="J1822" s="172" t="s">
        <v>4194</v>
      </c>
      <c r="K1822" s="172" t="s">
        <v>4195</v>
      </c>
      <c r="L1822" s="172" t="s">
        <v>4208</v>
      </c>
      <c r="M1822" s="172" t="s">
        <v>179</v>
      </c>
    </row>
    <row r="1823" spans="2:13" ht="20.100000000000001" customHeight="1" x14ac:dyDescent="0.25">
      <c r="B1823" s="173" t="str">
        <f>IFERROR(RANK(Table912[[#This Row],[search id]],Table912[search id],1),"")</f>
        <v/>
      </c>
      <c r="C1823" s="174" t="str">
        <f>IF(MIN(Table912[[#This Row],[search supracategory]:[search subcategory]])&lt;&gt;0,MIN(Table912[[#This Row],[search supracategory]:[search subcategory]]),"")</f>
        <v/>
      </c>
      <c r="D1823" s="174" t="str">
        <f>IFERROR(SEARCH($G$3,Table912[[#This Row],[Supracategory Name]])+ROW()/100000,"")</f>
        <v/>
      </c>
      <c r="E1823" s="174" t="str">
        <f>IFERROR(SEARCH($G$3,Table912[[#This Row],[Category Name]])+ROW()/100000,"")</f>
        <v/>
      </c>
      <c r="F1823" s="174" t="str">
        <f>IFERROR(SEARCH($G$3,Table912[[#This Row],[Subcategory Name]])+ROW()/100000,"")</f>
        <v/>
      </c>
      <c r="G1823" s="171">
        <v>2859</v>
      </c>
      <c r="H1823" s="172" t="s">
        <v>3865</v>
      </c>
      <c r="I1823" s="172" t="s">
        <v>4194</v>
      </c>
      <c r="J1823" s="172" t="s">
        <v>4194</v>
      </c>
      <c r="K1823" s="172" t="s">
        <v>4195</v>
      </c>
      <c r="L1823" s="172" t="s">
        <v>4210</v>
      </c>
      <c r="M1823" s="172" t="s">
        <v>179</v>
      </c>
    </row>
    <row r="1824" spans="2:13" ht="20.100000000000001" customHeight="1" x14ac:dyDescent="0.25">
      <c r="B1824" s="169" t="str">
        <f>IFERROR(RANK(Table912[[#This Row],[search id]],Table912[search id],1),"")</f>
        <v/>
      </c>
      <c r="C1824" s="170" t="str">
        <f>IF(MIN(Table912[[#This Row],[search supracategory]:[search subcategory]])&lt;&gt;0,MIN(Table912[[#This Row],[search supracategory]:[search subcategory]]),"")</f>
        <v/>
      </c>
      <c r="D1824" s="170" t="str">
        <f>IFERROR(SEARCH($G$3,Table912[[#This Row],[Supracategory Name]])+ROW()/100000,"")</f>
        <v/>
      </c>
      <c r="E1824" s="170" t="str">
        <f>IFERROR(SEARCH($G$3,Table912[[#This Row],[Category Name]])+ROW()/100000,"")</f>
        <v/>
      </c>
      <c r="F1824" s="170" t="str">
        <f>IFERROR(SEARCH($G$3,Table912[[#This Row],[Subcategory Name]])+ROW()/100000,"")</f>
        <v/>
      </c>
      <c r="G1824" s="171">
        <v>2860</v>
      </c>
      <c r="H1824" s="172" t="s">
        <v>3865</v>
      </c>
      <c r="I1824" s="172" t="s">
        <v>4194</v>
      </c>
      <c r="J1824" s="172" t="s">
        <v>4194</v>
      </c>
      <c r="K1824" s="172" t="s">
        <v>4195</v>
      </c>
      <c r="L1824" s="172" t="s">
        <v>4212</v>
      </c>
      <c r="M1824" s="172" t="s">
        <v>179</v>
      </c>
    </row>
    <row r="1825" spans="2:13" ht="20.100000000000001" customHeight="1" x14ac:dyDescent="0.25">
      <c r="B1825" s="173" t="str">
        <f>IFERROR(RANK(Table912[[#This Row],[search id]],Table912[search id],1),"")</f>
        <v/>
      </c>
      <c r="C1825" s="174" t="str">
        <f>IF(MIN(Table912[[#This Row],[search supracategory]:[search subcategory]])&lt;&gt;0,MIN(Table912[[#This Row],[search supracategory]:[search subcategory]]),"")</f>
        <v/>
      </c>
      <c r="D1825" s="174" t="str">
        <f>IFERROR(SEARCH($G$3,Table912[[#This Row],[Supracategory Name]])+ROW()/100000,"")</f>
        <v/>
      </c>
      <c r="E1825" s="174" t="str">
        <f>IFERROR(SEARCH($G$3,Table912[[#This Row],[Category Name]])+ROW()/100000,"")</f>
        <v/>
      </c>
      <c r="F1825" s="174" t="str">
        <f>IFERROR(SEARCH($G$3,Table912[[#This Row],[Subcategory Name]])+ROW()/100000,"")</f>
        <v/>
      </c>
      <c r="G1825" s="171">
        <v>2861</v>
      </c>
      <c r="H1825" s="172" t="s">
        <v>3865</v>
      </c>
      <c r="I1825" s="172" t="s">
        <v>4194</v>
      </c>
      <c r="J1825" s="172" t="s">
        <v>4194</v>
      </c>
      <c r="K1825" s="172" t="s">
        <v>4195</v>
      </c>
      <c r="L1825" s="172" t="s">
        <v>4214</v>
      </c>
      <c r="M1825" s="172" t="s">
        <v>179</v>
      </c>
    </row>
    <row r="1826" spans="2:13" ht="20.100000000000001" customHeight="1" x14ac:dyDescent="0.25">
      <c r="B1826" s="169" t="str">
        <f>IFERROR(RANK(Table912[[#This Row],[search id]],Table912[search id],1),"")</f>
        <v/>
      </c>
      <c r="C1826" s="170" t="str">
        <f>IF(MIN(Table912[[#This Row],[search supracategory]:[search subcategory]])&lt;&gt;0,MIN(Table912[[#This Row],[search supracategory]:[search subcategory]]),"")</f>
        <v/>
      </c>
      <c r="D1826" s="170" t="str">
        <f>IFERROR(SEARCH($G$3,Table912[[#This Row],[Supracategory Name]])+ROW()/100000,"")</f>
        <v/>
      </c>
      <c r="E1826" s="170" t="str">
        <f>IFERROR(SEARCH($G$3,Table912[[#This Row],[Category Name]])+ROW()/100000,"")</f>
        <v/>
      </c>
      <c r="F1826" s="170" t="str">
        <f>IFERROR(SEARCH($G$3,Table912[[#This Row],[Subcategory Name]])+ROW()/100000,"")</f>
        <v/>
      </c>
      <c r="G1826" s="171">
        <v>2084</v>
      </c>
      <c r="H1826" s="172" t="s">
        <v>3865</v>
      </c>
      <c r="I1826" s="172" t="s">
        <v>4194</v>
      </c>
      <c r="J1826" s="172" t="s">
        <v>4194</v>
      </c>
      <c r="K1826" s="172" t="s">
        <v>4216</v>
      </c>
      <c r="L1826" s="172" t="s">
        <v>4217</v>
      </c>
      <c r="M1826" s="172" t="s">
        <v>179</v>
      </c>
    </row>
    <row r="1827" spans="2:13" ht="20.100000000000001" customHeight="1" x14ac:dyDescent="0.25">
      <c r="B1827" s="173" t="str">
        <f>IFERROR(RANK(Table912[[#This Row],[search id]],Table912[search id],1),"")</f>
        <v/>
      </c>
      <c r="C1827" s="174" t="str">
        <f>IF(MIN(Table912[[#This Row],[search supracategory]:[search subcategory]])&lt;&gt;0,MIN(Table912[[#This Row],[search supracategory]:[search subcategory]]),"")</f>
        <v/>
      </c>
      <c r="D1827" s="174" t="str">
        <f>IFERROR(SEARCH($G$3,Table912[[#This Row],[Supracategory Name]])+ROW()/100000,"")</f>
        <v/>
      </c>
      <c r="E1827" s="174" t="str">
        <f>IFERROR(SEARCH($G$3,Table912[[#This Row],[Category Name]])+ROW()/100000,"")</f>
        <v/>
      </c>
      <c r="F1827" s="174" t="str">
        <f>IFERROR(SEARCH($G$3,Table912[[#This Row],[Subcategory Name]])+ROW()/100000,"")</f>
        <v/>
      </c>
      <c r="G1827" s="171">
        <v>2887</v>
      </c>
      <c r="H1827" s="172" t="s">
        <v>3865</v>
      </c>
      <c r="I1827" s="172" t="s">
        <v>4194</v>
      </c>
      <c r="J1827" s="172" t="s">
        <v>4194</v>
      </c>
      <c r="K1827" s="172" t="s">
        <v>4216</v>
      </c>
      <c r="L1827" s="172" t="s">
        <v>4220</v>
      </c>
      <c r="M1827" s="172" t="s">
        <v>179</v>
      </c>
    </row>
    <row r="1828" spans="2:13" ht="20.100000000000001" customHeight="1" x14ac:dyDescent="0.25">
      <c r="B1828" s="169" t="str">
        <f>IFERROR(RANK(Table912[[#This Row],[search id]],Table912[search id],1),"")</f>
        <v/>
      </c>
      <c r="C1828" s="170" t="str">
        <f>IF(MIN(Table912[[#This Row],[search supracategory]:[search subcategory]])&lt;&gt;0,MIN(Table912[[#This Row],[search supracategory]:[search subcategory]]),"")</f>
        <v/>
      </c>
      <c r="D1828" s="170" t="str">
        <f>IFERROR(SEARCH($G$3,Table912[[#This Row],[Supracategory Name]])+ROW()/100000,"")</f>
        <v/>
      </c>
      <c r="E1828" s="170" t="str">
        <f>IFERROR(SEARCH($G$3,Table912[[#This Row],[Category Name]])+ROW()/100000,"")</f>
        <v/>
      </c>
      <c r="F1828" s="170" t="str">
        <f>IFERROR(SEARCH($G$3,Table912[[#This Row],[Subcategory Name]])+ROW()/100000,"")</f>
        <v/>
      </c>
      <c r="G1828" s="171">
        <v>2888</v>
      </c>
      <c r="H1828" s="172" t="s">
        <v>3865</v>
      </c>
      <c r="I1828" s="172" t="s">
        <v>4194</v>
      </c>
      <c r="J1828" s="172" t="s">
        <v>4194</v>
      </c>
      <c r="K1828" s="172" t="s">
        <v>4216</v>
      </c>
      <c r="L1828" s="172" t="s">
        <v>4222</v>
      </c>
      <c r="M1828" s="172" t="s">
        <v>179</v>
      </c>
    </row>
    <row r="1829" spans="2:13" ht="20.100000000000001" customHeight="1" x14ac:dyDescent="0.25">
      <c r="B1829" s="173" t="str">
        <f>IFERROR(RANK(Table912[[#This Row],[search id]],Table912[search id],1),"")</f>
        <v/>
      </c>
      <c r="C1829" s="174" t="str">
        <f>IF(MIN(Table912[[#This Row],[search supracategory]:[search subcategory]])&lt;&gt;0,MIN(Table912[[#This Row],[search supracategory]:[search subcategory]]),"")</f>
        <v/>
      </c>
      <c r="D1829" s="174" t="str">
        <f>IFERROR(SEARCH($G$3,Table912[[#This Row],[Supracategory Name]])+ROW()/100000,"")</f>
        <v/>
      </c>
      <c r="E1829" s="174" t="str">
        <f>IFERROR(SEARCH($G$3,Table912[[#This Row],[Category Name]])+ROW()/100000,"")</f>
        <v/>
      </c>
      <c r="F1829" s="174" t="str">
        <f>IFERROR(SEARCH($G$3,Table912[[#This Row],[Subcategory Name]])+ROW()/100000,"")</f>
        <v/>
      </c>
      <c r="G1829" s="171">
        <v>2889</v>
      </c>
      <c r="H1829" s="172" t="s">
        <v>3865</v>
      </c>
      <c r="I1829" s="172" t="s">
        <v>4194</v>
      </c>
      <c r="J1829" s="172" t="s">
        <v>4194</v>
      </c>
      <c r="K1829" s="172" t="s">
        <v>4216</v>
      </c>
      <c r="L1829" s="172" t="s">
        <v>4224</v>
      </c>
      <c r="M1829" s="172" t="s">
        <v>179</v>
      </c>
    </row>
    <row r="1830" spans="2:13" ht="20.100000000000001" customHeight="1" x14ac:dyDescent="0.25">
      <c r="B1830" s="169" t="str">
        <f>IFERROR(RANK(Table912[[#This Row],[search id]],Table912[search id],1),"")</f>
        <v/>
      </c>
      <c r="C1830" s="170" t="str">
        <f>IF(MIN(Table912[[#This Row],[search supracategory]:[search subcategory]])&lt;&gt;0,MIN(Table912[[#This Row],[search supracategory]:[search subcategory]]),"")</f>
        <v/>
      </c>
      <c r="D1830" s="170" t="str">
        <f>IFERROR(SEARCH($G$3,Table912[[#This Row],[Supracategory Name]])+ROW()/100000,"")</f>
        <v/>
      </c>
      <c r="E1830" s="170" t="str">
        <f>IFERROR(SEARCH($G$3,Table912[[#This Row],[Category Name]])+ROW()/100000,"")</f>
        <v/>
      </c>
      <c r="F1830" s="170" t="str">
        <f>IFERROR(SEARCH($G$3,Table912[[#This Row],[Subcategory Name]])+ROW()/100000,"")</f>
        <v/>
      </c>
      <c r="G1830" s="171">
        <v>2890</v>
      </c>
      <c r="H1830" s="172" t="s">
        <v>3865</v>
      </c>
      <c r="I1830" s="172" t="s">
        <v>4194</v>
      </c>
      <c r="J1830" s="172" t="s">
        <v>4194</v>
      </c>
      <c r="K1830" s="172" t="s">
        <v>4216</v>
      </c>
      <c r="L1830" s="172" t="s">
        <v>4226</v>
      </c>
      <c r="M1830" s="172" t="s">
        <v>179</v>
      </c>
    </row>
    <row r="1831" spans="2:13" ht="20.100000000000001" customHeight="1" x14ac:dyDescent="0.25">
      <c r="B1831" s="173" t="str">
        <f>IFERROR(RANK(Table912[[#This Row],[search id]],Table912[search id],1),"")</f>
        <v/>
      </c>
      <c r="C1831" s="174" t="str">
        <f>IF(MIN(Table912[[#This Row],[search supracategory]:[search subcategory]])&lt;&gt;0,MIN(Table912[[#This Row],[search supracategory]:[search subcategory]]),"")</f>
        <v/>
      </c>
      <c r="D1831" s="174" t="str">
        <f>IFERROR(SEARCH($G$3,Table912[[#This Row],[Supracategory Name]])+ROW()/100000,"")</f>
        <v/>
      </c>
      <c r="E1831" s="174" t="str">
        <f>IFERROR(SEARCH($G$3,Table912[[#This Row],[Category Name]])+ROW()/100000,"")</f>
        <v/>
      </c>
      <c r="F1831" s="174" t="str">
        <f>IFERROR(SEARCH($G$3,Table912[[#This Row],[Subcategory Name]])+ROW()/100000,"")</f>
        <v/>
      </c>
      <c r="G1831" s="171">
        <v>2891</v>
      </c>
      <c r="H1831" s="172" t="s">
        <v>3865</v>
      </c>
      <c r="I1831" s="172" t="s">
        <v>4194</v>
      </c>
      <c r="J1831" s="172" t="s">
        <v>4194</v>
      </c>
      <c r="K1831" s="172" t="s">
        <v>4216</v>
      </c>
      <c r="L1831" s="172" t="s">
        <v>4227</v>
      </c>
      <c r="M1831" s="172" t="s">
        <v>179</v>
      </c>
    </row>
    <row r="1832" spans="2:13" ht="20.100000000000001" customHeight="1" x14ac:dyDescent="0.25">
      <c r="B1832" s="169" t="str">
        <f>IFERROR(RANK(Table912[[#This Row],[search id]],Table912[search id],1),"")</f>
        <v/>
      </c>
      <c r="C1832" s="170" t="str">
        <f>IF(MIN(Table912[[#This Row],[search supracategory]:[search subcategory]])&lt;&gt;0,MIN(Table912[[#This Row],[search supracategory]:[search subcategory]]),"")</f>
        <v/>
      </c>
      <c r="D1832" s="170" t="str">
        <f>IFERROR(SEARCH($G$3,Table912[[#This Row],[Supracategory Name]])+ROW()/100000,"")</f>
        <v/>
      </c>
      <c r="E1832" s="170" t="str">
        <f>IFERROR(SEARCH($G$3,Table912[[#This Row],[Category Name]])+ROW()/100000,"")</f>
        <v/>
      </c>
      <c r="F1832" s="170" t="str">
        <f>IFERROR(SEARCH($G$3,Table912[[#This Row],[Subcategory Name]])+ROW()/100000,"")</f>
        <v/>
      </c>
      <c r="G1832" s="171">
        <v>2892</v>
      </c>
      <c r="H1832" s="172" t="s">
        <v>3865</v>
      </c>
      <c r="I1832" s="172" t="s">
        <v>4194</v>
      </c>
      <c r="J1832" s="172" t="s">
        <v>4194</v>
      </c>
      <c r="K1832" s="172" t="s">
        <v>4216</v>
      </c>
      <c r="L1832" s="172" t="s">
        <v>4229</v>
      </c>
      <c r="M1832" s="172" t="s">
        <v>179</v>
      </c>
    </row>
    <row r="1833" spans="2:13" ht="20.100000000000001" customHeight="1" x14ac:dyDescent="0.25">
      <c r="B1833" s="173" t="str">
        <f>IFERROR(RANK(Table912[[#This Row],[search id]],Table912[search id],1),"")</f>
        <v/>
      </c>
      <c r="C1833" s="174" t="str">
        <f>IF(MIN(Table912[[#This Row],[search supracategory]:[search subcategory]])&lt;&gt;0,MIN(Table912[[#This Row],[search supracategory]:[search subcategory]]),"")</f>
        <v/>
      </c>
      <c r="D1833" s="174" t="str">
        <f>IFERROR(SEARCH($G$3,Table912[[#This Row],[Supracategory Name]])+ROW()/100000,"")</f>
        <v/>
      </c>
      <c r="E1833" s="174" t="str">
        <f>IFERROR(SEARCH($G$3,Table912[[#This Row],[Category Name]])+ROW()/100000,"")</f>
        <v/>
      </c>
      <c r="F1833" s="174" t="str">
        <f>IFERROR(SEARCH($G$3,Table912[[#This Row],[Subcategory Name]])+ROW()/100000,"")</f>
        <v/>
      </c>
      <c r="G1833" s="171">
        <v>2899</v>
      </c>
      <c r="H1833" s="172" t="s">
        <v>3865</v>
      </c>
      <c r="I1833" s="172" t="s">
        <v>4194</v>
      </c>
      <c r="J1833" s="172" t="s">
        <v>4194</v>
      </c>
      <c r="K1833" s="172" t="s">
        <v>4231</v>
      </c>
      <c r="L1833" s="172" t="s">
        <v>4232</v>
      </c>
      <c r="M1833" s="172" t="s">
        <v>179</v>
      </c>
    </row>
    <row r="1834" spans="2:13" ht="20.100000000000001" customHeight="1" x14ac:dyDescent="0.25">
      <c r="B1834" s="169" t="str">
        <f>IFERROR(RANK(Table912[[#This Row],[search id]],Table912[search id],1),"")</f>
        <v/>
      </c>
      <c r="C1834" s="170" t="str">
        <f>IF(MIN(Table912[[#This Row],[search supracategory]:[search subcategory]])&lt;&gt;0,MIN(Table912[[#This Row],[search supracategory]:[search subcategory]]),"")</f>
        <v/>
      </c>
      <c r="D1834" s="170" t="str">
        <f>IFERROR(SEARCH($G$3,Table912[[#This Row],[Supracategory Name]])+ROW()/100000,"")</f>
        <v/>
      </c>
      <c r="E1834" s="170" t="str">
        <f>IFERROR(SEARCH($G$3,Table912[[#This Row],[Category Name]])+ROW()/100000,"")</f>
        <v/>
      </c>
      <c r="F1834" s="170" t="str">
        <f>IFERROR(SEARCH($G$3,Table912[[#This Row],[Subcategory Name]])+ROW()/100000,"")</f>
        <v/>
      </c>
      <c r="G1834" s="171">
        <v>2900</v>
      </c>
      <c r="H1834" s="172" t="s">
        <v>3865</v>
      </c>
      <c r="I1834" s="172" t="s">
        <v>4194</v>
      </c>
      <c r="J1834" s="172" t="s">
        <v>4194</v>
      </c>
      <c r="K1834" s="172" t="s">
        <v>4231</v>
      </c>
      <c r="L1834" s="172" t="s">
        <v>4235</v>
      </c>
      <c r="M1834" s="172" t="s">
        <v>179</v>
      </c>
    </row>
    <row r="1835" spans="2:13" ht="20.100000000000001" customHeight="1" x14ac:dyDescent="0.25">
      <c r="B1835" s="173" t="str">
        <f>IFERROR(RANK(Table912[[#This Row],[search id]],Table912[search id],1),"")</f>
        <v/>
      </c>
      <c r="C1835" s="174" t="str">
        <f>IF(MIN(Table912[[#This Row],[search supracategory]:[search subcategory]])&lt;&gt;0,MIN(Table912[[#This Row],[search supracategory]:[search subcategory]]),"")</f>
        <v/>
      </c>
      <c r="D1835" s="174" t="str">
        <f>IFERROR(SEARCH($G$3,Table912[[#This Row],[Supracategory Name]])+ROW()/100000,"")</f>
        <v/>
      </c>
      <c r="E1835" s="174" t="str">
        <f>IFERROR(SEARCH($G$3,Table912[[#This Row],[Category Name]])+ROW()/100000,"")</f>
        <v/>
      </c>
      <c r="F1835" s="174" t="str">
        <f>IFERROR(SEARCH($G$3,Table912[[#This Row],[Subcategory Name]])+ROW()/100000,"")</f>
        <v/>
      </c>
      <c r="G1835" s="171">
        <v>2901</v>
      </c>
      <c r="H1835" s="172" t="s">
        <v>3865</v>
      </c>
      <c r="I1835" s="172" t="s">
        <v>4194</v>
      </c>
      <c r="J1835" s="172" t="s">
        <v>4194</v>
      </c>
      <c r="K1835" s="172" t="s">
        <v>4231</v>
      </c>
      <c r="L1835" s="172" t="s">
        <v>4237</v>
      </c>
      <c r="M1835" s="172" t="s">
        <v>179</v>
      </c>
    </row>
    <row r="1836" spans="2:13" ht="20.100000000000001" customHeight="1" x14ac:dyDescent="0.25">
      <c r="B1836" s="169" t="str">
        <f>IFERROR(RANK(Table912[[#This Row],[search id]],Table912[search id],1),"")</f>
        <v/>
      </c>
      <c r="C1836" s="170" t="str">
        <f>IF(MIN(Table912[[#This Row],[search supracategory]:[search subcategory]])&lt;&gt;0,MIN(Table912[[#This Row],[search supracategory]:[search subcategory]]),"")</f>
        <v/>
      </c>
      <c r="D1836" s="170" t="str">
        <f>IFERROR(SEARCH($G$3,Table912[[#This Row],[Supracategory Name]])+ROW()/100000,"")</f>
        <v/>
      </c>
      <c r="E1836" s="170" t="str">
        <f>IFERROR(SEARCH($G$3,Table912[[#This Row],[Category Name]])+ROW()/100000,"")</f>
        <v/>
      </c>
      <c r="F1836" s="170" t="str">
        <f>IFERROR(SEARCH($G$3,Table912[[#This Row],[Subcategory Name]])+ROW()/100000,"")</f>
        <v/>
      </c>
      <c r="G1836" s="171">
        <v>2902</v>
      </c>
      <c r="H1836" s="172" t="s">
        <v>3865</v>
      </c>
      <c r="I1836" s="172" t="s">
        <v>4194</v>
      </c>
      <c r="J1836" s="172" t="s">
        <v>4194</v>
      </c>
      <c r="K1836" s="172" t="s">
        <v>4231</v>
      </c>
      <c r="L1836" s="172" t="s">
        <v>4239</v>
      </c>
      <c r="M1836" s="172" t="s">
        <v>179</v>
      </c>
    </row>
    <row r="1837" spans="2:13" ht="20.100000000000001" customHeight="1" x14ac:dyDescent="0.25">
      <c r="B1837" s="173" t="str">
        <f>IFERROR(RANK(Table912[[#This Row],[search id]],Table912[search id],1),"")</f>
        <v/>
      </c>
      <c r="C1837" s="174" t="str">
        <f>IF(MIN(Table912[[#This Row],[search supracategory]:[search subcategory]])&lt;&gt;0,MIN(Table912[[#This Row],[search supracategory]:[search subcategory]]),"")</f>
        <v/>
      </c>
      <c r="D1837" s="174" t="str">
        <f>IFERROR(SEARCH($G$3,Table912[[#This Row],[Supracategory Name]])+ROW()/100000,"")</f>
        <v/>
      </c>
      <c r="E1837" s="174" t="str">
        <f>IFERROR(SEARCH($G$3,Table912[[#This Row],[Category Name]])+ROW()/100000,"")</f>
        <v/>
      </c>
      <c r="F1837" s="174" t="str">
        <f>IFERROR(SEARCH($G$3,Table912[[#This Row],[Subcategory Name]])+ROW()/100000,"")</f>
        <v/>
      </c>
      <c r="G1837" s="171">
        <v>2903</v>
      </c>
      <c r="H1837" s="172" t="s">
        <v>3865</v>
      </c>
      <c r="I1837" s="172" t="s">
        <v>4194</v>
      </c>
      <c r="J1837" s="172" t="s">
        <v>4194</v>
      </c>
      <c r="K1837" s="172" t="s">
        <v>4231</v>
      </c>
      <c r="L1837" s="172" t="s">
        <v>4241</v>
      </c>
      <c r="M1837" s="172" t="s">
        <v>179</v>
      </c>
    </row>
    <row r="1838" spans="2:13" ht="20.100000000000001" customHeight="1" x14ac:dyDescent="0.25">
      <c r="B1838" s="169" t="str">
        <f>IFERROR(RANK(Table912[[#This Row],[search id]],Table912[search id],1),"")</f>
        <v/>
      </c>
      <c r="C1838" s="170" t="str">
        <f>IF(MIN(Table912[[#This Row],[search supracategory]:[search subcategory]])&lt;&gt;0,MIN(Table912[[#This Row],[search supracategory]:[search subcategory]]),"")</f>
        <v/>
      </c>
      <c r="D1838" s="170" t="str">
        <f>IFERROR(SEARCH($G$3,Table912[[#This Row],[Supracategory Name]])+ROW()/100000,"")</f>
        <v/>
      </c>
      <c r="E1838" s="170" t="str">
        <f>IFERROR(SEARCH($G$3,Table912[[#This Row],[Category Name]])+ROW()/100000,"")</f>
        <v/>
      </c>
      <c r="F1838" s="170" t="str">
        <f>IFERROR(SEARCH($G$3,Table912[[#This Row],[Subcategory Name]])+ROW()/100000,"")</f>
        <v/>
      </c>
      <c r="G1838" s="171">
        <v>824</v>
      </c>
      <c r="H1838" s="172" t="s">
        <v>3865</v>
      </c>
      <c r="I1838" s="172" t="s">
        <v>4194</v>
      </c>
      <c r="J1838" s="172" t="s">
        <v>4194</v>
      </c>
      <c r="K1838" s="172" t="s">
        <v>4243</v>
      </c>
      <c r="L1838" s="172" t="s">
        <v>4244</v>
      </c>
      <c r="M1838" s="172" t="s">
        <v>179</v>
      </c>
    </row>
    <row r="1839" spans="2:13" ht="20.100000000000001" customHeight="1" x14ac:dyDescent="0.25">
      <c r="B1839" s="173" t="str">
        <f>IFERROR(RANK(Table912[[#This Row],[search id]],Table912[search id],1),"")</f>
        <v/>
      </c>
      <c r="C1839" s="174" t="str">
        <f>IF(MIN(Table912[[#This Row],[search supracategory]:[search subcategory]])&lt;&gt;0,MIN(Table912[[#This Row],[search supracategory]:[search subcategory]]),"")</f>
        <v/>
      </c>
      <c r="D1839" s="174" t="str">
        <f>IFERROR(SEARCH($G$3,Table912[[#This Row],[Supracategory Name]])+ROW()/100000,"")</f>
        <v/>
      </c>
      <c r="E1839" s="174" t="str">
        <f>IFERROR(SEARCH($G$3,Table912[[#This Row],[Category Name]])+ROW()/100000,"")</f>
        <v/>
      </c>
      <c r="F1839" s="174" t="str">
        <f>IFERROR(SEARCH($G$3,Table912[[#This Row],[Subcategory Name]])+ROW()/100000,"")</f>
        <v/>
      </c>
      <c r="G1839" s="171">
        <v>826</v>
      </c>
      <c r="H1839" s="172" t="s">
        <v>3865</v>
      </c>
      <c r="I1839" s="172" t="s">
        <v>4194</v>
      </c>
      <c r="J1839" s="172" t="s">
        <v>4194</v>
      </c>
      <c r="K1839" s="172" t="s">
        <v>4243</v>
      </c>
      <c r="L1839" s="172" t="s">
        <v>4247</v>
      </c>
      <c r="M1839" s="172" t="s">
        <v>179</v>
      </c>
    </row>
    <row r="1840" spans="2:13" ht="20.100000000000001" customHeight="1" x14ac:dyDescent="0.25">
      <c r="B1840" s="169" t="str">
        <f>IFERROR(RANK(Table912[[#This Row],[search id]],Table912[search id],1),"")</f>
        <v/>
      </c>
      <c r="C1840" s="170" t="str">
        <f>IF(MIN(Table912[[#This Row],[search supracategory]:[search subcategory]])&lt;&gt;0,MIN(Table912[[#This Row],[search supracategory]:[search subcategory]]),"")</f>
        <v/>
      </c>
      <c r="D1840" s="170" t="str">
        <f>IFERROR(SEARCH($G$3,Table912[[#This Row],[Supracategory Name]])+ROW()/100000,"")</f>
        <v/>
      </c>
      <c r="E1840" s="170" t="str">
        <f>IFERROR(SEARCH($G$3,Table912[[#This Row],[Category Name]])+ROW()/100000,"")</f>
        <v/>
      </c>
      <c r="F1840" s="170" t="str">
        <f>IFERROR(SEARCH($G$3,Table912[[#This Row],[Subcategory Name]])+ROW()/100000,"")</f>
        <v/>
      </c>
      <c r="G1840" s="171">
        <v>827</v>
      </c>
      <c r="H1840" s="172" t="s">
        <v>3865</v>
      </c>
      <c r="I1840" s="172" t="s">
        <v>4194</v>
      </c>
      <c r="J1840" s="172" t="s">
        <v>4194</v>
      </c>
      <c r="K1840" s="172" t="s">
        <v>4243</v>
      </c>
      <c r="L1840" s="172" t="s">
        <v>4249</v>
      </c>
      <c r="M1840" s="172" t="s">
        <v>179</v>
      </c>
    </row>
    <row r="1841" spans="2:13" ht="20.100000000000001" customHeight="1" x14ac:dyDescent="0.25">
      <c r="B1841" s="173" t="str">
        <f>IFERROR(RANK(Table912[[#This Row],[search id]],Table912[search id],1),"")</f>
        <v/>
      </c>
      <c r="C1841" s="174" t="str">
        <f>IF(MIN(Table912[[#This Row],[search supracategory]:[search subcategory]])&lt;&gt;0,MIN(Table912[[#This Row],[search supracategory]:[search subcategory]]),"")</f>
        <v/>
      </c>
      <c r="D1841" s="174" t="str">
        <f>IFERROR(SEARCH($G$3,Table912[[#This Row],[Supracategory Name]])+ROW()/100000,"")</f>
        <v/>
      </c>
      <c r="E1841" s="174" t="str">
        <f>IFERROR(SEARCH($G$3,Table912[[#This Row],[Category Name]])+ROW()/100000,"")</f>
        <v/>
      </c>
      <c r="F1841" s="174" t="str">
        <f>IFERROR(SEARCH($G$3,Table912[[#This Row],[Subcategory Name]])+ROW()/100000,"")</f>
        <v/>
      </c>
      <c r="G1841" s="171">
        <v>2905</v>
      </c>
      <c r="H1841" s="172" t="s">
        <v>3865</v>
      </c>
      <c r="I1841" s="172" t="s">
        <v>4194</v>
      </c>
      <c r="J1841" s="172" t="s">
        <v>4194</v>
      </c>
      <c r="K1841" s="172" t="s">
        <v>4251</v>
      </c>
      <c r="L1841" s="172" t="s">
        <v>4252</v>
      </c>
      <c r="M1841" s="172" t="s">
        <v>179</v>
      </c>
    </row>
    <row r="1842" spans="2:13" ht="20.100000000000001" customHeight="1" x14ac:dyDescent="0.25">
      <c r="B1842" s="169" t="str">
        <f>IFERROR(RANK(Table912[[#This Row],[search id]],Table912[search id],1),"")</f>
        <v/>
      </c>
      <c r="C1842" s="170" t="str">
        <f>IF(MIN(Table912[[#This Row],[search supracategory]:[search subcategory]])&lt;&gt;0,MIN(Table912[[#This Row],[search supracategory]:[search subcategory]]),"")</f>
        <v/>
      </c>
      <c r="D1842" s="170" t="str">
        <f>IFERROR(SEARCH($G$3,Table912[[#This Row],[Supracategory Name]])+ROW()/100000,"")</f>
        <v/>
      </c>
      <c r="E1842" s="170" t="str">
        <f>IFERROR(SEARCH($G$3,Table912[[#This Row],[Category Name]])+ROW()/100000,"")</f>
        <v/>
      </c>
      <c r="F1842" s="170" t="str">
        <f>IFERROR(SEARCH($G$3,Table912[[#This Row],[Subcategory Name]])+ROW()/100000,"")</f>
        <v/>
      </c>
      <c r="G1842" s="171">
        <v>2906</v>
      </c>
      <c r="H1842" s="172" t="s">
        <v>3865</v>
      </c>
      <c r="I1842" s="172" t="s">
        <v>4194</v>
      </c>
      <c r="J1842" s="172" t="s">
        <v>4194</v>
      </c>
      <c r="K1842" s="172" t="s">
        <v>4251</v>
      </c>
      <c r="L1842" s="172" t="s">
        <v>4255</v>
      </c>
      <c r="M1842" s="172" t="s">
        <v>179</v>
      </c>
    </row>
    <row r="1843" spans="2:13" ht="20.100000000000001" customHeight="1" x14ac:dyDescent="0.25">
      <c r="B1843" s="173" t="str">
        <f>IFERROR(RANK(Table912[[#This Row],[search id]],Table912[search id],1),"")</f>
        <v/>
      </c>
      <c r="C1843" s="174" t="str">
        <f>IF(MIN(Table912[[#This Row],[search supracategory]:[search subcategory]])&lt;&gt;0,MIN(Table912[[#This Row],[search supracategory]:[search subcategory]]),"")</f>
        <v/>
      </c>
      <c r="D1843" s="174" t="str">
        <f>IFERROR(SEARCH($G$3,Table912[[#This Row],[Supracategory Name]])+ROW()/100000,"")</f>
        <v/>
      </c>
      <c r="E1843" s="174" t="str">
        <f>IFERROR(SEARCH($G$3,Table912[[#This Row],[Category Name]])+ROW()/100000,"")</f>
        <v/>
      </c>
      <c r="F1843" s="174" t="str">
        <f>IFERROR(SEARCH($G$3,Table912[[#This Row],[Subcategory Name]])+ROW()/100000,"")</f>
        <v/>
      </c>
      <c r="G1843" s="171">
        <v>2907</v>
      </c>
      <c r="H1843" s="172" t="s">
        <v>3865</v>
      </c>
      <c r="I1843" s="172" t="s">
        <v>4194</v>
      </c>
      <c r="J1843" s="172" t="s">
        <v>4194</v>
      </c>
      <c r="K1843" s="172" t="s">
        <v>4251</v>
      </c>
      <c r="L1843" s="172" t="s">
        <v>4257</v>
      </c>
      <c r="M1843" s="172" t="s">
        <v>179</v>
      </c>
    </row>
    <row r="1844" spans="2:13" ht="20.100000000000001" customHeight="1" x14ac:dyDescent="0.25">
      <c r="B1844" s="169" t="str">
        <f>IFERROR(RANK(Table912[[#This Row],[search id]],Table912[search id],1),"")</f>
        <v/>
      </c>
      <c r="C1844" s="170" t="str">
        <f>IF(MIN(Table912[[#This Row],[search supracategory]:[search subcategory]])&lt;&gt;0,MIN(Table912[[#This Row],[search supracategory]:[search subcategory]]),"")</f>
        <v/>
      </c>
      <c r="D1844" s="170" t="str">
        <f>IFERROR(SEARCH($G$3,Table912[[#This Row],[Supracategory Name]])+ROW()/100000,"")</f>
        <v/>
      </c>
      <c r="E1844" s="170" t="str">
        <f>IFERROR(SEARCH($G$3,Table912[[#This Row],[Category Name]])+ROW()/100000,"")</f>
        <v/>
      </c>
      <c r="F1844" s="170" t="str">
        <f>IFERROR(SEARCH($G$3,Table912[[#This Row],[Subcategory Name]])+ROW()/100000,"")</f>
        <v/>
      </c>
      <c r="G1844" s="171">
        <v>2908</v>
      </c>
      <c r="H1844" s="172" t="s">
        <v>3865</v>
      </c>
      <c r="I1844" s="172" t="s">
        <v>4194</v>
      </c>
      <c r="J1844" s="172" t="s">
        <v>4194</v>
      </c>
      <c r="K1844" s="172" t="s">
        <v>4251</v>
      </c>
      <c r="L1844" s="172" t="s">
        <v>4259</v>
      </c>
      <c r="M1844" s="172" t="s">
        <v>179</v>
      </c>
    </row>
    <row r="1845" spans="2:13" ht="20.100000000000001" customHeight="1" x14ac:dyDescent="0.25">
      <c r="B1845" s="173" t="str">
        <f>IFERROR(RANK(Table912[[#This Row],[search id]],Table912[search id],1),"")</f>
        <v/>
      </c>
      <c r="C1845" s="174" t="str">
        <f>IF(MIN(Table912[[#This Row],[search supracategory]:[search subcategory]])&lt;&gt;0,MIN(Table912[[#This Row],[search supracategory]:[search subcategory]]),"")</f>
        <v/>
      </c>
      <c r="D1845" s="174" t="str">
        <f>IFERROR(SEARCH($G$3,Table912[[#This Row],[Supracategory Name]])+ROW()/100000,"")</f>
        <v/>
      </c>
      <c r="E1845" s="174" t="str">
        <f>IFERROR(SEARCH($G$3,Table912[[#This Row],[Category Name]])+ROW()/100000,"")</f>
        <v/>
      </c>
      <c r="F1845" s="174" t="str">
        <f>IFERROR(SEARCH($G$3,Table912[[#This Row],[Subcategory Name]])+ROW()/100000,"")</f>
        <v/>
      </c>
      <c r="G1845" s="171">
        <v>2909</v>
      </c>
      <c r="H1845" s="172" t="s">
        <v>3865</v>
      </c>
      <c r="I1845" s="172" t="s">
        <v>4194</v>
      </c>
      <c r="J1845" s="172" t="s">
        <v>4194</v>
      </c>
      <c r="K1845" s="172" t="s">
        <v>4251</v>
      </c>
      <c r="L1845" s="172" t="s">
        <v>4261</v>
      </c>
      <c r="M1845" s="172" t="s">
        <v>179</v>
      </c>
    </row>
    <row r="1846" spans="2:13" ht="20.100000000000001" customHeight="1" x14ac:dyDescent="0.25">
      <c r="B1846" s="169" t="str">
        <f>IFERROR(RANK(Table912[[#This Row],[search id]],Table912[search id],1),"")</f>
        <v/>
      </c>
      <c r="C1846" s="170" t="str">
        <f>IF(MIN(Table912[[#This Row],[search supracategory]:[search subcategory]])&lt;&gt;0,MIN(Table912[[#This Row],[search supracategory]:[search subcategory]]),"")</f>
        <v/>
      </c>
      <c r="D1846" s="170" t="str">
        <f>IFERROR(SEARCH($G$3,Table912[[#This Row],[Supracategory Name]])+ROW()/100000,"")</f>
        <v/>
      </c>
      <c r="E1846" s="170" t="str">
        <f>IFERROR(SEARCH($G$3,Table912[[#This Row],[Category Name]])+ROW()/100000,"")</f>
        <v/>
      </c>
      <c r="F1846" s="170" t="str">
        <f>IFERROR(SEARCH($G$3,Table912[[#This Row],[Subcategory Name]])+ROW()/100000,"")</f>
        <v/>
      </c>
      <c r="G1846" s="171">
        <v>2910</v>
      </c>
      <c r="H1846" s="172" t="s">
        <v>3865</v>
      </c>
      <c r="I1846" s="172" t="s">
        <v>4194</v>
      </c>
      <c r="J1846" s="172" t="s">
        <v>4194</v>
      </c>
      <c r="K1846" s="172" t="s">
        <v>4251</v>
      </c>
      <c r="L1846" s="172" t="s">
        <v>4263</v>
      </c>
      <c r="M1846" s="172" t="s">
        <v>179</v>
      </c>
    </row>
    <row r="1847" spans="2:13" ht="20.100000000000001" customHeight="1" x14ac:dyDescent="0.25">
      <c r="B1847" s="173" t="str">
        <f>IFERROR(RANK(Table912[[#This Row],[search id]],Table912[search id],1),"")</f>
        <v/>
      </c>
      <c r="C1847" s="174" t="str">
        <f>IF(MIN(Table912[[#This Row],[search supracategory]:[search subcategory]])&lt;&gt;0,MIN(Table912[[#This Row],[search supracategory]:[search subcategory]]),"")</f>
        <v/>
      </c>
      <c r="D1847" s="174" t="str">
        <f>IFERROR(SEARCH($G$3,Table912[[#This Row],[Supracategory Name]])+ROW()/100000,"")</f>
        <v/>
      </c>
      <c r="E1847" s="174" t="str">
        <f>IFERROR(SEARCH($G$3,Table912[[#This Row],[Category Name]])+ROW()/100000,"")</f>
        <v/>
      </c>
      <c r="F1847" s="174" t="str">
        <f>IFERROR(SEARCH($G$3,Table912[[#This Row],[Subcategory Name]])+ROW()/100000,"")</f>
        <v/>
      </c>
      <c r="G1847" s="171">
        <v>2911</v>
      </c>
      <c r="H1847" s="172" t="s">
        <v>3865</v>
      </c>
      <c r="I1847" s="172" t="s">
        <v>4194</v>
      </c>
      <c r="J1847" s="172" t="s">
        <v>4194</v>
      </c>
      <c r="K1847" s="172" t="s">
        <v>4251</v>
      </c>
      <c r="L1847" s="172" t="s">
        <v>4265</v>
      </c>
      <c r="M1847" s="172" t="s">
        <v>179</v>
      </c>
    </row>
    <row r="1848" spans="2:13" ht="20.100000000000001" customHeight="1" x14ac:dyDescent="0.25">
      <c r="B1848" s="169" t="str">
        <f>IFERROR(RANK(Table912[[#This Row],[search id]],Table912[search id],1),"")</f>
        <v/>
      </c>
      <c r="C1848" s="170" t="str">
        <f>IF(MIN(Table912[[#This Row],[search supracategory]:[search subcategory]])&lt;&gt;0,MIN(Table912[[#This Row],[search supracategory]:[search subcategory]]),"")</f>
        <v/>
      </c>
      <c r="D1848" s="170" t="str">
        <f>IFERROR(SEARCH($G$3,Table912[[#This Row],[Supracategory Name]])+ROW()/100000,"")</f>
        <v/>
      </c>
      <c r="E1848" s="170" t="str">
        <f>IFERROR(SEARCH($G$3,Table912[[#This Row],[Category Name]])+ROW()/100000,"")</f>
        <v/>
      </c>
      <c r="F1848" s="170" t="str">
        <f>IFERROR(SEARCH($G$3,Table912[[#This Row],[Subcategory Name]])+ROW()/100000,"")</f>
        <v/>
      </c>
      <c r="G1848" s="171">
        <v>2912</v>
      </c>
      <c r="H1848" s="172" t="s">
        <v>3865</v>
      </c>
      <c r="I1848" s="172" t="s">
        <v>4194</v>
      </c>
      <c r="J1848" s="172" t="s">
        <v>4194</v>
      </c>
      <c r="K1848" s="172" t="s">
        <v>4251</v>
      </c>
      <c r="L1848" s="172" t="s">
        <v>4267</v>
      </c>
      <c r="M1848" s="172" t="s">
        <v>179</v>
      </c>
    </row>
    <row r="1849" spans="2:13" ht="20.100000000000001" customHeight="1" x14ac:dyDescent="0.25">
      <c r="B1849" s="173" t="str">
        <f>IFERROR(RANK(Table912[[#This Row],[search id]],Table912[search id],1),"")</f>
        <v/>
      </c>
      <c r="C1849" s="174" t="str">
        <f>IF(MIN(Table912[[#This Row],[search supracategory]:[search subcategory]])&lt;&gt;0,MIN(Table912[[#This Row],[search supracategory]:[search subcategory]]),"")</f>
        <v/>
      </c>
      <c r="D1849" s="174" t="str">
        <f>IFERROR(SEARCH($G$3,Table912[[#This Row],[Supracategory Name]])+ROW()/100000,"")</f>
        <v/>
      </c>
      <c r="E1849" s="174" t="str">
        <f>IFERROR(SEARCH($G$3,Table912[[#This Row],[Category Name]])+ROW()/100000,"")</f>
        <v/>
      </c>
      <c r="F1849" s="174" t="str">
        <f>IFERROR(SEARCH($G$3,Table912[[#This Row],[Subcategory Name]])+ROW()/100000,"")</f>
        <v/>
      </c>
      <c r="G1849" s="171">
        <v>2913</v>
      </c>
      <c r="H1849" s="172" t="s">
        <v>3865</v>
      </c>
      <c r="I1849" s="172" t="s">
        <v>4194</v>
      </c>
      <c r="J1849" s="172" t="s">
        <v>4194</v>
      </c>
      <c r="K1849" s="172" t="s">
        <v>4251</v>
      </c>
      <c r="L1849" s="172" t="s">
        <v>4269</v>
      </c>
      <c r="M1849" s="172" t="s">
        <v>179</v>
      </c>
    </row>
    <row r="1850" spans="2:13" ht="20.100000000000001" customHeight="1" x14ac:dyDescent="0.25">
      <c r="B1850" s="169" t="str">
        <f>IFERROR(RANK(Table912[[#This Row],[search id]],Table912[search id],1),"")</f>
        <v/>
      </c>
      <c r="C1850" s="170" t="str">
        <f>IF(MIN(Table912[[#This Row],[search supracategory]:[search subcategory]])&lt;&gt;0,MIN(Table912[[#This Row],[search supracategory]:[search subcategory]]),"")</f>
        <v/>
      </c>
      <c r="D1850" s="170" t="str">
        <f>IFERROR(SEARCH($G$3,Table912[[#This Row],[Supracategory Name]])+ROW()/100000,"")</f>
        <v/>
      </c>
      <c r="E1850" s="170" t="str">
        <f>IFERROR(SEARCH($G$3,Table912[[#This Row],[Category Name]])+ROW()/100000,"")</f>
        <v/>
      </c>
      <c r="F1850" s="170" t="str">
        <f>IFERROR(SEARCH($G$3,Table912[[#This Row],[Subcategory Name]])+ROW()/100000,"")</f>
        <v/>
      </c>
      <c r="G1850" s="171">
        <v>2914</v>
      </c>
      <c r="H1850" s="172" t="s">
        <v>3865</v>
      </c>
      <c r="I1850" s="172" t="s">
        <v>4194</v>
      </c>
      <c r="J1850" s="172" t="s">
        <v>4194</v>
      </c>
      <c r="K1850" s="172" t="s">
        <v>4251</v>
      </c>
      <c r="L1850" s="172" t="s">
        <v>4271</v>
      </c>
      <c r="M1850" s="172" t="s">
        <v>179</v>
      </c>
    </row>
    <row r="1851" spans="2:13" ht="20.100000000000001" customHeight="1" x14ac:dyDescent="0.25">
      <c r="B1851" s="173" t="str">
        <f>IFERROR(RANK(Table912[[#This Row],[search id]],Table912[search id],1),"")</f>
        <v/>
      </c>
      <c r="C1851" s="174" t="str">
        <f>IF(MIN(Table912[[#This Row],[search supracategory]:[search subcategory]])&lt;&gt;0,MIN(Table912[[#This Row],[search supracategory]:[search subcategory]]),"")</f>
        <v/>
      </c>
      <c r="D1851" s="174" t="str">
        <f>IFERROR(SEARCH($G$3,Table912[[#This Row],[Supracategory Name]])+ROW()/100000,"")</f>
        <v/>
      </c>
      <c r="E1851" s="174" t="str">
        <f>IFERROR(SEARCH($G$3,Table912[[#This Row],[Category Name]])+ROW()/100000,"")</f>
        <v/>
      </c>
      <c r="F1851" s="174" t="str">
        <f>IFERROR(SEARCH($G$3,Table912[[#This Row],[Subcategory Name]])+ROW()/100000,"")</f>
        <v/>
      </c>
      <c r="G1851" s="171">
        <v>2915</v>
      </c>
      <c r="H1851" s="172" t="s">
        <v>3865</v>
      </c>
      <c r="I1851" s="172" t="s">
        <v>4194</v>
      </c>
      <c r="J1851" s="172" t="s">
        <v>4194</v>
      </c>
      <c r="K1851" s="172" t="s">
        <v>4251</v>
      </c>
      <c r="L1851" s="172" t="s">
        <v>4273</v>
      </c>
      <c r="M1851" s="172" t="s">
        <v>179</v>
      </c>
    </row>
    <row r="1852" spans="2:13" ht="20.100000000000001" customHeight="1" x14ac:dyDescent="0.25">
      <c r="B1852" s="169" t="str">
        <f>IFERROR(RANK(Table912[[#This Row],[search id]],Table912[search id],1),"")</f>
        <v/>
      </c>
      <c r="C1852" s="170" t="str">
        <f>IF(MIN(Table912[[#This Row],[search supracategory]:[search subcategory]])&lt;&gt;0,MIN(Table912[[#This Row],[search supracategory]:[search subcategory]]),"")</f>
        <v/>
      </c>
      <c r="D1852" s="170" t="str">
        <f>IFERROR(SEARCH($G$3,Table912[[#This Row],[Supracategory Name]])+ROW()/100000,"")</f>
        <v/>
      </c>
      <c r="E1852" s="170" t="str">
        <f>IFERROR(SEARCH($G$3,Table912[[#This Row],[Category Name]])+ROW()/100000,"")</f>
        <v/>
      </c>
      <c r="F1852" s="170" t="str">
        <f>IFERROR(SEARCH($G$3,Table912[[#This Row],[Subcategory Name]])+ROW()/100000,"")</f>
        <v/>
      </c>
      <c r="G1852" s="171">
        <v>806</v>
      </c>
      <c r="H1852" s="172" t="s">
        <v>3865</v>
      </c>
      <c r="I1852" s="172" t="s">
        <v>4194</v>
      </c>
      <c r="J1852" s="172" t="s">
        <v>4194</v>
      </c>
      <c r="K1852" s="172" t="s">
        <v>4275</v>
      </c>
      <c r="L1852" s="172" t="s">
        <v>4276</v>
      </c>
      <c r="M1852" s="172" t="s">
        <v>179</v>
      </c>
    </row>
    <row r="1853" spans="2:13" ht="20.100000000000001" customHeight="1" x14ac:dyDescent="0.25">
      <c r="B1853" s="173" t="str">
        <f>IFERROR(RANK(Table912[[#This Row],[search id]],Table912[search id],1),"")</f>
        <v/>
      </c>
      <c r="C1853" s="174" t="str">
        <f>IF(MIN(Table912[[#This Row],[search supracategory]:[search subcategory]])&lt;&gt;0,MIN(Table912[[#This Row],[search supracategory]:[search subcategory]]),"")</f>
        <v/>
      </c>
      <c r="D1853" s="174" t="str">
        <f>IFERROR(SEARCH($G$3,Table912[[#This Row],[Supracategory Name]])+ROW()/100000,"")</f>
        <v/>
      </c>
      <c r="E1853" s="174" t="str">
        <f>IFERROR(SEARCH($G$3,Table912[[#This Row],[Category Name]])+ROW()/100000,"")</f>
        <v/>
      </c>
      <c r="F1853" s="174" t="str">
        <f>IFERROR(SEARCH($G$3,Table912[[#This Row],[Subcategory Name]])+ROW()/100000,"")</f>
        <v/>
      </c>
      <c r="G1853" s="171">
        <v>860</v>
      </c>
      <c r="H1853" s="172" t="s">
        <v>3865</v>
      </c>
      <c r="I1853" s="172" t="s">
        <v>4194</v>
      </c>
      <c r="J1853" s="172" t="s">
        <v>4194</v>
      </c>
      <c r="K1853" s="172" t="s">
        <v>4275</v>
      </c>
      <c r="L1853" s="172" t="s">
        <v>4279</v>
      </c>
      <c r="M1853" s="172" t="s">
        <v>179</v>
      </c>
    </row>
    <row r="1854" spans="2:13" ht="20.100000000000001" customHeight="1" x14ac:dyDescent="0.25">
      <c r="B1854" s="169" t="str">
        <f>IFERROR(RANK(Table912[[#This Row],[search id]],Table912[search id],1),"")</f>
        <v/>
      </c>
      <c r="C1854" s="170" t="str">
        <f>IF(MIN(Table912[[#This Row],[search supracategory]:[search subcategory]])&lt;&gt;0,MIN(Table912[[#This Row],[search supracategory]:[search subcategory]]),"")</f>
        <v/>
      </c>
      <c r="D1854" s="170" t="str">
        <f>IFERROR(SEARCH($G$3,Table912[[#This Row],[Supracategory Name]])+ROW()/100000,"")</f>
        <v/>
      </c>
      <c r="E1854" s="170" t="str">
        <f>IFERROR(SEARCH($G$3,Table912[[#This Row],[Category Name]])+ROW()/100000,"")</f>
        <v/>
      </c>
      <c r="F1854" s="170" t="str">
        <f>IFERROR(SEARCH($G$3,Table912[[#This Row],[Subcategory Name]])+ROW()/100000,"")</f>
        <v/>
      </c>
      <c r="G1854" s="171">
        <v>1130</v>
      </c>
      <c r="H1854" s="172" t="s">
        <v>3865</v>
      </c>
      <c r="I1854" s="172" t="s">
        <v>4194</v>
      </c>
      <c r="J1854" s="172" t="s">
        <v>4194</v>
      </c>
      <c r="K1854" s="172" t="s">
        <v>4275</v>
      </c>
      <c r="L1854" s="172" t="s">
        <v>4281</v>
      </c>
      <c r="M1854" s="172" t="s">
        <v>179</v>
      </c>
    </row>
    <row r="1855" spans="2:13" ht="20.100000000000001" customHeight="1" x14ac:dyDescent="0.25">
      <c r="B1855" s="173" t="str">
        <f>IFERROR(RANK(Table912[[#This Row],[search id]],Table912[search id],1),"")</f>
        <v/>
      </c>
      <c r="C1855" s="174" t="str">
        <f>IF(MIN(Table912[[#This Row],[search supracategory]:[search subcategory]])&lt;&gt;0,MIN(Table912[[#This Row],[search supracategory]:[search subcategory]]),"")</f>
        <v/>
      </c>
      <c r="D1855" s="174" t="str">
        <f>IFERROR(SEARCH($G$3,Table912[[#This Row],[Supracategory Name]])+ROW()/100000,"")</f>
        <v/>
      </c>
      <c r="E1855" s="174" t="str">
        <f>IFERROR(SEARCH($G$3,Table912[[#This Row],[Category Name]])+ROW()/100000,"")</f>
        <v/>
      </c>
      <c r="F1855" s="174" t="str">
        <f>IFERROR(SEARCH($G$3,Table912[[#This Row],[Subcategory Name]])+ROW()/100000,"")</f>
        <v/>
      </c>
      <c r="G1855" s="171">
        <v>807</v>
      </c>
      <c r="H1855" s="172" t="s">
        <v>3865</v>
      </c>
      <c r="I1855" s="172" t="s">
        <v>4194</v>
      </c>
      <c r="J1855" s="172" t="s">
        <v>4194</v>
      </c>
      <c r="K1855" s="172" t="s">
        <v>4283</v>
      </c>
      <c r="L1855" s="172" t="s">
        <v>4284</v>
      </c>
      <c r="M1855" s="172" t="s">
        <v>179</v>
      </c>
    </row>
    <row r="1856" spans="2:13" ht="20.100000000000001" customHeight="1" x14ac:dyDescent="0.25">
      <c r="B1856" s="169" t="str">
        <f>IFERROR(RANK(Table912[[#This Row],[search id]],Table912[search id],1),"")</f>
        <v/>
      </c>
      <c r="C1856" s="170" t="str">
        <f>IF(MIN(Table912[[#This Row],[search supracategory]:[search subcategory]])&lt;&gt;0,MIN(Table912[[#This Row],[search supracategory]:[search subcategory]]),"")</f>
        <v/>
      </c>
      <c r="D1856" s="170" t="str">
        <f>IFERROR(SEARCH($G$3,Table912[[#This Row],[Supracategory Name]])+ROW()/100000,"")</f>
        <v/>
      </c>
      <c r="E1856" s="170" t="str">
        <f>IFERROR(SEARCH($G$3,Table912[[#This Row],[Category Name]])+ROW()/100000,"")</f>
        <v/>
      </c>
      <c r="F1856" s="170" t="str">
        <f>IFERROR(SEARCH($G$3,Table912[[#This Row],[Subcategory Name]])+ROW()/100000,"")</f>
        <v/>
      </c>
      <c r="G1856" s="171">
        <v>818</v>
      </c>
      <c r="H1856" s="172" t="s">
        <v>3865</v>
      </c>
      <c r="I1856" s="172" t="s">
        <v>4194</v>
      </c>
      <c r="J1856" s="172" t="s">
        <v>4194</v>
      </c>
      <c r="K1856" s="172" t="s">
        <v>4283</v>
      </c>
      <c r="L1856" s="172" t="s">
        <v>4287</v>
      </c>
      <c r="M1856" s="172" t="s">
        <v>179</v>
      </c>
    </row>
    <row r="1857" spans="2:13" ht="20.100000000000001" customHeight="1" x14ac:dyDescent="0.25">
      <c r="B1857" s="173" t="str">
        <f>IFERROR(RANK(Table912[[#This Row],[search id]],Table912[search id],1),"")</f>
        <v/>
      </c>
      <c r="C1857" s="174" t="str">
        <f>IF(MIN(Table912[[#This Row],[search supracategory]:[search subcategory]])&lt;&gt;0,MIN(Table912[[#This Row],[search supracategory]:[search subcategory]]),"")</f>
        <v/>
      </c>
      <c r="D1857" s="174" t="str">
        <f>IFERROR(SEARCH($G$3,Table912[[#This Row],[Supracategory Name]])+ROW()/100000,"")</f>
        <v/>
      </c>
      <c r="E1857" s="174" t="str">
        <f>IFERROR(SEARCH($G$3,Table912[[#This Row],[Category Name]])+ROW()/100000,"")</f>
        <v/>
      </c>
      <c r="F1857" s="174" t="str">
        <f>IFERROR(SEARCH($G$3,Table912[[#This Row],[Subcategory Name]])+ROW()/100000,"")</f>
        <v/>
      </c>
      <c r="G1857" s="171">
        <v>819</v>
      </c>
      <c r="H1857" s="172" t="s">
        <v>3865</v>
      </c>
      <c r="I1857" s="172" t="s">
        <v>4194</v>
      </c>
      <c r="J1857" s="172" t="s">
        <v>4194</v>
      </c>
      <c r="K1857" s="172" t="s">
        <v>4283</v>
      </c>
      <c r="L1857" s="172" t="s">
        <v>4289</v>
      </c>
      <c r="M1857" s="172" t="s">
        <v>179</v>
      </c>
    </row>
    <row r="1858" spans="2:13" ht="20.100000000000001" customHeight="1" x14ac:dyDescent="0.25">
      <c r="B1858" s="169" t="str">
        <f>IFERROR(RANK(Table912[[#This Row],[search id]],Table912[search id],1),"")</f>
        <v/>
      </c>
      <c r="C1858" s="170" t="str">
        <f>IF(MIN(Table912[[#This Row],[search supracategory]:[search subcategory]])&lt;&gt;0,MIN(Table912[[#This Row],[search supracategory]:[search subcategory]]),"")</f>
        <v/>
      </c>
      <c r="D1858" s="170" t="str">
        <f>IFERROR(SEARCH($G$3,Table912[[#This Row],[Supracategory Name]])+ROW()/100000,"")</f>
        <v/>
      </c>
      <c r="E1858" s="170" t="str">
        <f>IFERROR(SEARCH($G$3,Table912[[#This Row],[Category Name]])+ROW()/100000,"")</f>
        <v/>
      </c>
      <c r="F1858" s="170" t="str">
        <f>IFERROR(SEARCH($G$3,Table912[[#This Row],[Subcategory Name]])+ROW()/100000,"")</f>
        <v/>
      </c>
      <c r="G1858" s="171">
        <v>820</v>
      </c>
      <c r="H1858" s="172" t="s">
        <v>3865</v>
      </c>
      <c r="I1858" s="172" t="s">
        <v>4194</v>
      </c>
      <c r="J1858" s="172" t="s">
        <v>4194</v>
      </c>
      <c r="K1858" s="172" t="s">
        <v>4283</v>
      </c>
      <c r="L1858" s="172" t="s">
        <v>4290</v>
      </c>
      <c r="M1858" s="172" t="s">
        <v>179</v>
      </c>
    </row>
    <row r="1859" spans="2:13" ht="20.100000000000001" customHeight="1" x14ac:dyDescent="0.25">
      <c r="B1859" s="173" t="str">
        <f>IFERROR(RANK(Table912[[#This Row],[search id]],Table912[search id],1),"")</f>
        <v/>
      </c>
      <c r="C1859" s="174" t="str">
        <f>IF(MIN(Table912[[#This Row],[search supracategory]:[search subcategory]])&lt;&gt;0,MIN(Table912[[#This Row],[search supracategory]:[search subcategory]]),"")</f>
        <v/>
      </c>
      <c r="D1859" s="174" t="str">
        <f>IFERROR(SEARCH($G$3,Table912[[#This Row],[Supracategory Name]])+ROW()/100000,"")</f>
        <v/>
      </c>
      <c r="E1859" s="174" t="str">
        <f>IFERROR(SEARCH($G$3,Table912[[#This Row],[Category Name]])+ROW()/100000,"")</f>
        <v/>
      </c>
      <c r="F1859" s="174" t="str">
        <f>IFERROR(SEARCH($G$3,Table912[[#This Row],[Subcategory Name]])+ROW()/100000,"")</f>
        <v/>
      </c>
      <c r="G1859" s="171">
        <v>815</v>
      </c>
      <c r="H1859" s="172" t="s">
        <v>3865</v>
      </c>
      <c r="I1859" s="172" t="s">
        <v>4194</v>
      </c>
      <c r="J1859" s="172" t="s">
        <v>4194</v>
      </c>
      <c r="K1859" s="172" t="s">
        <v>4292</v>
      </c>
      <c r="L1859" s="172" t="s">
        <v>4293</v>
      </c>
      <c r="M1859" s="172" t="s">
        <v>179</v>
      </c>
    </row>
    <row r="1860" spans="2:13" ht="20.100000000000001" customHeight="1" x14ac:dyDescent="0.25">
      <c r="B1860" s="169" t="str">
        <f>IFERROR(RANK(Table912[[#This Row],[search id]],Table912[search id],1),"")</f>
        <v/>
      </c>
      <c r="C1860" s="170" t="str">
        <f>IF(MIN(Table912[[#This Row],[search supracategory]:[search subcategory]])&lt;&gt;0,MIN(Table912[[#This Row],[search supracategory]:[search subcategory]]),"")</f>
        <v/>
      </c>
      <c r="D1860" s="170" t="str">
        <f>IFERROR(SEARCH($G$3,Table912[[#This Row],[Supracategory Name]])+ROW()/100000,"")</f>
        <v/>
      </c>
      <c r="E1860" s="170" t="str">
        <f>IFERROR(SEARCH($G$3,Table912[[#This Row],[Category Name]])+ROW()/100000,"")</f>
        <v/>
      </c>
      <c r="F1860" s="170" t="str">
        <f>IFERROR(SEARCH($G$3,Table912[[#This Row],[Subcategory Name]])+ROW()/100000,"")</f>
        <v/>
      </c>
      <c r="G1860" s="171">
        <v>816</v>
      </c>
      <c r="H1860" s="172" t="s">
        <v>3865</v>
      </c>
      <c r="I1860" s="172" t="s">
        <v>4194</v>
      </c>
      <c r="J1860" s="172" t="s">
        <v>4194</v>
      </c>
      <c r="K1860" s="172" t="s">
        <v>4292</v>
      </c>
      <c r="L1860" s="172" t="s">
        <v>4295</v>
      </c>
      <c r="M1860" s="172" t="s">
        <v>179</v>
      </c>
    </row>
    <row r="1861" spans="2:13" ht="20.100000000000001" customHeight="1" x14ac:dyDescent="0.25">
      <c r="B1861" s="173" t="str">
        <f>IFERROR(RANK(Table912[[#This Row],[search id]],Table912[search id],1),"")</f>
        <v/>
      </c>
      <c r="C1861" s="174" t="str">
        <f>IF(MIN(Table912[[#This Row],[search supracategory]:[search subcategory]])&lt;&gt;0,MIN(Table912[[#This Row],[search supracategory]:[search subcategory]]),"")</f>
        <v/>
      </c>
      <c r="D1861" s="174" t="str">
        <f>IFERROR(SEARCH($G$3,Table912[[#This Row],[Supracategory Name]])+ROW()/100000,"")</f>
        <v/>
      </c>
      <c r="E1861" s="174" t="str">
        <f>IFERROR(SEARCH($G$3,Table912[[#This Row],[Category Name]])+ROW()/100000,"")</f>
        <v/>
      </c>
      <c r="F1861" s="174" t="str">
        <f>IFERROR(SEARCH($G$3,Table912[[#This Row],[Subcategory Name]])+ROW()/100000,"")</f>
        <v/>
      </c>
      <c r="G1861" s="171">
        <v>805</v>
      </c>
      <c r="H1861" s="172" t="s">
        <v>3865</v>
      </c>
      <c r="I1861" s="172" t="s">
        <v>4194</v>
      </c>
      <c r="J1861" s="172" t="s">
        <v>4194</v>
      </c>
      <c r="K1861" s="172" t="s">
        <v>4292</v>
      </c>
      <c r="L1861" s="172" t="s">
        <v>4296</v>
      </c>
      <c r="M1861" s="172" t="s">
        <v>179</v>
      </c>
    </row>
    <row r="1862" spans="2:13" ht="20.100000000000001" customHeight="1" x14ac:dyDescent="0.25">
      <c r="B1862" s="169" t="str">
        <f>IFERROR(RANK(Table912[[#This Row],[search id]],Table912[search id],1),"")</f>
        <v/>
      </c>
      <c r="C1862" s="170" t="str">
        <f>IF(MIN(Table912[[#This Row],[search supracategory]:[search subcategory]])&lt;&gt;0,MIN(Table912[[#This Row],[search supracategory]:[search subcategory]]),"")</f>
        <v/>
      </c>
      <c r="D1862" s="170" t="str">
        <f>IFERROR(SEARCH($G$3,Table912[[#This Row],[Supracategory Name]])+ROW()/100000,"")</f>
        <v/>
      </c>
      <c r="E1862" s="170" t="str">
        <f>IFERROR(SEARCH($G$3,Table912[[#This Row],[Category Name]])+ROW()/100000,"")</f>
        <v/>
      </c>
      <c r="F1862" s="170" t="str">
        <f>IFERROR(SEARCH($G$3,Table912[[#This Row],[Subcategory Name]])+ROW()/100000,"")</f>
        <v/>
      </c>
      <c r="G1862" s="171">
        <v>2870</v>
      </c>
      <c r="H1862" s="172" t="s">
        <v>3865</v>
      </c>
      <c r="I1862" s="172" t="s">
        <v>4194</v>
      </c>
      <c r="J1862" s="172" t="s">
        <v>4194</v>
      </c>
      <c r="K1862" s="172" t="s">
        <v>4292</v>
      </c>
      <c r="L1862" s="172" t="s">
        <v>4298</v>
      </c>
      <c r="M1862" s="172" t="s">
        <v>179</v>
      </c>
    </row>
    <row r="1863" spans="2:13" ht="20.100000000000001" customHeight="1" x14ac:dyDescent="0.25">
      <c r="B1863" s="173" t="str">
        <f>IFERROR(RANK(Table912[[#This Row],[search id]],Table912[search id],1),"")</f>
        <v/>
      </c>
      <c r="C1863" s="174" t="str">
        <f>IF(MIN(Table912[[#This Row],[search supracategory]:[search subcategory]])&lt;&gt;0,MIN(Table912[[#This Row],[search supracategory]:[search subcategory]]),"")</f>
        <v/>
      </c>
      <c r="D1863" s="174" t="str">
        <f>IFERROR(SEARCH($G$3,Table912[[#This Row],[Supracategory Name]])+ROW()/100000,"")</f>
        <v/>
      </c>
      <c r="E1863" s="174" t="str">
        <f>IFERROR(SEARCH($G$3,Table912[[#This Row],[Category Name]])+ROW()/100000,"")</f>
        <v/>
      </c>
      <c r="F1863" s="174" t="str">
        <f>IFERROR(SEARCH($G$3,Table912[[#This Row],[Subcategory Name]])+ROW()/100000,"")</f>
        <v/>
      </c>
      <c r="G1863" s="171">
        <v>2867</v>
      </c>
      <c r="H1863" s="172" t="s">
        <v>3865</v>
      </c>
      <c r="I1863" s="172" t="s">
        <v>4194</v>
      </c>
      <c r="J1863" s="172" t="s">
        <v>4194</v>
      </c>
      <c r="K1863" s="172" t="s">
        <v>4292</v>
      </c>
      <c r="L1863" s="172" t="s">
        <v>4299</v>
      </c>
      <c r="M1863" s="172" t="s">
        <v>179</v>
      </c>
    </row>
    <row r="1864" spans="2:13" ht="20.100000000000001" customHeight="1" x14ac:dyDescent="0.25">
      <c r="B1864" s="169" t="str">
        <f>IFERROR(RANK(Table912[[#This Row],[search id]],Table912[search id],1),"")</f>
        <v/>
      </c>
      <c r="C1864" s="170" t="str">
        <f>IF(MIN(Table912[[#This Row],[search supracategory]:[search subcategory]])&lt;&gt;0,MIN(Table912[[#This Row],[search supracategory]:[search subcategory]]),"")</f>
        <v/>
      </c>
      <c r="D1864" s="170" t="str">
        <f>IFERROR(SEARCH($G$3,Table912[[#This Row],[Supracategory Name]])+ROW()/100000,"")</f>
        <v/>
      </c>
      <c r="E1864" s="170" t="str">
        <f>IFERROR(SEARCH($G$3,Table912[[#This Row],[Category Name]])+ROW()/100000,"")</f>
        <v/>
      </c>
      <c r="F1864" s="170" t="str">
        <f>IFERROR(SEARCH($G$3,Table912[[#This Row],[Subcategory Name]])+ROW()/100000,"")</f>
        <v/>
      </c>
      <c r="G1864" s="171">
        <v>2954</v>
      </c>
      <c r="H1864" s="172" t="s">
        <v>3865</v>
      </c>
      <c r="I1864" s="172" t="s">
        <v>4194</v>
      </c>
      <c r="J1864" s="172" t="s">
        <v>4194</v>
      </c>
      <c r="K1864" s="172" t="s">
        <v>4292</v>
      </c>
      <c r="L1864" s="172" t="s">
        <v>4301</v>
      </c>
      <c r="M1864" s="172" t="s">
        <v>179</v>
      </c>
    </row>
    <row r="1865" spans="2:13" ht="20.100000000000001" customHeight="1" x14ac:dyDescent="0.25">
      <c r="B1865" s="173" t="str">
        <f>IFERROR(RANK(Table912[[#This Row],[search id]],Table912[search id],1),"")</f>
        <v/>
      </c>
      <c r="C1865" s="174" t="str">
        <f>IF(MIN(Table912[[#This Row],[search supracategory]:[search subcategory]])&lt;&gt;0,MIN(Table912[[#This Row],[search supracategory]:[search subcategory]]),"")</f>
        <v/>
      </c>
      <c r="D1865" s="174" t="str">
        <f>IFERROR(SEARCH($G$3,Table912[[#This Row],[Supracategory Name]])+ROW()/100000,"")</f>
        <v/>
      </c>
      <c r="E1865" s="174" t="str">
        <f>IFERROR(SEARCH($G$3,Table912[[#This Row],[Category Name]])+ROW()/100000,"")</f>
        <v/>
      </c>
      <c r="F1865" s="174" t="str">
        <f>IFERROR(SEARCH($G$3,Table912[[#This Row],[Subcategory Name]])+ROW()/100000,"")</f>
        <v/>
      </c>
      <c r="G1865" s="171">
        <v>861</v>
      </c>
      <c r="H1865" s="172" t="s">
        <v>3865</v>
      </c>
      <c r="I1865" s="172" t="s">
        <v>4194</v>
      </c>
      <c r="J1865" s="172" t="s">
        <v>4194</v>
      </c>
      <c r="K1865" s="172" t="s">
        <v>4292</v>
      </c>
      <c r="L1865" s="172" t="s">
        <v>4303</v>
      </c>
      <c r="M1865" s="172" t="s">
        <v>179</v>
      </c>
    </row>
    <row r="1866" spans="2:13" ht="20.100000000000001" customHeight="1" x14ac:dyDescent="0.25">
      <c r="B1866" s="169" t="str">
        <f>IFERROR(RANK(Table912[[#This Row],[search id]],Table912[search id],1),"")</f>
        <v/>
      </c>
      <c r="C1866" s="170" t="str">
        <f>IF(MIN(Table912[[#This Row],[search supracategory]:[search subcategory]])&lt;&gt;0,MIN(Table912[[#This Row],[search supracategory]:[search subcategory]]),"")</f>
        <v/>
      </c>
      <c r="D1866" s="170" t="str">
        <f>IFERROR(SEARCH($G$3,Table912[[#This Row],[Supracategory Name]])+ROW()/100000,"")</f>
        <v/>
      </c>
      <c r="E1866" s="170" t="str">
        <f>IFERROR(SEARCH($G$3,Table912[[#This Row],[Category Name]])+ROW()/100000,"")</f>
        <v/>
      </c>
      <c r="F1866" s="170" t="str">
        <f>IFERROR(SEARCH($G$3,Table912[[#This Row],[Subcategory Name]])+ROW()/100000,"")</f>
        <v/>
      </c>
      <c r="G1866" s="171">
        <v>1313</v>
      </c>
      <c r="H1866" s="172" t="s">
        <v>3865</v>
      </c>
      <c r="I1866" s="172" t="s">
        <v>4194</v>
      </c>
      <c r="J1866" s="172" t="s">
        <v>4194</v>
      </c>
      <c r="K1866" s="172" t="s">
        <v>4305</v>
      </c>
      <c r="L1866" s="172" t="s">
        <v>179</v>
      </c>
      <c r="M1866" s="172" t="s">
        <v>179</v>
      </c>
    </row>
    <row r="1867" spans="2:13" ht="20.100000000000001" customHeight="1" x14ac:dyDescent="0.25">
      <c r="B1867" s="173" t="str">
        <f>IFERROR(RANK(Table912[[#This Row],[search id]],Table912[search id],1),"")</f>
        <v/>
      </c>
      <c r="C1867" s="174" t="str">
        <f>IF(MIN(Table912[[#This Row],[search supracategory]:[search subcategory]])&lt;&gt;0,MIN(Table912[[#This Row],[search supracategory]:[search subcategory]]),"")</f>
        <v/>
      </c>
      <c r="D1867" s="174" t="str">
        <f>IFERROR(SEARCH($G$3,Table912[[#This Row],[Supracategory Name]])+ROW()/100000,"")</f>
        <v/>
      </c>
      <c r="E1867" s="174" t="str">
        <f>IFERROR(SEARCH($G$3,Table912[[#This Row],[Category Name]])+ROW()/100000,"")</f>
        <v/>
      </c>
      <c r="F1867" s="174" t="str">
        <f>IFERROR(SEARCH($G$3,Table912[[#This Row],[Subcategory Name]])+ROW()/100000,"")</f>
        <v/>
      </c>
      <c r="G1867" s="171">
        <v>2894</v>
      </c>
      <c r="H1867" s="172" t="s">
        <v>3865</v>
      </c>
      <c r="I1867" s="172" t="s">
        <v>4194</v>
      </c>
      <c r="J1867" s="172" t="s">
        <v>4194</v>
      </c>
      <c r="K1867" s="172" t="s">
        <v>4306</v>
      </c>
      <c r="L1867" s="172" t="s">
        <v>4307</v>
      </c>
      <c r="M1867" s="172" t="s">
        <v>179</v>
      </c>
    </row>
    <row r="1868" spans="2:13" ht="20.100000000000001" customHeight="1" x14ac:dyDescent="0.25">
      <c r="B1868" s="169" t="str">
        <f>IFERROR(RANK(Table912[[#This Row],[search id]],Table912[search id],1),"")</f>
        <v/>
      </c>
      <c r="C1868" s="170" t="str">
        <f>IF(MIN(Table912[[#This Row],[search supracategory]:[search subcategory]])&lt;&gt;0,MIN(Table912[[#This Row],[search supracategory]:[search subcategory]]),"")</f>
        <v/>
      </c>
      <c r="D1868" s="170" t="str">
        <f>IFERROR(SEARCH($G$3,Table912[[#This Row],[Supracategory Name]])+ROW()/100000,"")</f>
        <v/>
      </c>
      <c r="E1868" s="170" t="str">
        <f>IFERROR(SEARCH($G$3,Table912[[#This Row],[Category Name]])+ROW()/100000,"")</f>
        <v/>
      </c>
      <c r="F1868" s="170" t="str">
        <f>IFERROR(SEARCH($G$3,Table912[[#This Row],[Subcategory Name]])+ROW()/100000,"")</f>
        <v/>
      </c>
      <c r="G1868" s="171">
        <v>2895</v>
      </c>
      <c r="H1868" s="172" t="s">
        <v>3865</v>
      </c>
      <c r="I1868" s="172" t="s">
        <v>4194</v>
      </c>
      <c r="J1868" s="172" t="s">
        <v>4194</v>
      </c>
      <c r="K1868" s="172" t="s">
        <v>4306</v>
      </c>
      <c r="L1868" s="172" t="s">
        <v>4310</v>
      </c>
      <c r="M1868" s="172" t="s">
        <v>179</v>
      </c>
    </row>
    <row r="1869" spans="2:13" ht="20.100000000000001" customHeight="1" x14ac:dyDescent="0.25">
      <c r="B1869" s="173" t="str">
        <f>IFERROR(RANK(Table912[[#This Row],[search id]],Table912[search id],1),"")</f>
        <v/>
      </c>
      <c r="C1869" s="174" t="str">
        <f>IF(MIN(Table912[[#This Row],[search supracategory]:[search subcategory]])&lt;&gt;0,MIN(Table912[[#This Row],[search supracategory]:[search subcategory]]),"")</f>
        <v/>
      </c>
      <c r="D1869" s="174" t="str">
        <f>IFERROR(SEARCH($G$3,Table912[[#This Row],[Supracategory Name]])+ROW()/100000,"")</f>
        <v/>
      </c>
      <c r="E1869" s="174" t="str">
        <f>IFERROR(SEARCH($G$3,Table912[[#This Row],[Category Name]])+ROW()/100000,"")</f>
        <v/>
      </c>
      <c r="F1869" s="174" t="str">
        <f>IFERROR(SEARCH($G$3,Table912[[#This Row],[Subcategory Name]])+ROW()/100000,"")</f>
        <v/>
      </c>
      <c r="G1869" s="171">
        <v>2896</v>
      </c>
      <c r="H1869" s="172" t="s">
        <v>3865</v>
      </c>
      <c r="I1869" s="172" t="s">
        <v>4194</v>
      </c>
      <c r="J1869" s="172" t="s">
        <v>4194</v>
      </c>
      <c r="K1869" s="172" t="s">
        <v>4306</v>
      </c>
      <c r="L1869" s="172" t="s">
        <v>4312</v>
      </c>
      <c r="M1869" s="172" t="s">
        <v>179</v>
      </c>
    </row>
    <row r="1870" spans="2:13" ht="20.100000000000001" customHeight="1" x14ac:dyDescent="0.25">
      <c r="B1870" s="169" t="str">
        <f>IFERROR(RANK(Table912[[#This Row],[search id]],Table912[search id],1),"")</f>
        <v/>
      </c>
      <c r="C1870" s="170" t="str">
        <f>IF(MIN(Table912[[#This Row],[search supracategory]:[search subcategory]])&lt;&gt;0,MIN(Table912[[#This Row],[search supracategory]:[search subcategory]]),"")</f>
        <v/>
      </c>
      <c r="D1870" s="170" t="str">
        <f>IFERROR(SEARCH($G$3,Table912[[#This Row],[Supracategory Name]])+ROW()/100000,"")</f>
        <v/>
      </c>
      <c r="E1870" s="170" t="str">
        <f>IFERROR(SEARCH($G$3,Table912[[#This Row],[Category Name]])+ROW()/100000,"")</f>
        <v/>
      </c>
      <c r="F1870" s="170" t="str">
        <f>IFERROR(SEARCH($G$3,Table912[[#This Row],[Subcategory Name]])+ROW()/100000,"")</f>
        <v/>
      </c>
      <c r="G1870" s="171">
        <v>2897</v>
      </c>
      <c r="H1870" s="172" t="s">
        <v>3865</v>
      </c>
      <c r="I1870" s="172" t="s">
        <v>4194</v>
      </c>
      <c r="J1870" s="172" t="s">
        <v>4194</v>
      </c>
      <c r="K1870" s="172" t="s">
        <v>4306</v>
      </c>
      <c r="L1870" s="172" t="s">
        <v>4314</v>
      </c>
      <c r="M1870" s="172" t="s">
        <v>179</v>
      </c>
    </row>
    <row r="1871" spans="2:13" ht="20.100000000000001" customHeight="1" x14ac:dyDescent="0.25">
      <c r="B1871" s="173" t="str">
        <f>IFERROR(RANK(Table912[[#This Row],[search id]],Table912[search id],1),"")</f>
        <v/>
      </c>
      <c r="C1871" s="174" t="str">
        <f>IF(MIN(Table912[[#This Row],[search supracategory]:[search subcategory]])&lt;&gt;0,MIN(Table912[[#This Row],[search supracategory]:[search subcategory]]),"")</f>
        <v/>
      </c>
      <c r="D1871" s="174" t="str">
        <f>IFERROR(SEARCH($G$3,Table912[[#This Row],[Supracategory Name]])+ROW()/100000,"")</f>
        <v/>
      </c>
      <c r="E1871" s="174" t="str">
        <f>IFERROR(SEARCH($G$3,Table912[[#This Row],[Category Name]])+ROW()/100000,"")</f>
        <v/>
      </c>
      <c r="F1871" s="174" t="str">
        <f>IFERROR(SEARCH($G$3,Table912[[#This Row],[Subcategory Name]])+ROW()/100000,"")</f>
        <v/>
      </c>
      <c r="G1871" s="171">
        <v>2882</v>
      </c>
      <c r="H1871" s="172" t="s">
        <v>3865</v>
      </c>
      <c r="I1871" s="172" t="s">
        <v>4194</v>
      </c>
      <c r="J1871" s="172" t="s">
        <v>4194</v>
      </c>
      <c r="K1871" s="172" t="s">
        <v>4316</v>
      </c>
      <c r="L1871" s="172" t="s">
        <v>4317</v>
      </c>
      <c r="M1871" s="172" t="s">
        <v>179</v>
      </c>
    </row>
    <row r="1872" spans="2:13" ht="20.100000000000001" customHeight="1" x14ac:dyDescent="0.25">
      <c r="B1872" s="169" t="str">
        <f>IFERROR(RANK(Table912[[#This Row],[search id]],Table912[search id],1),"")</f>
        <v/>
      </c>
      <c r="C1872" s="170" t="str">
        <f>IF(MIN(Table912[[#This Row],[search supracategory]:[search subcategory]])&lt;&gt;0,MIN(Table912[[#This Row],[search supracategory]:[search subcategory]]),"")</f>
        <v/>
      </c>
      <c r="D1872" s="170" t="str">
        <f>IFERROR(SEARCH($G$3,Table912[[#This Row],[Supracategory Name]])+ROW()/100000,"")</f>
        <v/>
      </c>
      <c r="E1872" s="170" t="str">
        <f>IFERROR(SEARCH($G$3,Table912[[#This Row],[Category Name]])+ROW()/100000,"")</f>
        <v/>
      </c>
      <c r="F1872" s="170" t="str">
        <f>IFERROR(SEARCH($G$3,Table912[[#This Row],[Subcategory Name]])+ROW()/100000,"")</f>
        <v/>
      </c>
      <c r="G1872" s="171">
        <v>2883</v>
      </c>
      <c r="H1872" s="172" t="s">
        <v>3865</v>
      </c>
      <c r="I1872" s="172" t="s">
        <v>4194</v>
      </c>
      <c r="J1872" s="172" t="s">
        <v>4194</v>
      </c>
      <c r="K1872" s="172" t="s">
        <v>4316</v>
      </c>
      <c r="L1872" s="172" t="s">
        <v>4320</v>
      </c>
      <c r="M1872" s="172" t="s">
        <v>179</v>
      </c>
    </row>
    <row r="1873" spans="2:13" ht="20.100000000000001" customHeight="1" x14ac:dyDescent="0.25">
      <c r="B1873" s="173" t="str">
        <f>IFERROR(RANK(Table912[[#This Row],[search id]],Table912[search id],1),"")</f>
        <v/>
      </c>
      <c r="C1873" s="174" t="str">
        <f>IF(MIN(Table912[[#This Row],[search supracategory]:[search subcategory]])&lt;&gt;0,MIN(Table912[[#This Row],[search supracategory]:[search subcategory]]),"")</f>
        <v/>
      </c>
      <c r="D1873" s="174" t="str">
        <f>IFERROR(SEARCH($G$3,Table912[[#This Row],[Supracategory Name]])+ROW()/100000,"")</f>
        <v/>
      </c>
      <c r="E1873" s="174" t="str">
        <f>IFERROR(SEARCH($G$3,Table912[[#This Row],[Category Name]])+ROW()/100000,"")</f>
        <v/>
      </c>
      <c r="F1873" s="174" t="str">
        <f>IFERROR(SEARCH($G$3,Table912[[#This Row],[Subcategory Name]])+ROW()/100000,"")</f>
        <v/>
      </c>
      <c r="G1873" s="171">
        <v>2884</v>
      </c>
      <c r="H1873" s="172" t="s">
        <v>3865</v>
      </c>
      <c r="I1873" s="172" t="s">
        <v>4194</v>
      </c>
      <c r="J1873" s="172" t="s">
        <v>4194</v>
      </c>
      <c r="K1873" s="172" t="s">
        <v>4316</v>
      </c>
      <c r="L1873" s="172" t="s">
        <v>4322</v>
      </c>
      <c r="M1873" s="172" t="s">
        <v>179</v>
      </c>
    </row>
    <row r="1874" spans="2:13" ht="20.100000000000001" customHeight="1" x14ac:dyDescent="0.25">
      <c r="B1874" s="169" t="str">
        <f>IFERROR(RANK(Table912[[#This Row],[search id]],Table912[search id],1),"")</f>
        <v/>
      </c>
      <c r="C1874" s="170" t="str">
        <f>IF(MIN(Table912[[#This Row],[search supracategory]:[search subcategory]])&lt;&gt;0,MIN(Table912[[#This Row],[search supracategory]:[search subcategory]]),"")</f>
        <v/>
      </c>
      <c r="D1874" s="170" t="str">
        <f>IFERROR(SEARCH($G$3,Table912[[#This Row],[Supracategory Name]])+ROW()/100000,"")</f>
        <v/>
      </c>
      <c r="E1874" s="170" t="str">
        <f>IFERROR(SEARCH($G$3,Table912[[#This Row],[Category Name]])+ROW()/100000,"")</f>
        <v/>
      </c>
      <c r="F1874" s="170" t="str">
        <f>IFERROR(SEARCH($G$3,Table912[[#This Row],[Subcategory Name]])+ROW()/100000,"")</f>
        <v/>
      </c>
      <c r="G1874" s="171">
        <v>2885</v>
      </c>
      <c r="H1874" s="172" t="s">
        <v>3865</v>
      </c>
      <c r="I1874" s="172" t="s">
        <v>4194</v>
      </c>
      <c r="J1874" s="172" t="s">
        <v>4194</v>
      </c>
      <c r="K1874" s="172" t="s">
        <v>4316</v>
      </c>
      <c r="L1874" s="172" t="s">
        <v>4324</v>
      </c>
      <c r="M1874" s="172" t="s">
        <v>179</v>
      </c>
    </row>
    <row r="1875" spans="2:13" ht="20.100000000000001" customHeight="1" x14ac:dyDescent="0.25">
      <c r="B1875" s="173" t="str">
        <f>IFERROR(RANK(Table912[[#This Row],[search id]],Table912[search id],1),"")</f>
        <v/>
      </c>
      <c r="C1875" s="174" t="str">
        <f>IF(MIN(Table912[[#This Row],[search supracategory]:[search subcategory]])&lt;&gt;0,MIN(Table912[[#This Row],[search supracategory]:[search subcategory]]),"")</f>
        <v/>
      </c>
      <c r="D1875" s="174" t="str">
        <f>IFERROR(SEARCH($G$3,Table912[[#This Row],[Supracategory Name]])+ROW()/100000,"")</f>
        <v/>
      </c>
      <c r="E1875" s="174" t="str">
        <f>IFERROR(SEARCH($G$3,Table912[[#This Row],[Category Name]])+ROW()/100000,"")</f>
        <v/>
      </c>
      <c r="F1875" s="174" t="str">
        <f>IFERROR(SEARCH($G$3,Table912[[#This Row],[Subcategory Name]])+ROW()/100000,"")</f>
        <v/>
      </c>
      <c r="G1875" s="171">
        <v>2085</v>
      </c>
      <c r="H1875" s="172" t="s">
        <v>3865</v>
      </c>
      <c r="I1875" s="172" t="s">
        <v>4194</v>
      </c>
      <c r="J1875" s="172" t="s">
        <v>4194</v>
      </c>
      <c r="K1875" s="172" t="s">
        <v>4316</v>
      </c>
      <c r="L1875" s="172" t="s">
        <v>4326</v>
      </c>
      <c r="M1875" s="172" t="s">
        <v>179</v>
      </c>
    </row>
    <row r="1876" spans="2:13" ht="20.100000000000001" customHeight="1" x14ac:dyDescent="0.25">
      <c r="B1876" s="169" t="str">
        <f>IFERROR(RANK(Table912[[#This Row],[search id]],Table912[search id],1),"")</f>
        <v/>
      </c>
      <c r="C1876" s="170" t="str">
        <f>IF(MIN(Table912[[#This Row],[search supracategory]:[search subcategory]])&lt;&gt;0,MIN(Table912[[#This Row],[search supracategory]:[search subcategory]]),"")</f>
        <v/>
      </c>
      <c r="D1876" s="170" t="str">
        <f>IFERROR(SEARCH($G$3,Table912[[#This Row],[Supracategory Name]])+ROW()/100000,"")</f>
        <v/>
      </c>
      <c r="E1876" s="170" t="str">
        <f>IFERROR(SEARCH($G$3,Table912[[#This Row],[Category Name]])+ROW()/100000,"")</f>
        <v/>
      </c>
      <c r="F1876" s="170" t="str">
        <f>IFERROR(SEARCH($G$3,Table912[[#This Row],[Subcategory Name]])+ROW()/100000,"")</f>
        <v/>
      </c>
      <c r="G1876" s="171">
        <v>2086</v>
      </c>
      <c r="H1876" s="172" t="s">
        <v>3865</v>
      </c>
      <c r="I1876" s="172" t="s">
        <v>4194</v>
      </c>
      <c r="J1876" s="172" t="s">
        <v>4194</v>
      </c>
      <c r="K1876" s="172" t="s">
        <v>4316</v>
      </c>
      <c r="L1876" s="172" t="s">
        <v>4328</v>
      </c>
      <c r="M1876" s="172" t="s">
        <v>179</v>
      </c>
    </row>
    <row r="1877" spans="2:13" ht="20.100000000000001" customHeight="1" x14ac:dyDescent="0.25">
      <c r="B1877" s="173" t="str">
        <f>IFERROR(RANK(Table912[[#This Row],[search id]],Table912[search id],1),"")</f>
        <v/>
      </c>
      <c r="C1877" s="174" t="str">
        <f>IF(MIN(Table912[[#This Row],[search supracategory]:[search subcategory]])&lt;&gt;0,MIN(Table912[[#This Row],[search supracategory]:[search subcategory]]),"")</f>
        <v/>
      </c>
      <c r="D1877" s="174" t="str">
        <f>IFERROR(SEARCH($G$3,Table912[[#This Row],[Supracategory Name]])+ROW()/100000,"")</f>
        <v/>
      </c>
      <c r="E1877" s="174" t="str">
        <f>IFERROR(SEARCH($G$3,Table912[[#This Row],[Category Name]])+ROW()/100000,"")</f>
        <v/>
      </c>
      <c r="F1877" s="174" t="str">
        <f>IFERROR(SEARCH($G$3,Table912[[#This Row],[Subcategory Name]])+ROW()/100000,"")</f>
        <v/>
      </c>
      <c r="G1877" s="171">
        <v>2083</v>
      </c>
      <c r="H1877" s="172" t="s">
        <v>3865</v>
      </c>
      <c r="I1877" s="172" t="s">
        <v>4194</v>
      </c>
      <c r="J1877" s="172" t="s">
        <v>4194</v>
      </c>
      <c r="K1877" s="172" t="s">
        <v>4316</v>
      </c>
      <c r="L1877" s="172" t="s">
        <v>4330</v>
      </c>
      <c r="M1877" s="172" t="s">
        <v>179</v>
      </c>
    </row>
    <row r="1878" spans="2:13" ht="20.100000000000001" customHeight="1" x14ac:dyDescent="0.25">
      <c r="B1878" s="169" t="str">
        <f>IFERROR(RANK(Table912[[#This Row],[search id]],Table912[search id],1),"")</f>
        <v/>
      </c>
      <c r="C1878" s="170" t="str">
        <f>IF(MIN(Table912[[#This Row],[search supracategory]:[search subcategory]])&lt;&gt;0,MIN(Table912[[#This Row],[search supracategory]:[search subcategory]]),"")</f>
        <v/>
      </c>
      <c r="D1878" s="170" t="str">
        <f>IFERROR(SEARCH($G$3,Table912[[#This Row],[Supracategory Name]])+ROW()/100000,"")</f>
        <v/>
      </c>
      <c r="E1878" s="170" t="str">
        <f>IFERROR(SEARCH($G$3,Table912[[#This Row],[Category Name]])+ROW()/100000,"")</f>
        <v/>
      </c>
      <c r="F1878" s="170" t="str">
        <f>IFERROR(SEARCH($G$3,Table912[[#This Row],[Subcategory Name]])+ROW()/100000,"")</f>
        <v/>
      </c>
      <c r="G1878" s="171">
        <v>2277</v>
      </c>
      <c r="H1878" s="172" t="s">
        <v>3865</v>
      </c>
      <c r="I1878" s="172" t="s">
        <v>4194</v>
      </c>
      <c r="J1878" s="172" t="s">
        <v>4194</v>
      </c>
      <c r="K1878" s="172" t="s">
        <v>4332</v>
      </c>
      <c r="L1878" s="172" t="s">
        <v>4333</v>
      </c>
      <c r="M1878" s="172" t="s">
        <v>179</v>
      </c>
    </row>
    <row r="1879" spans="2:13" ht="20.100000000000001" customHeight="1" x14ac:dyDescent="0.25">
      <c r="B1879" s="173" t="str">
        <f>IFERROR(RANK(Table912[[#This Row],[search id]],Table912[search id],1),"")</f>
        <v/>
      </c>
      <c r="C1879" s="174" t="str">
        <f>IF(MIN(Table912[[#This Row],[search supracategory]:[search subcategory]])&lt;&gt;0,MIN(Table912[[#This Row],[search supracategory]:[search subcategory]]),"")</f>
        <v/>
      </c>
      <c r="D1879" s="174" t="str">
        <f>IFERROR(SEARCH($G$3,Table912[[#This Row],[Supracategory Name]])+ROW()/100000,"")</f>
        <v/>
      </c>
      <c r="E1879" s="174" t="str">
        <f>IFERROR(SEARCH($G$3,Table912[[#This Row],[Category Name]])+ROW()/100000,"")</f>
        <v/>
      </c>
      <c r="F1879" s="174" t="str">
        <f>IFERROR(SEARCH($G$3,Table912[[#This Row],[Subcategory Name]])+ROW()/100000,"")</f>
        <v/>
      </c>
      <c r="G1879" s="171">
        <v>1056</v>
      </c>
      <c r="H1879" s="172" t="s">
        <v>3865</v>
      </c>
      <c r="I1879" s="172" t="s">
        <v>4194</v>
      </c>
      <c r="J1879" s="172" t="s">
        <v>4194</v>
      </c>
      <c r="K1879" s="172" t="s">
        <v>4332</v>
      </c>
      <c r="L1879" s="172" t="s">
        <v>4336</v>
      </c>
      <c r="M1879" s="172" t="s">
        <v>179</v>
      </c>
    </row>
    <row r="1880" spans="2:13" ht="20.100000000000001" customHeight="1" x14ac:dyDescent="0.25">
      <c r="B1880" s="169" t="str">
        <f>IFERROR(RANK(Table912[[#This Row],[search id]],Table912[search id],1),"")</f>
        <v/>
      </c>
      <c r="C1880" s="170" t="str">
        <f>IF(MIN(Table912[[#This Row],[search supracategory]:[search subcategory]])&lt;&gt;0,MIN(Table912[[#This Row],[search supracategory]:[search subcategory]]),"")</f>
        <v/>
      </c>
      <c r="D1880" s="170" t="str">
        <f>IFERROR(SEARCH($G$3,Table912[[#This Row],[Supracategory Name]])+ROW()/100000,"")</f>
        <v/>
      </c>
      <c r="E1880" s="170" t="str">
        <f>IFERROR(SEARCH($G$3,Table912[[#This Row],[Category Name]])+ROW()/100000,"")</f>
        <v/>
      </c>
      <c r="F1880" s="170" t="str">
        <f>IFERROR(SEARCH($G$3,Table912[[#This Row],[Subcategory Name]])+ROW()/100000,"")</f>
        <v/>
      </c>
      <c r="G1880" s="171">
        <v>2871</v>
      </c>
      <c r="H1880" s="172" t="s">
        <v>3865</v>
      </c>
      <c r="I1880" s="172" t="s">
        <v>4194</v>
      </c>
      <c r="J1880" s="172" t="s">
        <v>4194</v>
      </c>
      <c r="K1880" s="172" t="s">
        <v>4332</v>
      </c>
      <c r="L1880" s="172" t="s">
        <v>4338</v>
      </c>
      <c r="M1880" s="172" t="s">
        <v>179</v>
      </c>
    </row>
    <row r="1881" spans="2:13" ht="20.100000000000001" customHeight="1" x14ac:dyDescent="0.25">
      <c r="B1881" s="173" t="str">
        <f>IFERROR(RANK(Table912[[#This Row],[search id]],Table912[search id],1),"")</f>
        <v/>
      </c>
      <c r="C1881" s="174" t="str">
        <f>IF(MIN(Table912[[#This Row],[search supracategory]:[search subcategory]])&lt;&gt;0,MIN(Table912[[#This Row],[search supracategory]:[search subcategory]]),"")</f>
        <v/>
      </c>
      <c r="D1881" s="174" t="str">
        <f>IFERROR(SEARCH($G$3,Table912[[#This Row],[Supracategory Name]])+ROW()/100000,"")</f>
        <v/>
      </c>
      <c r="E1881" s="174" t="str">
        <f>IFERROR(SEARCH($G$3,Table912[[#This Row],[Category Name]])+ROW()/100000,"")</f>
        <v/>
      </c>
      <c r="F1881" s="174" t="str">
        <f>IFERROR(SEARCH($G$3,Table912[[#This Row],[Subcategory Name]])+ROW()/100000,"")</f>
        <v/>
      </c>
      <c r="G1881" s="171">
        <v>2872</v>
      </c>
      <c r="H1881" s="172" t="s">
        <v>3865</v>
      </c>
      <c r="I1881" s="172" t="s">
        <v>4194</v>
      </c>
      <c r="J1881" s="172" t="s">
        <v>4194</v>
      </c>
      <c r="K1881" s="172" t="s">
        <v>4332</v>
      </c>
      <c r="L1881" s="172" t="s">
        <v>4339</v>
      </c>
      <c r="M1881" s="172" t="s">
        <v>179</v>
      </c>
    </row>
    <row r="1882" spans="2:13" ht="20.100000000000001" customHeight="1" x14ac:dyDescent="0.25">
      <c r="B1882" s="169" t="str">
        <f>IFERROR(RANK(Table912[[#This Row],[search id]],Table912[search id],1),"")</f>
        <v/>
      </c>
      <c r="C1882" s="170" t="str">
        <f>IF(MIN(Table912[[#This Row],[search supracategory]:[search subcategory]])&lt;&gt;0,MIN(Table912[[#This Row],[search supracategory]:[search subcategory]]),"")</f>
        <v/>
      </c>
      <c r="D1882" s="170" t="str">
        <f>IFERROR(SEARCH($G$3,Table912[[#This Row],[Supracategory Name]])+ROW()/100000,"")</f>
        <v/>
      </c>
      <c r="E1882" s="170" t="str">
        <f>IFERROR(SEARCH($G$3,Table912[[#This Row],[Category Name]])+ROW()/100000,"")</f>
        <v/>
      </c>
      <c r="F1882" s="170" t="str">
        <f>IFERROR(SEARCH($G$3,Table912[[#This Row],[Subcategory Name]])+ROW()/100000,"")</f>
        <v/>
      </c>
      <c r="G1882" s="171">
        <v>2873</v>
      </c>
      <c r="H1882" s="172" t="s">
        <v>3865</v>
      </c>
      <c r="I1882" s="172" t="s">
        <v>4194</v>
      </c>
      <c r="J1882" s="172" t="s">
        <v>4194</v>
      </c>
      <c r="K1882" s="172" t="s">
        <v>4332</v>
      </c>
      <c r="L1882" s="172" t="s">
        <v>4341</v>
      </c>
      <c r="M1882" s="172" t="s">
        <v>179</v>
      </c>
    </row>
    <row r="1883" spans="2:13" ht="20.100000000000001" customHeight="1" x14ac:dyDescent="0.25">
      <c r="B1883" s="173" t="str">
        <f>IFERROR(RANK(Table912[[#This Row],[search id]],Table912[search id],1),"")</f>
        <v/>
      </c>
      <c r="C1883" s="174" t="str">
        <f>IF(MIN(Table912[[#This Row],[search supracategory]:[search subcategory]])&lt;&gt;0,MIN(Table912[[#This Row],[search supracategory]:[search subcategory]]),"")</f>
        <v/>
      </c>
      <c r="D1883" s="174" t="str">
        <f>IFERROR(SEARCH($G$3,Table912[[#This Row],[Supracategory Name]])+ROW()/100000,"")</f>
        <v/>
      </c>
      <c r="E1883" s="174" t="str">
        <f>IFERROR(SEARCH($G$3,Table912[[#This Row],[Category Name]])+ROW()/100000,"")</f>
        <v/>
      </c>
      <c r="F1883" s="174" t="str">
        <f>IFERROR(SEARCH($G$3,Table912[[#This Row],[Subcategory Name]])+ROW()/100000,"")</f>
        <v/>
      </c>
      <c r="G1883" s="171">
        <v>2874</v>
      </c>
      <c r="H1883" s="172" t="s">
        <v>3865</v>
      </c>
      <c r="I1883" s="172" t="s">
        <v>4194</v>
      </c>
      <c r="J1883" s="172" t="s">
        <v>4194</v>
      </c>
      <c r="K1883" s="172" t="s">
        <v>4332</v>
      </c>
      <c r="L1883" s="172" t="s">
        <v>4343</v>
      </c>
      <c r="M1883" s="172" t="s">
        <v>179</v>
      </c>
    </row>
    <row r="1884" spans="2:13" ht="20.100000000000001" customHeight="1" x14ac:dyDescent="0.25">
      <c r="B1884" s="169" t="str">
        <f>IFERROR(RANK(Table912[[#This Row],[search id]],Table912[search id],1),"")</f>
        <v/>
      </c>
      <c r="C1884" s="170" t="str">
        <f>IF(MIN(Table912[[#This Row],[search supracategory]:[search subcategory]])&lt;&gt;0,MIN(Table912[[#This Row],[search supracategory]:[search subcategory]]),"")</f>
        <v/>
      </c>
      <c r="D1884" s="170" t="str">
        <f>IFERROR(SEARCH($G$3,Table912[[#This Row],[Supracategory Name]])+ROW()/100000,"")</f>
        <v/>
      </c>
      <c r="E1884" s="170" t="str">
        <f>IFERROR(SEARCH($G$3,Table912[[#This Row],[Category Name]])+ROW()/100000,"")</f>
        <v/>
      </c>
      <c r="F1884" s="170" t="str">
        <f>IFERROR(SEARCH($G$3,Table912[[#This Row],[Subcategory Name]])+ROW()/100000,"")</f>
        <v/>
      </c>
      <c r="G1884" s="171">
        <v>2967</v>
      </c>
      <c r="H1884" s="172" t="s">
        <v>3865</v>
      </c>
      <c r="I1884" s="172" t="s">
        <v>4194</v>
      </c>
      <c r="J1884" s="172" t="s">
        <v>4194</v>
      </c>
      <c r="K1884" s="172" t="s">
        <v>4332</v>
      </c>
      <c r="L1884" s="172" t="s">
        <v>4345</v>
      </c>
      <c r="M1884" s="172" t="s">
        <v>179</v>
      </c>
    </row>
    <row r="1885" spans="2:13" ht="20.100000000000001" customHeight="1" x14ac:dyDescent="0.25">
      <c r="B1885" s="173" t="str">
        <f>IFERROR(RANK(Table912[[#This Row],[search id]],Table912[search id],1),"")</f>
        <v/>
      </c>
      <c r="C1885" s="174" t="str">
        <f>IF(MIN(Table912[[#This Row],[search supracategory]:[search subcategory]])&lt;&gt;0,MIN(Table912[[#This Row],[search supracategory]:[search subcategory]]),"")</f>
        <v/>
      </c>
      <c r="D1885" s="174" t="str">
        <f>IFERROR(SEARCH($G$3,Table912[[#This Row],[Supracategory Name]])+ROW()/100000,"")</f>
        <v/>
      </c>
      <c r="E1885" s="174" t="str">
        <f>IFERROR(SEARCH($G$3,Table912[[#This Row],[Category Name]])+ROW()/100000,"")</f>
        <v/>
      </c>
      <c r="F1885" s="174" t="str">
        <f>IFERROR(SEARCH($G$3,Table912[[#This Row],[Subcategory Name]])+ROW()/100000,"")</f>
        <v/>
      </c>
      <c r="G1885" s="171">
        <v>2968</v>
      </c>
      <c r="H1885" s="172" t="s">
        <v>3865</v>
      </c>
      <c r="I1885" s="172" t="s">
        <v>4194</v>
      </c>
      <c r="J1885" s="172" t="s">
        <v>4194</v>
      </c>
      <c r="K1885" s="172" t="s">
        <v>4332</v>
      </c>
      <c r="L1885" s="172" t="s">
        <v>4347</v>
      </c>
      <c r="M1885" s="172" t="s">
        <v>179</v>
      </c>
    </row>
    <row r="1886" spans="2:13" ht="20.100000000000001" customHeight="1" x14ac:dyDescent="0.25">
      <c r="B1886" s="169" t="str">
        <f>IFERROR(RANK(Table912[[#This Row],[search id]],Table912[search id],1),"")</f>
        <v/>
      </c>
      <c r="C1886" s="170" t="str">
        <f>IF(MIN(Table912[[#This Row],[search supracategory]:[search subcategory]])&lt;&gt;0,MIN(Table912[[#This Row],[search supracategory]:[search subcategory]]),"")</f>
        <v/>
      </c>
      <c r="D1886" s="170" t="str">
        <f>IFERROR(SEARCH($G$3,Table912[[#This Row],[Supracategory Name]])+ROW()/100000,"")</f>
        <v/>
      </c>
      <c r="E1886" s="170" t="str">
        <f>IFERROR(SEARCH($G$3,Table912[[#This Row],[Category Name]])+ROW()/100000,"")</f>
        <v/>
      </c>
      <c r="F1886" s="170" t="str">
        <f>IFERROR(SEARCH($G$3,Table912[[#This Row],[Subcategory Name]])+ROW()/100000,"")</f>
        <v/>
      </c>
      <c r="G1886" s="171">
        <v>2969</v>
      </c>
      <c r="H1886" s="172" t="s">
        <v>3865</v>
      </c>
      <c r="I1886" s="172" t="s">
        <v>4194</v>
      </c>
      <c r="J1886" s="172" t="s">
        <v>4194</v>
      </c>
      <c r="K1886" s="172" t="s">
        <v>4332</v>
      </c>
      <c r="L1886" s="172" t="s">
        <v>4349</v>
      </c>
      <c r="M1886" s="172" t="s">
        <v>179</v>
      </c>
    </row>
    <row r="1887" spans="2:13" ht="20.100000000000001" customHeight="1" x14ac:dyDescent="0.25">
      <c r="B1887" s="173" t="str">
        <f>IFERROR(RANK(Table912[[#This Row],[search id]],Table912[search id],1),"")</f>
        <v/>
      </c>
      <c r="C1887" s="174" t="str">
        <f>IF(MIN(Table912[[#This Row],[search supracategory]:[search subcategory]])&lt;&gt;0,MIN(Table912[[#This Row],[search supracategory]:[search subcategory]]),"")</f>
        <v/>
      </c>
      <c r="D1887" s="174" t="str">
        <f>IFERROR(SEARCH($G$3,Table912[[#This Row],[Supracategory Name]])+ROW()/100000,"")</f>
        <v/>
      </c>
      <c r="E1887" s="174" t="str">
        <f>IFERROR(SEARCH($G$3,Table912[[#This Row],[Category Name]])+ROW()/100000,"")</f>
        <v/>
      </c>
      <c r="F1887" s="174" t="str">
        <f>IFERROR(SEARCH($G$3,Table912[[#This Row],[Subcategory Name]])+ROW()/100000,"")</f>
        <v/>
      </c>
      <c r="G1887" s="171">
        <v>2971</v>
      </c>
      <c r="H1887" s="172" t="s">
        <v>3865</v>
      </c>
      <c r="I1887" s="172" t="s">
        <v>4194</v>
      </c>
      <c r="J1887" s="172" t="s">
        <v>4194</v>
      </c>
      <c r="K1887" s="172" t="s">
        <v>4332</v>
      </c>
      <c r="L1887" s="172" t="s">
        <v>4351</v>
      </c>
      <c r="M1887" s="172" t="s">
        <v>179</v>
      </c>
    </row>
    <row r="1888" spans="2:13" ht="20.100000000000001" customHeight="1" x14ac:dyDescent="0.25">
      <c r="B1888" s="169" t="str">
        <f>IFERROR(RANK(Table912[[#This Row],[search id]],Table912[search id],1),"")</f>
        <v/>
      </c>
      <c r="C1888" s="170" t="str">
        <f>IF(MIN(Table912[[#This Row],[search supracategory]:[search subcategory]])&lt;&gt;0,MIN(Table912[[#This Row],[search supracategory]:[search subcategory]]),"")</f>
        <v/>
      </c>
      <c r="D1888" s="170" t="str">
        <f>IFERROR(SEARCH($G$3,Table912[[#This Row],[Supracategory Name]])+ROW()/100000,"")</f>
        <v/>
      </c>
      <c r="E1888" s="170" t="str">
        <f>IFERROR(SEARCH($G$3,Table912[[#This Row],[Category Name]])+ROW()/100000,"")</f>
        <v/>
      </c>
      <c r="F1888" s="170" t="str">
        <f>IFERROR(SEARCH($G$3,Table912[[#This Row],[Subcategory Name]])+ROW()/100000,"")</f>
        <v/>
      </c>
      <c r="G1888" s="171">
        <v>2955</v>
      </c>
      <c r="H1888" s="172" t="s">
        <v>3865</v>
      </c>
      <c r="I1888" s="172" t="s">
        <v>4194</v>
      </c>
      <c r="J1888" s="172" t="s">
        <v>4194</v>
      </c>
      <c r="K1888" s="172" t="s">
        <v>4332</v>
      </c>
      <c r="L1888" s="172" t="s">
        <v>4353</v>
      </c>
      <c r="M1888" s="172" t="s">
        <v>179</v>
      </c>
    </row>
    <row r="1889" spans="2:13" ht="20.100000000000001" customHeight="1" x14ac:dyDescent="0.25">
      <c r="B1889" s="173" t="str">
        <f>IFERROR(RANK(Table912[[#This Row],[search id]],Table912[search id],1),"")</f>
        <v/>
      </c>
      <c r="C1889" s="174" t="str">
        <f>IF(MIN(Table912[[#This Row],[search supracategory]:[search subcategory]])&lt;&gt;0,MIN(Table912[[#This Row],[search supracategory]:[search subcategory]]),"")</f>
        <v/>
      </c>
      <c r="D1889" s="174" t="str">
        <f>IFERROR(SEARCH($G$3,Table912[[#This Row],[Supracategory Name]])+ROW()/100000,"")</f>
        <v/>
      </c>
      <c r="E1889" s="174" t="str">
        <f>IFERROR(SEARCH($G$3,Table912[[#This Row],[Category Name]])+ROW()/100000,"")</f>
        <v/>
      </c>
      <c r="F1889" s="174" t="str">
        <f>IFERROR(SEARCH($G$3,Table912[[#This Row],[Subcategory Name]])+ROW()/100000,"")</f>
        <v/>
      </c>
      <c r="G1889" s="171">
        <v>2956</v>
      </c>
      <c r="H1889" s="172" t="s">
        <v>3865</v>
      </c>
      <c r="I1889" s="172" t="s">
        <v>4194</v>
      </c>
      <c r="J1889" s="172" t="s">
        <v>4194</v>
      </c>
      <c r="K1889" s="172" t="s">
        <v>4332</v>
      </c>
      <c r="L1889" s="172" t="s">
        <v>4355</v>
      </c>
      <c r="M1889" s="172" t="s">
        <v>179</v>
      </c>
    </row>
    <row r="1890" spans="2:13" ht="20.100000000000001" customHeight="1" x14ac:dyDescent="0.25">
      <c r="B1890" s="169" t="str">
        <f>IFERROR(RANK(Table912[[#This Row],[search id]],Table912[search id],1),"")</f>
        <v/>
      </c>
      <c r="C1890" s="170" t="str">
        <f>IF(MIN(Table912[[#This Row],[search supracategory]:[search subcategory]])&lt;&gt;0,MIN(Table912[[#This Row],[search supracategory]:[search subcategory]]),"")</f>
        <v/>
      </c>
      <c r="D1890" s="170" t="str">
        <f>IFERROR(SEARCH($G$3,Table912[[#This Row],[Supracategory Name]])+ROW()/100000,"")</f>
        <v/>
      </c>
      <c r="E1890" s="170" t="str">
        <f>IFERROR(SEARCH($G$3,Table912[[#This Row],[Category Name]])+ROW()/100000,"")</f>
        <v/>
      </c>
      <c r="F1890" s="170" t="str">
        <f>IFERROR(SEARCH($G$3,Table912[[#This Row],[Subcategory Name]])+ROW()/100000,"")</f>
        <v/>
      </c>
      <c r="G1890" s="171">
        <v>2957</v>
      </c>
      <c r="H1890" s="172" t="s">
        <v>3865</v>
      </c>
      <c r="I1890" s="172" t="s">
        <v>4194</v>
      </c>
      <c r="J1890" s="172" t="s">
        <v>4194</v>
      </c>
      <c r="K1890" s="172" t="s">
        <v>4332</v>
      </c>
      <c r="L1890" s="172" t="s">
        <v>4357</v>
      </c>
      <c r="M1890" s="172" t="s">
        <v>179</v>
      </c>
    </row>
    <row r="1891" spans="2:13" ht="20.100000000000001" customHeight="1" x14ac:dyDescent="0.25">
      <c r="B1891" s="173" t="str">
        <f>IFERROR(RANK(Table912[[#This Row],[search id]],Table912[search id],1),"")</f>
        <v/>
      </c>
      <c r="C1891" s="174" t="str">
        <f>IF(MIN(Table912[[#This Row],[search supracategory]:[search subcategory]])&lt;&gt;0,MIN(Table912[[#This Row],[search supracategory]:[search subcategory]]),"")</f>
        <v/>
      </c>
      <c r="D1891" s="174" t="str">
        <f>IFERROR(SEARCH($G$3,Table912[[#This Row],[Supracategory Name]])+ROW()/100000,"")</f>
        <v/>
      </c>
      <c r="E1891" s="174" t="str">
        <f>IFERROR(SEARCH($G$3,Table912[[#This Row],[Category Name]])+ROW()/100000,"")</f>
        <v/>
      </c>
      <c r="F1891" s="174" t="str">
        <f>IFERROR(SEARCH($G$3,Table912[[#This Row],[Subcategory Name]])+ROW()/100000,"")</f>
        <v/>
      </c>
      <c r="G1891" s="171">
        <v>2958</v>
      </c>
      <c r="H1891" s="172" t="s">
        <v>3865</v>
      </c>
      <c r="I1891" s="172" t="s">
        <v>4194</v>
      </c>
      <c r="J1891" s="172" t="s">
        <v>4194</v>
      </c>
      <c r="K1891" s="172" t="s">
        <v>4332</v>
      </c>
      <c r="L1891" s="172" t="s">
        <v>4359</v>
      </c>
      <c r="M1891" s="172" t="s">
        <v>179</v>
      </c>
    </row>
    <row r="1892" spans="2:13" ht="20.100000000000001" customHeight="1" x14ac:dyDescent="0.25">
      <c r="B1892" s="169" t="str">
        <f>IFERROR(RANK(Table912[[#This Row],[search id]],Table912[search id],1),"")</f>
        <v/>
      </c>
      <c r="C1892" s="170" t="str">
        <f>IF(MIN(Table912[[#This Row],[search supracategory]:[search subcategory]])&lt;&gt;0,MIN(Table912[[#This Row],[search supracategory]:[search subcategory]]),"")</f>
        <v/>
      </c>
      <c r="D1892" s="170" t="str">
        <f>IFERROR(SEARCH($G$3,Table912[[#This Row],[Supracategory Name]])+ROW()/100000,"")</f>
        <v/>
      </c>
      <c r="E1892" s="170" t="str">
        <f>IFERROR(SEARCH($G$3,Table912[[#This Row],[Category Name]])+ROW()/100000,"")</f>
        <v/>
      </c>
      <c r="F1892" s="170" t="str">
        <f>IFERROR(SEARCH($G$3,Table912[[#This Row],[Subcategory Name]])+ROW()/100000,"")</f>
        <v/>
      </c>
      <c r="G1892" s="171">
        <v>802</v>
      </c>
      <c r="H1892" s="172" t="s">
        <v>3865</v>
      </c>
      <c r="I1892" s="172" t="s">
        <v>4194</v>
      </c>
      <c r="J1892" s="172" t="s">
        <v>4194</v>
      </c>
      <c r="K1892" s="172" t="s">
        <v>4332</v>
      </c>
      <c r="L1892" s="172" t="s">
        <v>4361</v>
      </c>
      <c r="M1892" s="172" t="s">
        <v>179</v>
      </c>
    </row>
    <row r="1893" spans="2:13" ht="20.100000000000001" customHeight="1" x14ac:dyDescent="0.25">
      <c r="B1893" s="173" t="str">
        <f>IFERROR(RANK(Table912[[#This Row],[search id]],Table912[search id],1),"")</f>
        <v/>
      </c>
      <c r="C1893" s="174" t="str">
        <f>IF(MIN(Table912[[#This Row],[search supracategory]:[search subcategory]])&lt;&gt;0,MIN(Table912[[#This Row],[search supracategory]:[search subcategory]]),"")</f>
        <v/>
      </c>
      <c r="D1893" s="174" t="str">
        <f>IFERROR(SEARCH($G$3,Table912[[#This Row],[Supracategory Name]])+ROW()/100000,"")</f>
        <v/>
      </c>
      <c r="E1893" s="174" t="str">
        <f>IFERROR(SEARCH($G$3,Table912[[#This Row],[Category Name]])+ROW()/100000,"")</f>
        <v/>
      </c>
      <c r="F1893" s="174" t="str">
        <f>IFERROR(SEARCH($G$3,Table912[[#This Row],[Subcategory Name]])+ROW()/100000,"")</f>
        <v/>
      </c>
      <c r="G1893" s="171">
        <v>803</v>
      </c>
      <c r="H1893" s="172" t="s">
        <v>3865</v>
      </c>
      <c r="I1893" s="172" t="s">
        <v>4194</v>
      </c>
      <c r="J1893" s="172" t="s">
        <v>4194</v>
      </c>
      <c r="K1893" s="172" t="s">
        <v>4332</v>
      </c>
      <c r="L1893" s="172" t="s">
        <v>4363</v>
      </c>
      <c r="M1893" s="172" t="s">
        <v>179</v>
      </c>
    </row>
    <row r="1894" spans="2:13" ht="20.100000000000001" customHeight="1" x14ac:dyDescent="0.25">
      <c r="B1894" s="169" t="str">
        <f>IFERROR(RANK(Table912[[#This Row],[search id]],Table912[search id],1),"")</f>
        <v/>
      </c>
      <c r="C1894" s="170" t="str">
        <f>IF(MIN(Table912[[#This Row],[search supracategory]:[search subcategory]])&lt;&gt;0,MIN(Table912[[#This Row],[search supracategory]:[search subcategory]]),"")</f>
        <v/>
      </c>
      <c r="D1894" s="170" t="str">
        <f>IFERROR(SEARCH($G$3,Table912[[#This Row],[Supracategory Name]])+ROW()/100000,"")</f>
        <v/>
      </c>
      <c r="E1894" s="170" t="str">
        <f>IFERROR(SEARCH($G$3,Table912[[#This Row],[Category Name]])+ROW()/100000,"")</f>
        <v/>
      </c>
      <c r="F1894" s="170" t="str">
        <f>IFERROR(SEARCH($G$3,Table912[[#This Row],[Subcategory Name]])+ROW()/100000,"")</f>
        <v/>
      </c>
      <c r="G1894" s="171">
        <v>841</v>
      </c>
      <c r="H1894" s="172" t="s">
        <v>3865</v>
      </c>
      <c r="I1894" s="172" t="s">
        <v>4194</v>
      </c>
      <c r="J1894" s="172" t="s">
        <v>4194</v>
      </c>
      <c r="K1894" s="172" t="s">
        <v>4332</v>
      </c>
      <c r="L1894" s="172" t="s">
        <v>4365</v>
      </c>
      <c r="M1894" s="172" t="s">
        <v>179</v>
      </c>
    </row>
    <row r="1895" spans="2:13" ht="20.100000000000001" customHeight="1" x14ac:dyDescent="0.25">
      <c r="B1895" s="173" t="str">
        <f>IFERROR(RANK(Table912[[#This Row],[search id]],Table912[search id],1),"")</f>
        <v/>
      </c>
      <c r="C1895" s="174" t="str">
        <f>IF(MIN(Table912[[#This Row],[search supracategory]:[search subcategory]])&lt;&gt;0,MIN(Table912[[#This Row],[search supracategory]:[search subcategory]]),"")</f>
        <v/>
      </c>
      <c r="D1895" s="174" t="str">
        <f>IFERROR(SEARCH($G$3,Table912[[#This Row],[Supracategory Name]])+ROW()/100000,"")</f>
        <v/>
      </c>
      <c r="E1895" s="174" t="str">
        <f>IFERROR(SEARCH($G$3,Table912[[#This Row],[Category Name]])+ROW()/100000,"")</f>
        <v/>
      </c>
      <c r="F1895" s="174" t="str">
        <f>IFERROR(SEARCH($G$3,Table912[[#This Row],[Subcategory Name]])+ROW()/100000,"")</f>
        <v/>
      </c>
      <c r="G1895" s="171">
        <v>842</v>
      </c>
      <c r="H1895" s="172" t="s">
        <v>3865</v>
      </c>
      <c r="I1895" s="172" t="s">
        <v>4194</v>
      </c>
      <c r="J1895" s="172" t="s">
        <v>4194</v>
      </c>
      <c r="K1895" s="172" t="s">
        <v>4332</v>
      </c>
      <c r="L1895" s="172" t="s">
        <v>4366</v>
      </c>
      <c r="M1895" s="172" t="s">
        <v>179</v>
      </c>
    </row>
    <row r="1896" spans="2:13" ht="20.100000000000001" customHeight="1" x14ac:dyDescent="0.25">
      <c r="B1896" s="169" t="str">
        <f>IFERROR(RANK(Table912[[#This Row],[search id]],Table912[search id],1),"")</f>
        <v/>
      </c>
      <c r="C1896" s="170" t="str">
        <f>IF(MIN(Table912[[#This Row],[search supracategory]:[search subcategory]])&lt;&gt;0,MIN(Table912[[#This Row],[search supracategory]:[search subcategory]]),"")</f>
        <v/>
      </c>
      <c r="D1896" s="170" t="str">
        <f>IFERROR(SEARCH($G$3,Table912[[#This Row],[Supracategory Name]])+ROW()/100000,"")</f>
        <v/>
      </c>
      <c r="E1896" s="170" t="str">
        <f>IFERROR(SEARCH($G$3,Table912[[#This Row],[Category Name]])+ROW()/100000,"")</f>
        <v/>
      </c>
      <c r="F1896" s="170" t="str">
        <f>IFERROR(SEARCH($G$3,Table912[[#This Row],[Subcategory Name]])+ROW()/100000,"")</f>
        <v/>
      </c>
      <c r="G1896" s="171">
        <v>843</v>
      </c>
      <c r="H1896" s="172" t="s">
        <v>3865</v>
      </c>
      <c r="I1896" s="172" t="s">
        <v>4194</v>
      </c>
      <c r="J1896" s="172" t="s">
        <v>4194</v>
      </c>
      <c r="K1896" s="172" t="s">
        <v>4332</v>
      </c>
      <c r="L1896" s="172" t="s">
        <v>4367</v>
      </c>
      <c r="M1896" s="172" t="s">
        <v>179</v>
      </c>
    </row>
    <row r="1897" spans="2:13" ht="20.100000000000001" customHeight="1" x14ac:dyDescent="0.25">
      <c r="B1897" s="173" t="str">
        <f>IFERROR(RANK(Table912[[#This Row],[search id]],Table912[search id],1),"")</f>
        <v/>
      </c>
      <c r="C1897" s="174" t="str">
        <f>IF(MIN(Table912[[#This Row],[search supracategory]:[search subcategory]])&lt;&gt;0,MIN(Table912[[#This Row],[search supracategory]:[search subcategory]]),"")</f>
        <v/>
      </c>
      <c r="D1897" s="174" t="str">
        <f>IFERROR(SEARCH($G$3,Table912[[#This Row],[Supracategory Name]])+ROW()/100000,"")</f>
        <v/>
      </c>
      <c r="E1897" s="174" t="str">
        <f>IFERROR(SEARCH($G$3,Table912[[#This Row],[Category Name]])+ROW()/100000,"")</f>
        <v/>
      </c>
      <c r="F1897" s="174" t="str">
        <f>IFERROR(SEARCH($G$3,Table912[[#This Row],[Subcategory Name]])+ROW()/100000,"")</f>
        <v/>
      </c>
      <c r="G1897" s="171">
        <v>2159</v>
      </c>
      <c r="H1897" s="172" t="s">
        <v>3865</v>
      </c>
      <c r="I1897" s="172" t="s">
        <v>4194</v>
      </c>
      <c r="J1897" s="172" t="s">
        <v>4194</v>
      </c>
      <c r="K1897" s="172" t="s">
        <v>4332</v>
      </c>
      <c r="L1897" s="172" t="s">
        <v>4369</v>
      </c>
      <c r="M1897" s="172" t="s">
        <v>179</v>
      </c>
    </row>
    <row r="1898" spans="2:13" ht="20.100000000000001" customHeight="1" x14ac:dyDescent="0.25">
      <c r="B1898" s="169" t="str">
        <f>IFERROR(RANK(Table912[[#This Row],[search id]],Table912[search id],1),"")</f>
        <v/>
      </c>
      <c r="C1898" s="170" t="str">
        <f>IF(MIN(Table912[[#This Row],[search supracategory]:[search subcategory]])&lt;&gt;0,MIN(Table912[[#This Row],[search supracategory]:[search subcategory]]),"")</f>
        <v/>
      </c>
      <c r="D1898" s="170" t="str">
        <f>IFERROR(SEARCH($G$3,Table912[[#This Row],[Supracategory Name]])+ROW()/100000,"")</f>
        <v/>
      </c>
      <c r="E1898" s="170" t="str">
        <f>IFERROR(SEARCH($G$3,Table912[[#This Row],[Category Name]])+ROW()/100000,"")</f>
        <v/>
      </c>
      <c r="F1898" s="170" t="str">
        <f>IFERROR(SEARCH($G$3,Table912[[#This Row],[Subcategory Name]])+ROW()/100000,"")</f>
        <v/>
      </c>
      <c r="G1898" s="171">
        <v>1754</v>
      </c>
      <c r="H1898" s="172" t="s">
        <v>3865</v>
      </c>
      <c r="I1898" s="172" t="s">
        <v>4194</v>
      </c>
      <c r="J1898" s="172" t="s">
        <v>4194</v>
      </c>
      <c r="K1898" s="172" t="s">
        <v>4332</v>
      </c>
      <c r="L1898" s="172" t="s">
        <v>4371</v>
      </c>
      <c r="M1898" s="172" t="s">
        <v>179</v>
      </c>
    </row>
    <row r="1899" spans="2:13" ht="20.100000000000001" customHeight="1" x14ac:dyDescent="0.25">
      <c r="B1899" s="173" t="str">
        <f>IFERROR(RANK(Table912[[#This Row],[search id]],Table912[search id],1),"")</f>
        <v/>
      </c>
      <c r="C1899" s="174" t="str">
        <f>IF(MIN(Table912[[#This Row],[search supracategory]:[search subcategory]])&lt;&gt;0,MIN(Table912[[#This Row],[search supracategory]:[search subcategory]]),"")</f>
        <v/>
      </c>
      <c r="D1899" s="174" t="str">
        <f>IFERROR(SEARCH($G$3,Table912[[#This Row],[Supracategory Name]])+ROW()/100000,"")</f>
        <v/>
      </c>
      <c r="E1899" s="174" t="str">
        <f>IFERROR(SEARCH($G$3,Table912[[#This Row],[Category Name]])+ROW()/100000,"")</f>
        <v/>
      </c>
      <c r="F1899" s="174" t="str">
        <f>IFERROR(SEARCH($G$3,Table912[[#This Row],[Subcategory Name]])+ROW()/100000,"")</f>
        <v/>
      </c>
      <c r="G1899" s="171">
        <v>1756</v>
      </c>
      <c r="H1899" s="172" t="s">
        <v>3865</v>
      </c>
      <c r="I1899" s="172" t="s">
        <v>4194</v>
      </c>
      <c r="J1899" s="172" t="s">
        <v>4194</v>
      </c>
      <c r="K1899" s="172" t="s">
        <v>4332</v>
      </c>
      <c r="L1899" s="172" t="s">
        <v>4372</v>
      </c>
      <c r="M1899" s="172" t="s">
        <v>179</v>
      </c>
    </row>
    <row r="1900" spans="2:13" ht="20.100000000000001" customHeight="1" x14ac:dyDescent="0.25">
      <c r="B1900" s="169" t="str">
        <f>IFERROR(RANK(Table912[[#This Row],[search id]],Table912[search id],1),"")</f>
        <v/>
      </c>
      <c r="C1900" s="170" t="str">
        <f>IF(MIN(Table912[[#This Row],[search supracategory]:[search subcategory]])&lt;&gt;0,MIN(Table912[[#This Row],[search supracategory]:[search subcategory]]),"")</f>
        <v/>
      </c>
      <c r="D1900" s="170" t="str">
        <f>IFERROR(SEARCH($G$3,Table912[[#This Row],[Supracategory Name]])+ROW()/100000,"")</f>
        <v/>
      </c>
      <c r="E1900" s="170" t="str">
        <f>IFERROR(SEARCH($G$3,Table912[[#This Row],[Category Name]])+ROW()/100000,"")</f>
        <v/>
      </c>
      <c r="F1900" s="170" t="str">
        <f>IFERROR(SEARCH($G$3,Table912[[#This Row],[Subcategory Name]])+ROW()/100000,"")</f>
        <v/>
      </c>
      <c r="G1900" s="171">
        <v>1066</v>
      </c>
      <c r="H1900" s="172" t="s">
        <v>3865</v>
      </c>
      <c r="I1900" s="172" t="s">
        <v>4194</v>
      </c>
      <c r="J1900" s="172" t="s">
        <v>4194</v>
      </c>
      <c r="K1900" s="172" t="s">
        <v>4332</v>
      </c>
      <c r="L1900" s="172" t="s">
        <v>4374</v>
      </c>
      <c r="M1900" s="172" t="s">
        <v>179</v>
      </c>
    </row>
    <row r="1901" spans="2:13" ht="20.100000000000001" customHeight="1" x14ac:dyDescent="0.25">
      <c r="B1901" s="173" t="str">
        <f>IFERROR(RANK(Table912[[#This Row],[search id]],Table912[search id],1),"")</f>
        <v/>
      </c>
      <c r="C1901" s="174" t="str">
        <f>IF(MIN(Table912[[#This Row],[search supracategory]:[search subcategory]])&lt;&gt;0,MIN(Table912[[#This Row],[search supracategory]:[search subcategory]]),"")</f>
        <v/>
      </c>
      <c r="D1901" s="174" t="str">
        <f>IFERROR(SEARCH($G$3,Table912[[#This Row],[Supracategory Name]])+ROW()/100000,"")</f>
        <v/>
      </c>
      <c r="E1901" s="174" t="str">
        <f>IFERROR(SEARCH($G$3,Table912[[#This Row],[Category Name]])+ROW()/100000,"")</f>
        <v/>
      </c>
      <c r="F1901" s="174" t="str">
        <f>IFERROR(SEARCH($G$3,Table912[[#This Row],[Subcategory Name]])+ROW()/100000,"")</f>
        <v/>
      </c>
      <c r="G1901" s="171">
        <v>801</v>
      </c>
      <c r="H1901" s="172" t="s">
        <v>3865</v>
      </c>
      <c r="I1901" s="172" t="s">
        <v>4194</v>
      </c>
      <c r="J1901" s="172" t="s">
        <v>4194</v>
      </c>
      <c r="K1901" s="172" t="s">
        <v>4376</v>
      </c>
      <c r="L1901" s="172" t="s">
        <v>179</v>
      </c>
      <c r="M1901" s="172" t="s">
        <v>179</v>
      </c>
    </row>
    <row r="1902" spans="2:13" ht="20.100000000000001" customHeight="1" x14ac:dyDescent="0.25">
      <c r="B1902" s="169" t="str">
        <f>IFERROR(RANK(Table912[[#This Row],[search id]],Table912[search id],1),"")</f>
        <v/>
      </c>
      <c r="C1902" s="170" t="str">
        <f>IF(MIN(Table912[[#This Row],[search supracategory]:[search subcategory]])&lt;&gt;0,MIN(Table912[[#This Row],[search supracategory]:[search subcategory]]),"")</f>
        <v/>
      </c>
      <c r="D1902" s="170" t="str">
        <f>IFERROR(SEARCH($G$3,Table912[[#This Row],[Supracategory Name]])+ROW()/100000,"")</f>
        <v/>
      </c>
      <c r="E1902" s="170" t="str">
        <f>IFERROR(SEARCH($G$3,Table912[[#This Row],[Category Name]])+ROW()/100000,"")</f>
        <v/>
      </c>
      <c r="F1902" s="170" t="str">
        <f>IFERROR(SEARCH($G$3,Table912[[#This Row],[Subcategory Name]])+ROW()/100000,"")</f>
        <v/>
      </c>
      <c r="G1902" s="171">
        <v>812</v>
      </c>
      <c r="H1902" s="172" t="s">
        <v>3865</v>
      </c>
      <c r="I1902" s="172" t="s">
        <v>4194</v>
      </c>
      <c r="J1902" s="172" t="s">
        <v>4194</v>
      </c>
      <c r="K1902" s="172" t="s">
        <v>4378</v>
      </c>
      <c r="L1902" s="172" t="s">
        <v>4379</v>
      </c>
      <c r="M1902" s="172" t="s">
        <v>179</v>
      </c>
    </row>
    <row r="1903" spans="2:13" ht="20.100000000000001" customHeight="1" x14ac:dyDescent="0.25">
      <c r="B1903" s="173" t="str">
        <f>IFERROR(RANK(Table912[[#This Row],[search id]],Table912[search id],1),"")</f>
        <v/>
      </c>
      <c r="C1903" s="174" t="str">
        <f>IF(MIN(Table912[[#This Row],[search supracategory]:[search subcategory]])&lt;&gt;0,MIN(Table912[[#This Row],[search supracategory]:[search subcategory]]),"")</f>
        <v/>
      </c>
      <c r="D1903" s="174" t="str">
        <f>IFERROR(SEARCH($G$3,Table912[[#This Row],[Supracategory Name]])+ROW()/100000,"")</f>
        <v/>
      </c>
      <c r="E1903" s="174" t="str">
        <f>IFERROR(SEARCH($G$3,Table912[[#This Row],[Category Name]])+ROW()/100000,"")</f>
        <v/>
      </c>
      <c r="F1903" s="174" t="str">
        <f>IFERROR(SEARCH($G$3,Table912[[#This Row],[Subcategory Name]])+ROW()/100000,"")</f>
        <v/>
      </c>
      <c r="G1903" s="171">
        <v>813</v>
      </c>
      <c r="H1903" s="172" t="s">
        <v>3865</v>
      </c>
      <c r="I1903" s="172" t="s">
        <v>4194</v>
      </c>
      <c r="J1903" s="172" t="s">
        <v>4194</v>
      </c>
      <c r="K1903" s="172" t="s">
        <v>4378</v>
      </c>
      <c r="L1903" s="172" t="s">
        <v>4382</v>
      </c>
      <c r="M1903" s="172" t="s">
        <v>179</v>
      </c>
    </row>
    <row r="1904" spans="2:13" ht="20.100000000000001" customHeight="1" x14ac:dyDescent="0.25">
      <c r="B1904" s="169" t="str">
        <f>IFERROR(RANK(Table912[[#This Row],[search id]],Table912[search id],1),"")</f>
        <v/>
      </c>
      <c r="C1904" s="170" t="str">
        <f>IF(MIN(Table912[[#This Row],[search supracategory]:[search subcategory]])&lt;&gt;0,MIN(Table912[[#This Row],[search supracategory]:[search subcategory]]),"")</f>
        <v/>
      </c>
      <c r="D1904" s="170" t="str">
        <f>IFERROR(SEARCH($G$3,Table912[[#This Row],[Supracategory Name]])+ROW()/100000,"")</f>
        <v/>
      </c>
      <c r="E1904" s="170" t="str">
        <f>IFERROR(SEARCH($G$3,Table912[[#This Row],[Category Name]])+ROW()/100000,"")</f>
        <v/>
      </c>
      <c r="F1904" s="170" t="str">
        <f>IFERROR(SEARCH($G$3,Table912[[#This Row],[Subcategory Name]])+ROW()/100000,"")</f>
        <v/>
      </c>
      <c r="G1904" s="171">
        <v>834</v>
      </c>
      <c r="H1904" s="172" t="s">
        <v>3865</v>
      </c>
      <c r="I1904" s="172" t="s">
        <v>4194</v>
      </c>
      <c r="J1904" s="172" t="s">
        <v>4194</v>
      </c>
      <c r="K1904" s="172" t="s">
        <v>4378</v>
      </c>
      <c r="L1904" s="172" t="s">
        <v>4384</v>
      </c>
      <c r="M1904" s="172" t="s">
        <v>179</v>
      </c>
    </row>
    <row r="1905" spans="2:13" ht="20.100000000000001" customHeight="1" x14ac:dyDescent="0.25">
      <c r="B1905" s="173" t="str">
        <f>IFERROR(RANK(Table912[[#This Row],[search id]],Table912[search id],1),"")</f>
        <v/>
      </c>
      <c r="C1905" s="174" t="str">
        <f>IF(MIN(Table912[[#This Row],[search supracategory]:[search subcategory]])&lt;&gt;0,MIN(Table912[[#This Row],[search supracategory]:[search subcategory]]),"")</f>
        <v/>
      </c>
      <c r="D1905" s="174" t="str">
        <f>IFERROR(SEARCH($G$3,Table912[[#This Row],[Supracategory Name]])+ROW()/100000,"")</f>
        <v/>
      </c>
      <c r="E1905" s="174" t="str">
        <f>IFERROR(SEARCH($G$3,Table912[[#This Row],[Category Name]])+ROW()/100000,"")</f>
        <v/>
      </c>
      <c r="F1905" s="174" t="str">
        <f>IFERROR(SEARCH($G$3,Table912[[#This Row],[Subcategory Name]])+ROW()/100000,"")</f>
        <v/>
      </c>
      <c r="G1905" s="171">
        <v>835</v>
      </c>
      <c r="H1905" s="172" t="s">
        <v>3865</v>
      </c>
      <c r="I1905" s="172" t="s">
        <v>4194</v>
      </c>
      <c r="J1905" s="172" t="s">
        <v>4194</v>
      </c>
      <c r="K1905" s="172" t="s">
        <v>4378</v>
      </c>
      <c r="L1905" s="172" t="s">
        <v>4386</v>
      </c>
      <c r="M1905" s="172" t="s">
        <v>179</v>
      </c>
    </row>
    <row r="1906" spans="2:13" ht="20.100000000000001" customHeight="1" x14ac:dyDescent="0.25">
      <c r="B1906" s="169" t="str">
        <f>IFERROR(RANK(Table912[[#This Row],[search id]],Table912[search id],1),"")</f>
        <v/>
      </c>
      <c r="C1906" s="170" t="str">
        <f>IF(MIN(Table912[[#This Row],[search supracategory]:[search subcategory]])&lt;&gt;0,MIN(Table912[[#This Row],[search supracategory]:[search subcategory]]),"")</f>
        <v/>
      </c>
      <c r="D1906" s="170" t="str">
        <f>IFERROR(SEARCH($G$3,Table912[[#This Row],[Supracategory Name]])+ROW()/100000,"")</f>
        <v/>
      </c>
      <c r="E1906" s="170" t="str">
        <f>IFERROR(SEARCH($G$3,Table912[[#This Row],[Category Name]])+ROW()/100000,"")</f>
        <v/>
      </c>
      <c r="F1906" s="170" t="str">
        <f>IFERROR(SEARCH($G$3,Table912[[#This Row],[Subcategory Name]])+ROW()/100000,"")</f>
        <v/>
      </c>
      <c r="G1906" s="171">
        <v>836</v>
      </c>
      <c r="H1906" s="172" t="s">
        <v>3865</v>
      </c>
      <c r="I1906" s="172" t="s">
        <v>4194</v>
      </c>
      <c r="J1906" s="172" t="s">
        <v>4194</v>
      </c>
      <c r="K1906" s="172" t="s">
        <v>4378</v>
      </c>
      <c r="L1906" s="172" t="s">
        <v>4388</v>
      </c>
      <c r="M1906" s="172" t="s">
        <v>179</v>
      </c>
    </row>
    <row r="1907" spans="2:13" ht="20.100000000000001" customHeight="1" x14ac:dyDescent="0.25">
      <c r="B1907" s="173" t="str">
        <f>IFERROR(RANK(Table912[[#This Row],[search id]],Table912[search id],1),"")</f>
        <v/>
      </c>
      <c r="C1907" s="174" t="str">
        <f>IF(MIN(Table912[[#This Row],[search supracategory]:[search subcategory]])&lt;&gt;0,MIN(Table912[[#This Row],[search supracategory]:[search subcategory]]),"")</f>
        <v/>
      </c>
      <c r="D1907" s="174" t="str">
        <f>IFERROR(SEARCH($G$3,Table912[[#This Row],[Supracategory Name]])+ROW()/100000,"")</f>
        <v/>
      </c>
      <c r="E1907" s="174" t="str">
        <f>IFERROR(SEARCH($G$3,Table912[[#This Row],[Category Name]])+ROW()/100000,"")</f>
        <v/>
      </c>
      <c r="F1907" s="174" t="str">
        <f>IFERROR(SEARCH($G$3,Table912[[#This Row],[Subcategory Name]])+ROW()/100000,"")</f>
        <v/>
      </c>
      <c r="G1907" s="171">
        <v>825</v>
      </c>
      <c r="H1907" s="172" t="s">
        <v>3865</v>
      </c>
      <c r="I1907" s="172" t="s">
        <v>4194</v>
      </c>
      <c r="J1907" s="172" t="s">
        <v>4194</v>
      </c>
      <c r="K1907" s="172" t="s">
        <v>4378</v>
      </c>
      <c r="L1907" s="172" t="s">
        <v>4390</v>
      </c>
      <c r="M1907" s="172" t="s">
        <v>179</v>
      </c>
    </row>
    <row r="1908" spans="2:13" ht="20.100000000000001" customHeight="1" x14ac:dyDescent="0.25">
      <c r="B1908" s="169" t="str">
        <f>IFERROR(RANK(Table912[[#This Row],[search id]],Table912[search id],1),"")</f>
        <v/>
      </c>
      <c r="C1908" s="170" t="str">
        <f>IF(MIN(Table912[[#This Row],[search supracategory]:[search subcategory]])&lt;&gt;0,MIN(Table912[[#This Row],[search supracategory]:[search subcategory]]),"")</f>
        <v/>
      </c>
      <c r="D1908" s="170" t="str">
        <f>IFERROR(SEARCH($G$3,Table912[[#This Row],[Supracategory Name]])+ROW()/100000,"")</f>
        <v/>
      </c>
      <c r="E1908" s="170" t="str">
        <f>IFERROR(SEARCH($G$3,Table912[[#This Row],[Category Name]])+ROW()/100000,"")</f>
        <v/>
      </c>
      <c r="F1908" s="170" t="str">
        <f>IFERROR(SEARCH($G$3,Table912[[#This Row],[Subcategory Name]])+ROW()/100000,"")</f>
        <v/>
      </c>
      <c r="G1908" s="171">
        <v>863</v>
      </c>
      <c r="H1908" s="172" t="s">
        <v>3865</v>
      </c>
      <c r="I1908" s="172" t="s">
        <v>4194</v>
      </c>
      <c r="J1908" s="172" t="s">
        <v>4194</v>
      </c>
      <c r="K1908" s="172" t="s">
        <v>4378</v>
      </c>
      <c r="L1908" s="172" t="s">
        <v>4392</v>
      </c>
      <c r="M1908" s="172" t="s">
        <v>179</v>
      </c>
    </row>
    <row r="1909" spans="2:13" ht="20.100000000000001" customHeight="1" x14ac:dyDescent="0.25">
      <c r="B1909" s="173" t="str">
        <f>IFERROR(RANK(Table912[[#This Row],[search id]],Table912[search id],1),"")</f>
        <v/>
      </c>
      <c r="C1909" s="174" t="str">
        <f>IF(MIN(Table912[[#This Row],[search supracategory]:[search subcategory]])&lt;&gt;0,MIN(Table912[[#This Row],[search supracategory]:[search subcategory]]),"")</f>
        <v/>
      </c>
      <c r="D1909" s="174" t="str">
        <f>IFERROR(SEARCH($G$3,Table912[[#This Row],[Supracategory Name]])+ROW()/100000,"")</f>
        <v/>
      </c>
      <c r="E1909" s="174" t="str">
        <f>IFERROR(SEARCH($G$3,Table912[[#This Row],[Category Name]])+ROW()/100000,"")</f>
        <v/>
      </c>
      <c r="F1909" s="174" t="str">
        <f>IFERROR(SEARCH($G$3,Table912[[#This Row],[Subcategory Name]])+ROW()/100000,"")</f>
        <v/>
      </c>
      <c r="G1909" s="171">
        <v>2714</v>
      </c>
      <c r="H1909" s="172" t="s">
        <v>3865</v>
      </c>
      <c r="I1909" s="172" t="s">
        <v>4194</v>
      </c>
      <c r="J1909" s="172" t="s">
        <v>4194</v>
      </c>
      <c r="K1909" s="172" t="s">
        <v>4394</v>
      </c>
      <c r="L1909" s="172" t="s">
        <v>4395</v>
      </c>
      <c r="M1909" s="172" t="s">
        <v>179</v>
      </c>
    </row>
    <row r="1910" spans="2:13" ht="20.100000000000001" customHeight="1" x14ac:dyDescent="0.25">
      <c r="B1910" s="169" t="str">
        <f>IFERROR(RANK(Table912[[#This Row],[search id]],Table912[search id],1),"")</f>
        <v/>
      </c>
      <c r="C1910" s="170" t="str">
        <f>IF(MIN(Table912[[#This Row],[search supracategory]:[search subcategory]])&lt;&gt;0,MIN(Table912[[#This Row],[search supracategory]:[search subcategory]]),"")</f>
        <v/>
      </c>
      <c r="D1910" s="170" t="str">
        <f>IFERROR(SEARCH($G$3,Table912[[#This Row],[Supracategory Name]])+ROW()/100000,"")</f>
        <v/>
      </c>
      <c r="E1910" s="170" t="str">
        <f>IFERROR(SEARCH($G$3,Table912[[#This Row],[Category Name]])+ROW()/100000,"")</f>
        <v/>
      </c>
      <c r="F1910" s="170" t="str">
        <f>IFERROR(SEARCH($G$3,Table912[[#This Row],[Subcategory Name]])+ROW()/100000,"")</f>
        <v/>
      </c>
      <c r="G1910" s="171">
        <v>2715</v>
      </c>
      <c r="H1910" s="172" t="s">
        <v>3865</v>
      </c>
      <c r="I1910" s="172" t="s">
        <v>4194</v>
      </c>
      <c r="J1910" s="172" t="s">
        <v>4194</v>
      </c>
      <c r="K1910" s="172" t="s">
        <v>4394</v>
      </c>
      <c r="L1910" s="172" t="s">
        <v>4398</v>
      </c>
      <c r="M1910" s="172" t="s">
        <v>179</v>
      </c>
    </row>
    <row r="1911" spans="2:13" ht="20.100000000000001" customHeight="1" x14ac:dyDescent="0.25">
      <c r="B1911" s="173" t="str">
        <f>IFERROR(RANK(Table912[[#This Row],[search id]],Table912[search id],1),"")</f>
        <v/>
      </c>
      <c r="C1911" s="174" t="str">
        <f>IF(MIN(Table912[[#This Row],[search supracategory]:[search subcategory]])&lt;&gt;0,MIN(Table912[[#This Row],[search supracategory]:[search subcategory]]),"")</f>
        <v/>
      </c>
      <c r="D1911" s="174" t="str">
        <f>IFERROR(SEARCH($G$3,Table912[[#This Row],[Supracategory Name]])+ROW()/100000,"")</f>
        <v/>
      </c>
      <c r="E1911" s="174" t="str">
        <f>IFERROR(SEARCH($G$3,Table912[[#This Row],[Category Name]])+ROW()/100000,"")</f>
        <v/>
      </c>
      <c r="F1911" s="174" t="str">
        <f>IFERROR(SEARCH($G$3,Table912[[#This Row],[Subcategory Name]])+ROW()/100000,"")</f>
        <v/>
      </c>
      <c r="G1911" s="171">
        <v>2716</v>
      </c>
      <c r="H1911" s="172" t="s">
        <v>3865</v>
      </c>
      <c r="I1911" s="172" t="s">
        <v>4194</v>
      </c>
      <c r="J1911" s="172" t="s">
        <v>4194</v>
      </c>
      <c r="K1911" s="172" t="s">
        <v>4394</v>
      </c>
      <c r="L1911" s="172" t="s">
        <v>4400</v>
      </c>
      <c r="M1911" s="172" t="s">
        <v>179</v>
      </c>
    </row>
    <row r="1912" spans="2:13" ht="20.100000000000001" customHeight="1" x14ac:dyDescent="0.25">
      <c r="B1912" s="169" t="str">
        <f>IFERROR(RANK(Table912[[#This Row],[search id]],Table912[search id],1),"")</f>
        <v/>
      </c>
      <c r="C1912" s="170" t="str">
        <f>IF(MIN(Table912[[#This Row],[search supracategory]:[search subcategory]])&lt;&gt;0,MIN(Table912[[#This Row],[search supracategory]:[search subcategory]]),"")</f>
        <v/>
      </c>
      <c r="D1912" s="170" t="str">
        <f>IFERROR(SEARCH($G$3,Table912[[#This Row],[Supracategory Name]])+ROW()/100000,"")</f>
        <v/>
      </c>
      <c r="E1912" s="170" t="str">
        <f>IFERROR(SEARCH($G$3,Table912[[#This Row],[Category Name]])+ROW()/100000,"")</f>
        <v/>
      </c>
      <c r="F1912" s="170" t="str">
        <f>IFERROR(SEARCH($G$3,Table912[[#This Row],[Subcategory Name]])+ROW()/100000,"")</f>
        <v/>
      </c>
      <c r="G1912" s="171">
        <v>2717</v>
      </c>
      <c r="H1912" s="172" t="s">
        <v>3865</v>
      </c>
      <c r="I1912" s="172" t="s">
        <v>4194</v>
      </c>
      <c r="J1912" s="172" t="s">
        <v>4194</v>
      </c>
      <c r="K1912" s="172" t="s">
        <v>4394</v>
      </c>
      <c r="L1912" s="172" t="s">
        <v>4402</v>
      </c>
      <c r="M1912" s="172" t="s">
        <v>179</v>
      </c>
    </row>
    <row r="1913" spans="2:13" ht="20.100000000000001" customHeight="1" x14ac:dyDescent="0.25">
      <c r="B1913" s="173" t="str">
        <f>IFERROR(RANK(Table912[[#This Row],[search id]],Table912[search id],1),"")</f>
        <v/>
      </c>
      <c r="C1913" s="174" t="str">
        <f>IF(MIN(Table912[[#This Row],[search supracategory]:[search subcategory]])&lt;&gt;0,MIN(Table912[[#This Row],[search supracategory]:[search subcategory]]),"")</f>
        <v/>
      </c>
      <c r="D1913" s="174" t="str">
        <f>IFERROR(SEARCH($G$3,Table912[[#This Row],[Supracategory Name]])+ROW()/100000,"")</f>
        <v/>
      </c>
      <c r="E1913" s="174" t="str">
        <f>IFERROR(SEARCH($G$3,Table912[[#This Row],[Category Name]])+ROW()/100000,"")</f>
        <v/>
      </c>
      <c r="F1913" s="174" t="str">
        <f>IFERROR(SEARCH($G$3,Table912[[#This Row],[Subcategory Name]])+ROW()/100000,"")</f>
        <v/>
      </c>
      <c r="G1913" s="171">
        <v>2718</v>
      </c>
      <c r="H1913" s="172" t="s">
        <v>3865</v>
      </c>
      <c r="I1913" s="172" t="s">
        <v>4194</v>
      </c>
      <c r="J1913" s="172" t="s">
        <v>4194</v>
      </c>
      <c r="K1913" s="172" t="s">
        <v>4394</v>
      </c>
      <c r="L1913" s="172" t="s">
        <v>4404</v>
      </c>
      <c r="M1913" s="172" t="s">
        <v>179</v>
      </c>
    </row>
    <row r="1914" spans="2:13" ht="20.100000000000001" customHeight="1" x14ac:dyDescent="0.25">
      <c r="B1914" s="169" t="str">
        <f>IFERROR(RANK(Table912[[#This Row],[search id]],Table912[search id],1),"")</f>
        <v/>
      </c>
      <c r="C1914" s="170" t="str">
        <f>IF(MIN(Table912[[#This Row],[search supracategory]:[search subcategory]])&lt;&gt;0,MIN(Table912[[#This Row],[search supracategory]:[search subcategory]]),"")</f>
        <v/>
      </c>
      <c r="D1914" s="170" t="str">
        <f>IFERROR(SEARCH($G$3,Table912[[#This Row],[Supracategory Name]])+ROW()/100000,"")</f>
        <v/>
      </c>
      <c r="E1914" s="170" t="str">
        <f>IFERROR(SEARCH($G$3,Table912[[#This Row],[Category Name]])+ROW()/100000,"")</f>
        <v/>
      </c>
      <c r="F1914" s="170" t="str">
        <f>IFERROR(SEARCH($G$3,Table912[[#This Row],[Subcategory Name]])+ROW()/100000,"")</f>
        <v/>
      </c>
      <c r="G1914" s="171">
        <v>2719</v>
      </c>
      <c r="H1914" s="172" t="s">
        <v>3865</v>
      </c>
      <c r="I1914" s="172" t="s">
        <v>4194</v>
      </c>
      <c r="J1914" s="172" t="s">
        <v>4194</v>
      </c>
      <c r="K1914" s="172" t="s">
        <v>4394</v>
      </c>
      <c r="L1914" s="172" t="s">
        <v>4406</v>
      </c>
      <c r="M1914" s="172" t="s">
        <v>179</v>
      </c>
    </row>
    <row r="1915" spans="2:13" ht="20.100000000000001" customHeight="1" x14ac:dyDescent="0.25">
      <c r="B1915" s="173" t="str">
        <f>IFERROR(RANK(Table912[[#This Row],[search id]],Table912[search id],1),"")</f>
        <v/>
      </c>
      <c r="C1915" s="174" t="str">
        <f>IF(MIN(Table912[[#This Row],[search supracategory]:[search subcategory]])&lt;&gt;0,MIN(Table912[[#This Row],[search supracategory]:[search subcategory]]),"")</f>
        <v/>
      </c>
      <c r="D1915" s="174" t="str">
        <f>IFERROR(SEARCH($G$3,Table912[[#This Row],[Supracategory Name]])+ROW()/100000,"")</f>
        <v/>
      </c>
      <c r="E1915" s="174" t="str">
        <f>IFERROR(SEARCH($G$3,Table912[[#This Row],[Category Name]])+ROW()/100000,"")</f>
        <v/>
      </c>
      <c r="F1915" s="174" t="str">
        <f>IFERROR(SEARCH($G$3,Table912[[#This Row],[Subcategory Name]])+ROW()/100000,"")</f>
        <v/>
      </c>
      <c r="G1915" s="171">
        <v>2720</v>
      </c>
      <c r="H1915" s="172" t="s">
        <v>3865</v>
      </c>
      <c r="I1915" s="172" t="s">
        <v>4194</v>
      </c>
      <c r="J1915" s="172" t="s">
        <v>4194</v>
      </c>
      <c r="K1915" s="172" t="s">
        <v>4394</v>
      </c>
      <c r="L1915" s="172" t="s">
        <v>4408</v>
      </c>
      <c r="M1915" s="172" t="s">
        <v>179</v>
      </c>
    </row>
    <row r="1916" spans="2:13" ht="20.100000000000001" customHeight="1" x14ac:dyDescent="0.25">
      <c r="B1916" s="169" t="str">
        <f>IFERROR(RANK(Table912[[#This Row],[search id]],Table912[search id],1),"")</f>
        <v/>
      </c>
      <c r="C1916" s="170" t="str">
        <f>IF(MIN(Table912[[#This Row],[search supracategory]:[search subcategory]])&lt;&gt;0,MIN(Table912[[#This Row],[search supracategory]:[search subcategory]]),"")</f>
        <v/>
      </c>
      <c r="D1916" s="170" t="str">
        <f>IFERROR(SEARCH($G$3,Table912[[#This Row],[Supracategory Name]])+ROW()/100000,"")</f>
        <v/>
      </c>
      <c r="E1916" s="170" t="str">
        <f>IFERROR(SEARCH($G$3,Table912[[#This Row],[Category Name]])+ROW()/100000,"")</f>
        <v/>
      </c>
      <c r="F1916" s="170" t="str">
        <f>IFERROR(SEARCH($G$3,Table912[[#This Row],[Subcategory Name]])+ROW()/100000,"")</f>
        <v/>
      </c>
      <c r="G1916" s="171">
        <v>2721</v>
      </c>
      <c r="H1916" s="172" t="s">
        <v>3865</v>
      </c>
      <c r="I1916" s="172" t="s">
        <v>4194</v>
      </c>
      <c r="J1916" s="172" t="s">
        <v>4194</v>
      </c>
      <c r="K1916" s="172" t="s">
        <v>4394</v>
      </c>
      <c r="L1916" s="172" t="s">
        <v>4410</v>
      </c>
      <c r="M1916" s="172" t="s">
        <v>179</v>
      </c>
    </row>
    <row r="1917" spans="2:13" ht="20.100000000000001" customHeight="1" x14ac:dyDescent="0.25">
      <c r="B1917" s="173" t="str">
        <f>IFERROR(RANK(Table912[[#This Row],[search id]],Table912[search id],1),"")</f>
        <v/>
      </c>
      <c r="C1917" s="174" t="str">
        <f>IF(MIN(Table912[[#This Row],[search supracategory]:[search subcategory]])&lt;&gt;0,MIN(Table912[[#This Row],[search supracategory]:[search subcategory]]),"")</f>
        <v/>
      </c>
      <c r="D1917" s="174" t="str">
        <f>IFERROR(SEARCH($G$3,Table912[[#This Row],[Supracategory Name]])+ROW()/100000,"")</f>
        <v/>
      </c>
      <c r="E1917" s="174" t="str">
        <f>IFERROR(SEARCH($G$3,Table912[[#This Row],[Category Name]])+ROW()/100000,"")</f>
        <v/>
      </c>
      <c r="F1917" s="174" t="str">
        <f>IFERROR(SEARCH($G$3,Table912[[#This Row],[Subcategory Name]])+ROW()/100000,"")</f>
        <v/>
      </c>
      <c r="G1917" s="171">
        <v>2722</v>
      </c>
      <c r="H1917" s="172" t="s">
        <v>3865</v>
      </c>
      <c r="I1917" s="172" t="s">
        <v>4194</v>
      </c>
      <c r="J1917" s="172" t="s">
        <v>4194</v>
      </c>
      <c r="K1917" s="172" t="s">
        <v>4394</v>
      </c>
      <c r="L1917" s="172" t="s">
        <v>4412</v>
      </c>
      <c r="M1917" s="172" t="s">
        <v>179</v>
      </c>
    </row>
    <row r="1918" spans="2:13" ht="20.100000000000001" customHeight="1" x14ac:dyDescent="0.25">
      <c r="B1918" s="169" t="str">
        <f>IFERROR(RANK(Table912[[#This Row],[search id]],Table912[search id],1),"")</f>
        <v/>
      </c>
      <c r="C1918" s="170" t="str">
        <f>IF(MIN(Table912[[#This Row],[search supracategory]:[search subcategory]])&lt;&gt;0,MIN(Table912[[#This Row],[search supracategory]:[search subcategory]]),"")</f>
        <v/>
      </c>
      <c r="D1918" s="170" t="str">
        <f>IFERROR(SEARCH($G$3,Table912[[#This Row],[Supracategory Name]])+ROW()/100000,"")</f>
        <v/>
      </c>
      <c r="E1918" s="170" t="str">
        <f>IFERROR(SEARCH($G$3,Table912[[#This Row],[Category Name]])+ROW()/100000,"")</f>
        <v/>
      </c>
      <c r="F1918" s="170" t="str">
        <f>IFERROR(SEARCH($G$3,Table912[[#This Row],[Subcategory Name]])+ROW()/100000,"")</f>
        <v/>
      </c>
      <c r="G1918" s="171">
        <v>2723</v>
      </c>
      <c r="H1918" s="172" t="s">
        <v>3865</v>
      </c>
      <c r="I1918" s="172" t="s">
        <v>4194</v>
      </c>
      <c r="J1918" s="172" t="s">
        <v>4194</v>
      </c>
      <c r="K1918" s="172" t="s">
        <v>4394</v>
      </c>
      <c r="L1918" s="172" t="s">
        <v>4414</v>
      </c>
      <c r="M1918" s="172" t="s">
        <v>179</v>
      </c>
    </row>
    <row r="1919" spans="2:13" ht="20.100000000000001" customHeight="1" x14ac:dyDescent="0.25">
      <c r="B1919" s="173" t="str">
        <f>IFERROR(RANK(Table912[[#This Row],[search id]],Table912[search id],1),"")</f>
        <v/>
      </c>
      <c r="C1919" s="174" t="str">
        <f>IF(MIN(Table912[[#This Row],[search supracategory]:[search subcategory]])&lt;&gt;0,MIN(Table912[[#This Row],[search supracategory]:[search subcategory]]),"")</f>
        <v/>
      </c>
      <c r="D1919" s="174" t="str">
        <f>IFERROR(SEARCH($G$3,Table912[[#This Row],[Supracategory Name]])+ROW()/100000,"")</f>
        <v/>
      </c>
      <c r="E1919" s="174" t="str">
        <f>IFERROR(SEARCH($G$3,Table912[[#This Row],[Category Name]])+ROW()/100000,"")</f>
        <v/>
      </c>
      <c r="F1919" s="174" t="str">
        <f>IFERROR(SEARCH($G$3,Table912[[#This Row],[Subcategory Name]])+ROW()/100000,"")</f>
        <v/>
      </c>
      <c r="G1919" s="171">
        <v>2862</v>
      </c>
      <c r="H1919" s="172" t="s">
        <v>3865</v>
      </c>
      <c r="I1919" s="172" t="s">
        <v>4194</v>
      </c>
      <c r="J1919" s="172" t="s">
        <v>4194</v>
      </c>
      <c r="K1919" s="172" t="s">
        <v>4416</v>
      </c>
      <c r="L1919" s="172" t="s">
        <v>4417</v>
      </c>
      <c r="M1919" s="172" t="s">
        <v>179</v>
      </c>
    </row>
    <row r="1920" spans="2:13" ht="20.100000000000001" customHeight="1" x14ac:dyDescent="0.25">
      <c r="B1920" s="169" t="str">
        <f>IFERROR(RANK(Table912[[#This Row],[search id]],Table912[search id],1),"")</f>
        <v/>
      </c>
      <c r="C1920" s="170" t="str">
        <f>IF(MIN(Table912[[#This Row],[search supracategory]:[search subcategory]])&lt;&gt;0,MIN(Table912[[#This Row],[search supracategory]:[search subcategory]]),"")</f>
        <v/>
      </c>
      <c r="D1920" s="170" t="str">
        <f>IFERROR(SEARCH($G$3,Table912[[#This Row],[Supracategory Name]])+ROW()/100000,"")</f>
        <v/>
      </c>
      <c r="E1920" s="170" t="str">
        <f>IFERROR(SEARCH($G$3,Table912[[#This Row],[Category Name]])+ROW()/100000,"")</f>
        <v/>
      </c>
      <c r="F1920" s="170" t="str">
        <f>IFERROR(SEARCH($G$3,Table912[[#This Row],[Subcategory Name]])+ROW()/100000,"")</f>
        <v/>
      </c>
      <c r="G1920" s="171">
        <v>849</v>
      </c>
      <c r="H1920" s="172" t="s">
        <v>3865</v>
      </c>
      <c r="I1920" s="172" t="s">
        <v>4194</v>
      </c>
      <c r="J1920" s="172" t="s">
        <v>4194</v>
      </c>
      <c r="K1920" s="172" t="s">
        <v>4416</v>
      </c>
      <c r="L1920" s="172" t="s">
        <v>4420</v>
      </c>
      <c r="M1920" s="172" t="s">
        <v>179</v>
      </c>
    </row>
    <row r="1921" spans="2:13" ht="20.100000000000001" customHeight="1" x14ac:dyDescent="0.25">
      <c r="B1921" s="173" t="str">
        <f>IFERROR(RANK(Table912[[#This Row],[search id]],Table912[search id],1),"")</f>
        <v/>
      </c>
      <c r="C1921" s="174" t="str">
        <f>IF(MIN(Table912[[#This Row],[search supracategory]:[search subcategory]])&lt;&gt;0,MIN(Table912[[#This Row],[search supracategory]:[search subcategory]]),"")</f>
        <v/>
      </c>
      <c r="D1921" s="174" t="str">
        <f>IFERROR(SEARCH($G$3,Table912[[#This Row],[Supracategory Name]])+ROW()/100000,"")</f>
        <v/>
      </c>
      <c r="E1921" s="174" t="str">
        <f>IFERROR(SEARCH($G$3,Table912[[#This Row],[Category Name]])+ROW()/100000,"")</f>
        <v/>
      </c>
      <c r="F1921" s="174" t="str">
        <f>IFERROR(SEARCH($G$3,Table912[[#This Row],[Subcategory Name]])+ROW()/100000,"")</f>
        <v/>
      </c>
      <c r="G1921" s="171">
        <v>850</v>
      </c>
      <c r="H1921" s="172" t="s">
        <v>3865</v>
      </c>
      <c r="I1921" s="172" t="s">
        <v>4194</v>
      </c>
      <c r="J1921" s="172" t="s">
        <v>4194</v>
      </c>
      <c r="K1921" s="172" t="s">
        <v>4416</v>
      </c>
      <c r="L1921" s="172" t="s">
        <v>4422</v>
      </c>
      <c r="M1921" s="172" t="s">
        <v>179</v>
      </c>
    </row>
    <row r="1922" spans="2:13" ht="20.100000000000001" customHeight="1" x14ac:dyDescent="0.25">
      <c r="B1922" s="169" t="str">
        <f>IFERROR(RANK(Table912[[#This Row],[search id]],Table912[search id],1),"")</f>
        <v/>
      </c>
      <c r="C1922" s="170" t="str">
        <f>IF(MIN(Table912[[#This Row],[search supracategory]:[search subcategory]])&lt;&gt;0,MIN(Table912[[#This Row],[search supracategory]:[search subcategory]]),"")</f>
        <v/>
      </c>
      <c r="D1922" s="170" t="str">
        <f>IFERROR(SEARCH($G$3,Table912[[#This Row],[Supracategory Name]])+ROW()/100000,"")</f>
        <v/>
      </c>
      <c r="E1922" s="170" t="str">
        <f>IFERROR(SEARCH($G$3,Table912[[#This Row],[Category Name]])+ROW()/100000,"")</f>
        <v/>
      </c>
      <c r="F1922" s="170" t="str">
        <f>IFERROR(SEARCH($G$3,Table912[[#This Row],[Subcategory Name]])+ROW()/100000,"")</f>
        <v/>
      </c>
      <c r="G1922" s="171">
        <v>851</v>
      </c>
      <c r="H1922" s="172" t="s">
        <v>3865</v>
      </c>
      <c r="I1922" s="172" t="s">
        <v>4194</v>
      </c>
      <c r="J1922" s="172" t="s">
        <v>4194</v>
      </c>
      <c r="K1922" s="172" t="s">
        <v>4416</v>
      </c>
      <c r="L1922" s="172" t="s">
        <v>4424</v>
      </c>
      <c r="M1922" s="172" t="s">
        <v>179</v>
      </c>
    </row>
    <row r="1923" spans="2:13" ht="20.100000000000001" customHeight="1" x14ac:dyDescent="0.25">
      <c r="B1923" s="173" t="str">
        <f>IFERROR(RANK(Table912[[#This Row],[search id]],Table912[search id],1),"")</f>
        <v/>
      </c>
      <c r="C1923" s="174" t="str">
        <f>IF(MIN(Table912[[#This Row],[search supracategory]:[search subcategory]])&lt;&gt;0,MIN(Table912[[#This Row],[search supracategory]:[search subcategory]]),"")</f>
        <v/>
      </c>
      <c r="D1923" s="174" t="str">
        <f>IFERROR(SEARCH($G$3,Table912[[#This Row],[Supracategory Name]])+ROW()/100000,"")</f>
        <v/>
      </c>
      <c r="E1923" s="174" t="str">
        <f>IFERROR(SEARCH($G$3,Table912[[#This Row],[Category Name]])+ROW()/100000,"")</f>
        <v/>
      </c>
      <c r="F1923" s="174" t="str">
        <f>IFERROR(SEARCH($G$3,Table912[[#This Row],[Subcategory Name]])+ROW()/100000,"")</f>
        <v/>
      </c>
      <c r="G1923" s="171">
        <v>852</v>
      </c>
      <c r="H1923" s="172" t="s">
        <v>3865</v>
      </c>
      <c r="I1923" s="172" t="s">
        <v>4194</v>
      </c>
      <c r="J1923" s="172" t="s">
        <v>4194</v>
      </c>
      <c r="K1923" s="172" t="s">
        <v>4416</v>
      </c>
      <c r="L1923" s="172" t="s">
        <v>4426</v>
      </c>
      <c r="M1923" s="172" t="s">
        <v>179</v>
      </c>
    </row>
    <row r="1924" spans="2:13" ht="20.100000000000001" customHeight="1" x14ac:dyDescent="0.25">
      <c r="B1924" s="169" t="str">
        <f>IFERROR(RANK(Table912[[#This Row],[search id]],Table912[search id],1),"")</f>
        <v/>
      </c>
      <c r="C1924" s="170" t="str">
        <f>IF(MIN(Table912[[#This Row],[search supracategory]:[search subcategory]])&lt;&gt;0,MIN(Table912[[#This Row],[search supracategory]:[search subcategory]]),"")</f>
        <v/>
      </c>
      <c r="D1924" s="170" t="str">
        <f>IFERROR(SEARCH($G$3,Table912[[#This Row],[Supracategory Name]])+ROW()/100000,"")</f>
        <v/>
      </c>
      <c r="E1924" s="170" t="str">
        <f>IFERROR(SEARCH($G$3,Table912[[#This Row],[Category Name]])+ROW()/100000,"")</f>
        <v/>
      </c>
      <c r="F1924" s="170" t="str">
        <f>IFERROR(SEARCH($G$3,Table912[[#This Row],[Subcategory Name]])+ROW()/100000,"")</f>
        <v/>
      </c>
      <c r="G1924" s="171">
        <v>853</v>
      </c>
      <c r="H1924" s="172" t="s">
        <v>3865</v>
      </c>
      <c r="I1924" s="172" t="s">
        <v>4194</v>
      </c>
      <c r="J1924" s="172" t="s">
        <v>4194</v>
      </c>
      <c r="K1924" s="172" t="s">
        <v>4416</v>
      </c>
      <c r="L1924" s="172" t="s">
        <v>4428</v>
      </c>
      <c r="M1924" s="172" t="s">
        <v>179</v>
      </c>
    </row>
    <row r="1925" spans="2:13" ht="20.100000000000001" customHeight="1" x14ac:dyDescent="0.25">
      <c r="B1925" s="173" t="str">
        <f>IFERROR(RANK(Table912[[#This Row],[search id]],Table912[search id],1),"")</f>
        <v/>
      </c>
      <c r="C1925" s="174" t="str">
        <f>IF(MIN(Table912[[#This Row],[search supracategory]:[search subcategory]])&lt;&gt;0,MIN(Table912[[#This Row],[search supracategory]:[search subcategory]]),"")</f>
        <v/>
      </c>
      <c r="D1925" s="174" t="str">
        <f>IFERROR(SEARCH($G$3,Table912[[#This Row],[Supracategory Name]])+ROW()/100000,"")</f>
        <v/>
      </c>
      <c r="E1925" s="174" t="str">
        <f>IFERROR(SEARCH($G$3,Table912[[#This Row],[Category Name]])+ROW()/100000,"")</f>
        <v/>
      </c>
      <c r="F1925" s="174" t="str">
        <f>IFERROR(SEARCH($G$3,Table912[[#This Row],[Subcategory Name]])+ROW()/100000,"")</f>
        <v/>
      </c>
      <c r="G1925" s="171">
        <v>2863</v>
      </c>
      <c r="H1925" s="172" t="s">
        <v>3865</v>
      </c>
      <c r="I1925" s="172" t="s">
        <v>4194</v>
      </c>
      <c r="J1925" s="172" t="s">
        <v>4194</v>
      </c>
      <c r="K1925" s="172" t="s">
        <v>4416</v>
      </c>
      <c r="L1925" s="172" t="s">
        <v>4430</v>
      </c>
      <c r="M1925" s="172" t="s">
        <v>179</v>
      </c>
    </row>
    <row r="1926" spans="2:13" ht="20.100000000000001" customHeight="1" x14ac:dyDescent="0.25">
      <c r="B1926" s="169" t="str">
        <f>IFERROR(RANK(Table912[[#This Row],[search id]],Table912[search id],1),"")</f>
        <v/>
      </c>
      <c r="C1926" s="170" t="str">
        <f>IF(MIN(Table912[[#This Row],[search supracategory]:[search subcategory]])&lt;&gt;0,MIN(Table912[[#This Row],[search supracategory]:[search subcategory]]),"")</f>
        <v/>
      </c>
      <c r="D1926" s="170" t="str">
        <f>IFERROR(SEARCH($G$3,Table912[[#This Row],[Supracategory Name]])+ROW()/100000,"")</f>
        <v/>
      </c>
      <c r="E1926" s="170" t="str">
        <f>IFERROR(SEARCH($G$3,Table912[[#This Row],[Category Name]])+ROW()/100000,"")</f>
        <v/>
      </c>
      <c r="F1926" s="170" t="str">
        <f>IFERROR(SEARCH($G$3,Table912[[#This Row],[Subcategory Name]])+ROW()/100000,"")</f>
        <v/>
      </c>
      <c r="G1926" s="171">
        <v>2864</v>
      </c>
      <c r="H1926" s="172" t="s">
        <v>3865</v>
      </c>
      <c r="I1926" s="172" t="s">
        <v>4194</v>
      </c>
      <c r="J1926" s="172" t="s">
        <v>4194</v>
      </c>
      <c r="K1926" s="172" t="s">
        <v>4416</v>
      </c>
      <c r="L1926" s="172" t="s">
        <v>4432</v>
      </c>
      <c r="M1926" s="172" t="s">
        <v>179</v>
      </c>
    </row>
    <row r="1927" spans="2:13" ht="20.100000000000001" customHeight="1" x14ac:dyDescent="0.25">
      <c r="B1927" s="173" t="str">
        <f>IFERROR(RANK(Table912[[#This Row],[search id]],Table912[search id],1),"")</f>
        <v/>
      </c>
      <c r="C1927" s="174" t="str">
        <f>IF(MIN(Table912[[#This Row],[search supracategory]:[search subcategory]])&lt;&gt;0,MIN(Table912[[#This Row],[search supracategory]:[search subcategory]]),"")</f>
        <v/>
      </c>
      <c r="D1927" s="174" t="str">
        <f>IFERROR(SEARCH($G$3,Table912[[#This Row],[Supracategory Name]])+ROW()/100000,"")</f>
        <v/>
      </c>
      <c r="E1927" s="174" t="str">
        <f>IFERROR(SEARCH($G$3,Table912[[#This Row],[Category Name]])+ROW()/100000,"")</f>
        <v/>
      </c>
      <c r="F1927" s="174" t="str">
        <f>IFERROR(SEARCH($G$3,Table912[[#This Row],[Subcategory Name]])+ROW()/100000,"")</f>
        <v/>
      </c>
      <c r="G1927" s="171">
        <v>2865</v>
      </c>
      <c r="H1927" s="172" t="s">
        <v>3865</v>
      </c>
      <c r="I1927" s="172" t="s">
        <v>4194</v>
      </c>
      <c r="J1927" s="172" t="s">
        <v>4194</v>
      </c>
      <c r="K1927" s="172" t="s">
        <v>4416</v>
      </c>
      <c r="L1927" s="172" t="s">
        <v>4434</v>
      </c>
      <c r="M1927" s="172" t="s">
        <v>179</v>
      </c>
    </row>
    <row r="1928" spans="2:13" ht="20.100000000000001" customHeight="1" x14ac:dyDescent="0.25">
      <c r="B1928" s="169" t="str">
        <f>IFERROR(RANK(Table912[[#This Row],[search id]],Table912[search id],1),"")</f>
        <v/>
      </c>
      <c r="C1928" s="170" t="str">
        <f>IF(MIN(Table912[[#This Row],[search supracategory]:[search subcategory]])&lt;&gt;0,MIN(Table912[[#This Row],[search supracategory]:[search subcategory]]),"")</f>
        <v/>
      </c>
      <c r="D1928" s="170" t="str">
        <f>IFERROR(SEARCH($G$3,Table912[[#This Row],[Supracategory Name]])+ROW()/100000,"")</f>
        <v/>
      </c>
      <c r="E1928" s="170" t="str">
        <f>IFERROR(SEARCH($G$3,Table912[[#This Row],[Category Name]])+ROW()/100000,"")</f>
        <v/>
      </c>
      <c r="F1928" s="170" t="str">
        <f>IFERROR(SEARCH($G$3,Table912[[#This Row],[Subcategory Name]])+ROW()/100000,"")</f>
        <v/>
      </c>
      <c r="G1928" s="171">
        <v>2866</v>
      </c>
      <c r="H1928" s="172" t="s">
        <v>3865</v>
      </c>
      <c r="I1928" s="172" t="s">
        <v>4194</v>
      </c>
      <c r="J1928" s="172" t="s">
        <v>4194</v>
      </c>
      <c r="K1928" s="172" t="s">
        <v>4416</v>
      </c>
      <c r="L1928" s="172" t="s">
        <v>4436</v>
      </c>
      <c r="M1928" s="172" t="s">
        <v>179</v>
      </c>
    </row>
    <row r="1929" spans="2:13" ht="20.100000000000001" customHeight="1" x14ac:dyDescent="0.25">
      <c r="B1929" s="173" t="str">
        <f>IFERROR(RANK(Table912[[#This Row],[search id]],Table912[search id],1),"")</f>
        <v/>
      </c>
      <c r="C1929" s="174" t="str">
        <f>IF(MIN(Table912[[#This Row],[search supracategory]:[search subcategory]])&lt;&gt;0,MIN(Table912[[#This Row],[search supracategory]:[search subcategory]]),"")</f>
        <v/>
      </c>
      <c r="D1929" s="174" t="str">
        <f>IFERROR(SEARCH($G$3,Table912[[#This Row],[Supracategory Name]])+ROW()/100000,"")</f>
        <v/>
      </c>
      <c r="E1929" s="174" t="str">
        <f>IFERROR(SEARCH($G$3,Table912[[#This Row],[Category Name]])+ROW()/100000,"")</f>
        <v/>
      </c>
      <c r="F1929" s="174" t="str">
        <f>IFERROR(SEARCH($G$3,Table912[[#This Row],[Subcategory Name]])+ROW()/100000,"")</f>
        <v/>
      </c>
      <c r="G1929" s="171">
        <v>831</v>
      </c>
      <c r="H1929" s="172" t="s">
        <v>3865</v>
      </c>
      <c r="I1929" s="172" t="s">
        <v>4194</v>
      </c>
      <c r="J1929" s="172" t="s">
        <v>4194</v>
      </c>
      <c r="K1929" s="172" t="s">
        <v>4438</v>
      </c>
      <c r="L1929" s="172" t="s">
        <v>4439</v>
      </c>
      <c r="M1929" s="172" t="s">
        <v>179</v>
      </c>
    </row>
    <row r="1930" spans="2:13" ht="20.100000000000001" customHeight="1" x14ac:dyDescent="0.25">
      <c r="B1930" s="169" t="str">
        <f>IFERROR(RANK(Table912[[#This Row],[search id]],Table912[search id],1),"")</f>
        <v/>
      </c>
      <c r="C1930" s="170" t="str">
        <f>IF(MIN(Table912[[#This Row],[search supracategory]:[search subcategory]])&lt;&gt;0,MIN(Table912[[#This Row],[search supracategory]:[search subcategory]]),"")</f>
        <v/>
      </c>
      <c r="D1930" s="170" t="str">
        <f>IFERROR(SEARCH($G$3,Table912[[#This Row],[Supracategory Name]])+ROW()/100000,"")</f>
        <v/>
      </c>
      <c r="E1930" s="170" t="str">
        <f>IFERROR(SEARCH($G$3,Table912[[#This Row],[Category Name]])+ROW()/100000,"")</f>
        <v/>
      </c>
      <c r="F1930" s="170" t="str">
        <f>IFERROR(SEARCH($G$3,Table912[[#This Row],[Subcategory Name]])+ROW()/100000,"")</f>
        <v/>
      </c>
      <c r="G1930" s="171">
        <v>829</v>
      </c>
      <c r="H1930" s="172" t="s">
        <v>3865</v>
      </c>
      <c r="I1930" s="172" t="s">
        <v>4194</v>
      </c>
      <c r="J1930" s="172" t="s">
        <v>4194</v>
      </c>
      <c r="K1930" s="172" t="s">
        <v>4438</v>
      </c>
      <c r="L1930" s="172" t="s">
        <v>4442</v>
      </c>
      <c r="M1930" s="172" t="s">
        <v>179</v>
      </c>
    </row>
    <row r="1931" spans="2:13" ht="20.100000000000001" customHeight="1" x14ac:dyDescent="0.25">
      <c r="B1931" s="173" t="str">
        <f>IFERROR(RANK(Table912[[#This Row],[search id]],Table912[search id],1),"")</f>
        <v/>
      </c>
      <c r="C1931" s="174" t="str">
        <f>IF(MIN(Table912[[#This Row],[search supracategory]:[search subcategory]])&lt;&gt;0,MIN(Table912[[#This Row],[search supracategory]:[search subcategory]]),"")</f>
        <v/>
      </c>
      <c r="D1931" s="174" t="str">
        <f>IFERROR(SEARCH($G$3,Table912[[#This Row],[Supracategory Name]])+ROW()/100000,"")</f>
        <v/>
      </c>
      <c r="E1931" s="174" t="str">
        <f>IFERROR(SEARCH($G$3,Table912[[#This Row],[Category Name]])+ROW()/100000,"")</f>
        <v/>
      </c>
      <c r="F1931" s="174" t="str">
        <f>IFERROR(SEARCH($G$3,Table912[[#This Row],[Subcategory Name]])+ROW()/100000,"")</f>
        <v/>
      </c>
      <c r="G1931" s="171">
        <v>2875</v>
      </c>
      <c r="H1931" s="172" t="s">
        <v>3865</v>
      </c>
      <c r="I1931" s="172" t="s">
        <v>4194</v>
      </c>
      <c r="J1931" s="172" t="s">
        <v>4194</v>
      </c>
      <c r="K1931" s="172" t="s">
        <v>4444</v>
      </c>
      <c r="L1931" s="172" t="s">
        <v>4445</v>
      </c>
      <c r="M1931" s="172" t="s">
        <v>179</v>
      </c>
    </row>
    <row r="1932" spans="2:13" ht="20.100000000000001" customHeight="1" x14ac:dyDescent="0.25">
      <c r="B1932" s="169" t="str">
        <f>IFERROR(RANK(Table912[[#This Row],[search id]],Table912[search id],1),"")</f>
        <v/>
      </c>
      <c r="C1932" s="170" t="str">
        <f>IF(MIN(Table912[[#This Row],[search supracategory]:[search subcategory]])&lt;&gt;0,MIN(Table912[[#This Row],[search supracategory]:[search subcategory]]),"")</f>
        <v/>
      </c>
      <c r="D1932" s="170" t="str">
        <f>IFERROR(SEARCH($G$3,Table912[[#This Row],[Supracategory Name]])+ROW()/100000,"")</f>
        <v/>
      </c>
      <c r="E1932" s="170" t="str">
        <f>IFERROR(SEARCH($G$3,Table912[[#This Row],[Category Name]])+ROW()/100000,"")</f>
        <v/>
      </c>
      <c r="F1932" s="170" t="str">
        <f>IFERROR(SEARCH($G$3,Table912[[#This Row],[Subcategory Name]])+ROW()/100000,"")</f>
        <v/>
      </c>
      <c r="G1932" s="171">
        <v>2876</v>
      </c>
      <c r="H1932" s="172" t="s">
        <v>3865</v>
      </c>
      <c r="I1932" s="172" t="s">
        <v>4194</v>
      </c>
      <c r="J1932" s="172" t="s">
        <v>4194</v>
      </c>
      <c r="K1932" s="172" t="s">
        <v>4444</v>
      </c>
      <c r="L1932" s="172" t="s">
        <v>4448</v>
      </c>
      <c r="M1932" s="172" t="s">
        <v>179</v>
      </c>
    </row>
    <row r="1933" spans="2:13" ht="20.100000000000001" customHeight="1" x14ac:dyDescent="0.25">
      <c r="B1933" s="173" t="str">
        <f>IFERROR(RANK(Table912[[#This Row],[search id]],Table912[search id],1),"")</f>
        <v/>
      </c>
      <c r="C1933" s="174" t="str">
        <f>IF(MIN(Table912[[#This Row],[search supracategory]:[search subcategory]])&lt;&gt;0,MIN(Table912[[#This Row],[search supracategory]:[search subcategory]]),"")</f>
        <v/>
      </c>
      <c r="D1933" s="174" t="str">
        <f>IFERROR(SEARCH($G$3,Table912[[#This Row],[Supracategory Name]])+ROW()/100000,"")</f>
        <v/>
      </c>
      <c r="E1933" s="174" t="str">
        <f>IFERROR(SEARCH($G$3,Table912[[#This Row],[Category Name]])+ROW()/100000,"")</f>
        <v/>
      </c>
      <c r="F1933" s="174" t="str">
        <f>IFERROR(SEARCH($G$3,Table912[[#This Row],[Subcategory Name]])+ROW()/100000,"")</f>
        <v/>
      </c>
      <c r="G1933" s="171">
        <v>2877</v>
      </c>
      <c r="H1933" s="172" t="s">
        <v>3865</v>
      </c>
      <c r="I1933" s="172" t="s">
        <v>4194</v>
      </c>
      <c r="J1933" s="172" t="s">
        <v>4194</v>
      </c>
      <c r="K1933" s="172" t="s">
        <v>4444</v>
      </c>
      <c r="L1933" s="172" t="s">
        <v>4450</v>
      </c>
      <c r="M1933" s="172" t="s">
        <v>179</v>
      </c>
    </row>
    <row r="1934" spans="2:13" ht="20.100000000000001" customHeight="1" x14ac:dyDescent="0.25">
      <c r="B1934" s="169" t="str">
        <f>IFERROR(RANK(Table912[[#This Row],[search id]],Table912[search id],1),"")</f>
        <v/>
      </c>
      <c r="C1934" s="170" t="str">
        <f>IF(MIN(Table912[[#This Row],[search supracategory]:[search subcategory]])&lt;&gt;0,MIN(Table912[[#This Row],[search supracategory]:[search subcategory]]),"")</f>
        <v/>
      </c>
      <c r="D1934" s="170" t="str">
        <f>IFERROR(SEARCH($G$3,Table912[[#This Row],[Supracategory Name]])+ROW()/100000,"")</f>
        <v/>
      </c>
      <c r="E1934" s="170" t="str">
        <f>IFERROR(SEARCH($G$3,Table912[[#This Row],[Category Name]])+ROW()/100000,"")</f>
        <v/>
      </c>
      <c r="F1934" s="170" t="str">
        <f>IFERROR(SEARCH($G$3,Table912[[#This Row],[Subcategory Name]])+ROW()/100000,"")</f>
        <v/>
      </c>
      <c r="G1934" s="171">
        <v>2878</v>
      </c>
      <c r="H1934" s="172" t="s">
        <v>3865</v>
      </c>
      <c r="I1934" s="172" t="s">
        <v>4194</v>
      </c>
      <c r="J1934" s="172" t="s">
        <v>4194</v>
      </c>
      <c r="K1934" s="172" t="s">
        <v>4444</v>
      </c>
      <c r="L1934" s="172" t="s">
        <v>4452</v>
      </c>
      <c r="M1934" s="172" t="s">
        <v>179</v>
      </c>
    </row>
    <row r="1935" spans="2:13" ht="20.100000000000001" customHeight="1" x14ac:dyDescent="0.25">
      <c r="B1935" s="173" t="str">
        <f>IFERROR(RANK(Table912[[#This Row],[search id]],Table912[search id],1),"")</f>
        <v/>
      </c>
      <c r="C1935" s="174" t="str">
        <f>IF(MIN(Table912[[#This Row],[search supracategory]:[search subcategory]])&lt;&gt;0,MIN(Table912[[#This Row],[search supracategory]:[search subcategory]]),"")</f>
        <v/>
      </c>
      <c r="D1935" s="174" t="str">
        <f>IFERROR(SEARCH($G$3,Table912[[#This Row],[Supracategory Name]])+ROW()/100000,"")</f>
        <v/>
      </c>
      <c r="E1935" s="174" t="str">
        <f>IFERROR(SEARCH($G$3,Table912[[#This Row],[Category Name]])+ROW()/100000,"")</f>
        <v/>
      </c>
      <c r="F1935" s="174" t="str">
        <f>IFERROR(SEARCH($G$3,Table912[[#This Row],[Subcategory Name]])+ROW()/100000,"")</f>
        <v/>
      </c>
      <c r="G1935" s="171">
        <v>2879</v>
      </c>
      <c r="H1935" s="172" t="s">
        <v>3865</v>
      </c>
      <c r="I1935" s="172" t="s">
        <v>4194</v>
      </c>
      <c r="J1935" s="172" t="s">
        <v>4194</v>
      </c>
      <c r="K1935" s="172" t="s">
        <v>4444</v>
      </c>
      <c r="L1935" s="172" t="s">
        <v>4454</v>
      </c>
      <c r="M1935" s="172" t="s">
        <v>179</v>
      </c>
    </row>
    <row r="1936" spans="2:13" ht="20.100000000000001" customHeight="1" x14ac:dyDescent="0.25">
      <c r="B1936" s="169" t="str">
        <f>IFERROR(RANK(Table912[[#This Row],[search id]],Table912[search id],1),"")</f>
        <v/>
      </c>
      <c r="C1936" s="170" t="str">
        <f>IF(MIN(Table912[[#This Row],[search supracategory]:[search subcategory]])&lt;&gt;0,MIN(Table912[[#This Row],[search supracategory]:[search subcategory]]),"")</f>
        <v/>
      </c>
      <c r="D1936" s="170" t="str">
        <f>IFERROR(SEARCH($G$3,Table912[[#This Row],[Supracategory Name]])+ROW()/100000,"")</f>
        <v/>
      </c>
      <c r="E1936" s="170" t="str">
        <f>IFERROR(SEARCH($G$3,Table912[[#This Row],[Category Name]])+ROW()/100000,"")</f>
        <v/>
      </c>
      <c r="F1936" s="170" t="str">
        <f>IFERROR(SEARCH($G$3,Table912[[#This Row],[Subcategory Name]])+ROW()/100000,"")</f>
        <v/>
      </c>
      <c r="G1936" s="171">
        <v>2880</v>
      </c>
      <c r="H1936" s="172" t="s">
        <v>3865</v>
      </c>
      <c r="I1936" s="172" t="s">
        <v>4194</v>
      </c>
      <c r="J1936" s="172" t="s">
        <v>4194</v>
      </c>
      <c r="K1936" s="172" t="s">
        <v>4444</v>
      </c>
      <c r="L1936" s="172" t="s">
        <v>4456</v>
      </c>
      <c r="M1936" s="172" t="s">
        <v>179</v>
      </c>
    </row>
    <row r="1937" spans="2:13" ht="20.100000000000001" customHeight="1" x14ac:dyDescent="0.25">
      <c r="B1937" s="173" t="str">
        <f>IFERROR(RANK(Table912[[#This Row],[search id]],Table912[search id],1),"")</f>
        <v/>
      </c>
      <c r="C1937" s="174" t="str">
        <f>IF(MIN(Table912[[#This Row],[search supracategory]:[search subcategory]])&lt;&gt;0,MIN(Table912[[#This Row],[search supracategory]:[search subcategory]]),"")</f>
        <v/>
      </c>
      <c r="D1937" s="174" t="str">
        <f>IFERROR(SEARCH($G$3,Table912[[#This Row],[Supracategory Name]])+ROW()/100000,"")</f>
        <v/>
      </c>
      <c r="E1937" s="174" t="str">
        <f>IFERROR(SEARCH($G$3,Table912[[#This Row],[Category Name]])+ROW()/100000,"")</f>
        <v/>
      </c>
      <c r="F1937" s="174" t="str">
        <f>IFERROR(SEARCH($G$3,Table912[[#This Row],[Subcategory Name]])+ROW()/100000,"")</f>
        <v/>
      </c>
      <c r="G1937" s="171">
        <v>3006</v>
      </c>
      <c r="H1937" s="172" t="s">
        <v>4458</v>
      </c>
      <c r="I1937" s="172" t="s">
        <v>3409</v>
      </c>
      <c r="J1937" s="172" t="s">
        <v>89</v>
      </c>
      <c r="K1937" s="172" t="s">
        <v>3837</v>
      </c>
      <c r="L1937" s="172" t="s">
        <v>4459</v>
      </c>
      <c r="M1937" s="172" t="s">
        <v>179</v>
      </c>
    </row>
    <row r="1977" spans="11:17" x14ac:dyDescent="0.25">
      <c r="L1977"/>
    </row>
    <row r="1980" spans="11:17" x14ac:dyDescent="0.25">
      <c r="Q1980"/>
    </row>
    <row r="1983" spans="11:17" x14ac:dyDescent="0.25">
      <c r="K1983"/>
    </row>
    <row r="1985" spans="11:12" x14ac:dyDescent="0.25">
      <c r="K1985"/>
    </row>
    <row r="1986" spans="11:12" x14ac:dyDescent="0.25">
      <c r="K1986"/>
    </row>
    <row r="1995" spans="11:12" x14ac:dyDescent="0.25">
      <c r="L1995"/>
    </row>
  </sheetData>
  <sheetProtection algorithmName="SHA-512" hashValue="vir9SUBj77XS2wwi/N0r1ugHMIBEEAyVSoZ25+y5BelVnVoS4k4vddAV0qBznE0mr5cs4eENdV1kdUuyDu9YkA==" saltValue="TCeVVvBLoPiMAgvgTJgdHg==" spinCount="100000" sheet="1" objects="1" scenarios="1" formatCells="0" formatColumns="0" formatRows="0" sort="0" autoFilter="0" pivotTables="0"/>
  <pageMargins left="0.7" right="0.7" top="0.75" bottom="0.75" header="0.3" footer="0.3"/>
  <pageSetup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D2:H25"/>
  <sheetViews>
    <sheetView showGridLines="0" showRowColHeaders="0" workbookViewId="0">
      <selection activeCell="H9" sqref="H9"/>
    </sheetView>
  </sheetViews>
  <sheetFormatPr defaultColWidth="9.140625" defaultRowHeight="15" x14ac:dyDescent="0.25"/>
  <cols>
    <col min="1" max="3" width="1.5703125" style="1" customWidth="1"/>
    <col min="4" max="4" width="31.42578125" style="1" customWidth="1"/>
    <col min="5" max="5" width="48.28515625" style="1" bestFit="1" customWidth="1"/>
    <col min="6" max="6" width="14.85546875" style="1" bestFit="1" customWidth="1"/>
    <col min="7" max="8" width="22.140625" style="1" customWidth="1"/>
    <col min="9" max="16384" width="9.140625" style="1"/>
  </cols>
  <sheetData>
    <row r="2" spans="4:8" x14ac:dyDescent="0.25">
      <c r="D2" s="1" t="s">
        <v>87</v>
      </c>
    </row>
    <row r="3" spans="4:8" x14ac:dyDescent="0.25">
      <c r="D3" s="24" t="s">
        <v>88</v>
      </c>
      <c r="E3" s="24" t="s">
        <v>89</v>
      </c>
      <c r="F3" s="24" t="s">
        <v>90</v>
      </c>
      <c r="G3" s="24" t="s">
        <v>4546</v>
      </c>
      <c r="H3" s="24" t="s">
        <v>4545</v>
      </c>
    </row>
    <row r="4" spans="4:8" x14ac:dyDescent="0.25">
      <c r="D4" s="1" t="s">
        <v>87</v>
      </c>
      <c r="E4" s="1" t="s">
        <v>4593</v>
      </c>
      <c r="F4" s="25">
        <v>0</v>
      </c>
      <c r="G4" s="25">
        <f>(H4/30)*4.9</f>
        <v>4.246666666666667</v>
      </c>
      <c r="H4" s="25">
        <v>26</v>
      </c>
    </row>
    <row r="5" spans="4:8" x14ac:dyDescent="0.25">
      <c r="D5" s="1" t="s">
        <v>87</v>
      </c>
      <c r="E5" s="1" t="s">
        <v>4594</v>
      </c>
      <c r="F5" s="25">
        <v>0</v>
      </c>
      <c r="G5" s="25">
        <f>(H5/30)*4.9</f>
        <v>5.88</v>
      </c>
      <c r="H5" s="25">
        <v>36</v>
      </c>
    </row>
    <row r="6" spans="4:8" x14ac:dyDescent="0.25">
      <c r="D6" s="1" t="s">
        <v>87</v>
      </c>
      <c r="E6" s="1" t="s">
        <v>4595</v>
      </c>
      <c r="F6" s="25">
        <v>2.5</v>
      </c>
      <c r="G6" s="25">
        <f t="shared" ref="G6:G9" si="0">(H6/30)*4.9</f>
        <v>4.246666666666667</v>
      </c>
      <c r="H6" s="25">
        <v>26</v>
      </c>
    </row>
    <row r="7" spans="4:8" x14ac:dyDescent="0.25">
      <c r="D7" s="1" t="s">
        <v>87</v>
      </c>
      <c r="E7" s="1" t="s">
        <v>4596</v>
      </c>
      <c r="F7" s="25">
        <v>3</v>
      </c>
      <c r="G7" s="25">
        <f t="shared" si="0"/>
        <v>5.88</v>
      </c>
      <c r="H7" s="25">
        <v>36</v>
      </c>
    </row>
    <row r="8" spans="4:8" x14ac:dyDescent="0.25">
      <c r="D8" s="1" t="s">
        <v>87</v>
      </c>
      <c r="E8" s="1" t="s">
        <v>4597</v>
      </c>
      <c r="F8" s="25">
        <v>4</v>
      </c>
      <c r="G8" s="25">
        <f t="shared" si="0"/>
        <v>4.246666666666667</v>
      </c>
      <c r="H8" s="25">
        <v>26</v>
      </c>
    </row>
    <row r="9" spans="4:8" x14ac:dyDescent="0.25">
      <c r="D9" s="1" t="s">
        <v>87</v>
      </c>
      <c r="E9" s="1" t="s">
        <v>4598</v>
      </c>
      <c r="F9" s="25">
        <v>4.5</v>
      </c>
      <c r="G9" s="25">
        <f t="shared" si="0"/>
        <v>5.88</v>
      </c>
      <c r="H9" s="25">
        <v>36</v>
      </c>
    </row>
    <row r="10" spans="4:8" ht="5.0999999999999996" customHeight="1" x14ac:dyDescent="0.25"/>
    <row r="11" spans="4:8" ht="5.0999999999999996" customHeight="1" x14ac:dyDescent="0.25"/>
    <row r="12" spans="4:8" ht="5.0999999999999996" customHeight="1" x14ac:dyDescent="0.25"/>
    <row r="13" spans="4:8" x14ac:dyDescent="0.25">
      <c r="D13" s="24" t="s">
        <v>88</v>
      </c>
      <c r="E13" s="24" t="s">
        <v>91</v>
      </c>
      <c r="F13" s="24" t="s">
        <v>90</v>
      </c>
      <c r="G13" s="24"/>
      <c r="H13" s="24" t="s">
        <v>4545</v>
      </c>
    </row>
    <row r="14" spans="4:8" x14ac:dyDescent="0.25">
      <c r="D14" s="1" t="s">
        <v>87</v>
      </c>
      <c r="E14" s="1" t="s">
        <v>92</v>
      </c>
      <c r="F14" s="25">
        <v>2.5</v>
      </c>
      <c r="G14" s="25">
        <f>$G$4</f>
        <v>4.246666666666667</v>
      </c>
      <c r="H14" s="25">
        <f>$H$4</f>
        <v>26</v>
      </c>
    </row>
    <row r="15" spans="4:8" x14ac:dyDescent="0.25">
      <c r="D15" s="1" t="s">
        <v>87</v>
      </c>
      <c r="E15" s="1" t="s">
        <v>93</v>
      </c>
      <c r="F15" s="25">
        <v>2.5</v>
      </c>
      <c r="G15" s="25">
        <f t="shared" ref="G15:G22" si="1">$G$4</f>
        <v>4.246666666666667</v>
      </c>
      <c r="H15" s="25">
        <f t="shared" ref="H15:H22" si="2">$H$4</f>
        <v>26</v>
      </c>
    </row>
    <row r="16" spans="4:8" x14ac:dyDescent="0.25">
      <c r="D16" s="1" t="s">
        <v>87</v>
      </c>
      <c r="E16" s="1" t="s">
        <v>94</v>
      </c>
      <c r="F16" s="25">
        <v>2.5</v>
      </c>
      <c r="G16" s="25">
        <f t="shared" si="1"/>
        <v>4.246666666666667</v>
      </c>
      <c r="H16" s="25">
        <f t="shared" si="2"/>
        <v>26</v>
      </c>
    </row>
    <row r="17" spans="4:8" x14ac:dyDescent="0.25">
      <c r="D17" s="1" t="s">
        <v>87</v>
      </c>
      <c r="E17" s="1" t="s">
        <v>95</v>
      </c>
      <c r="F17" s="25">
        <v>2.5</v>
      </c>
      <c r="G17" s="25">
        <f t="shared" si="1"/>
        <v>4.246666666666667</v>
      </c>
      <c r="H17" s="25">
        <f t="shared" si="2"/>
        <v>26</v>
      </c>
    </row>
    <row r="18" spans="4:8" x14ac:dyDescent="0.25">
      <c r="D18" s="1" t="s">
        <v>87</v>
      </c>
      <c r="E18" s="1" t="s">
        <v>96</v>
      </c>
      <c r="F18" s="25">
        <v>2.5</v>
      </c>
      <c r="G18" s="25">
        <f t="shared" si="1"/>
        <v>4.246666666666667</v>
      </c>
      <c r="H18" s="25">
        <f t="shared" si="2"/>
        <v>26</v>
      </c>
    </row>
    <row r="19" spans="4:8" x14ac:dyDescent="0.25">
      <c r="D19" s="1" t="s">
        <v>87</v>
      </c>
      <c r="E19" s="1" t="s">
        <v>97</v>
      </c>
      <c r="F19" s="25">
        <v>2.5</v>
      </c>
      <c r="G19" s="25">
        <f t="shared" si="1"/>
        <v>4.246666666666667</v>
      </c>
      <c r="H19" s="25">
        <f t="shared" si="2"/>
        <v>26</v>
      </c>
    </row>
    <row r="20" spans="4:8" x14ac:dyDescent="0.25">
      <c r="D20" s="1" t="s">
        <v>87</v>
      </c>
      <c r="E20" s="1" t="s">
        <v>98</v>
      </c>
      <c r="F20" s="25">
        <v>2.5</v>
      </c>
      <c r="G20" s="25">
        <f t="shared" si="1"/>
        <v>4.246666666666667</v>
      </c>
      <c r="H20" s="25">
        <f t="shared" si="2"/>
        <v>26</v>
      </c>
    </row>
    <row r="21" spans="4:8" x14ac:dyDescent="0.25">
      <c r="D21" s="1" t="s">
        <v>87</v>
      </c>
      <c r="E21" s="1" t="s">
        <v>99</v>
      </c>
      <c r="F21" s="25">
        <v>2.5</v>
      </c>
      <c r="G21" s="25">
        <f t="shared" si="1"/>
        <v>4.246666666666667</v>
      </c>
      <c r="H21" s="25">
        <f t="shared" si="2"/>
        <v>26</v>
      </c>
    </row>
    <row r="22" spans="4:8" x14ac:dyDescent="0.25">
      <c r="D22" s="1" t="s">
        <v>87</v>
      </c>
      <c r="E22" s="1" t="s">
        <v>100</v>
      </c>
      <c r="F22" s="25">
        <v>2.5</v>
      </c>
      <c r="G22" s="25">
        <f t="shared" si="1"/>
        <v>4.246666666666667</v>
      </c>
      <c r="H22" s="25">
        <f t="shared" si="2"/>
        <v>26</v>
      </c>
    </row>
    <row r="23" spans="4:8" x14ac:dyDescent="0.25">
      <c r="D23" s="1" t="s">
        <v>87</v>
      </c>
      <c r="E23" s="1" t="s">
        <v>101</v>
      </c>
      <c r="F23" s="25">
        <v>3</v>
      </c>
      <c r="G23" s="25">
        <f>$G$5</f>
        <v>5.88</v>
      </c>
      <c r="H23" s="25">
        <f>$H$5</f>
        <v>36</v>
      </c>
    </row>
    <row r="24" spans="4:8" x14ac:dyDescent="0.25">
      <c r="D24" s="1" t="s">
        <v>87</v>
      </c>
      <c r="E24" s="1" t="s">
        <v>102</v>
      </c>
      <c r="F24" s="25">
        <v>3</v>
      </c>
      <c r="G24" s="25">
        <f t="shared" ref="G24:G25" si="3">$G$5</f>
        <v>5.88</v>
      </c>
      <c r="H24" s="25">
        <f t="shared" ref="H24:H25" si="4">$H$5</f>
        <v>36</v>
      </c>
    </row>
    <row r="25" spans="4:8" x14ac:dyDescent="0.25">
      <c r="D25" s="1" t="s">
        <v>87</v>
      </c>
      <c r="E25" s="1" t="s">
        <v>103</v>
      </c>
      <c r="F25" s="25">
        <v>3</v>
      </c>
      <c r="G25" s="25">
        <f t="shared" si="3"/>
        <v>5.88</v>
      </c>
      <c r="H25" s="25">
        <f t="shared" si="4"/>
        <v>36</v>
      </c>
    </row>
  </sheetData>
  <sheetProtection algorithmName="SHA-512" hashValue="bSawH535EnygGqh/20NSScOFvPAo10D5glhv8K8R+aekzNN2TGQ+WR1aPSYuTkKVMM/DuPS9EyWylTSaR1WJTg==" saltValue="7oPwse80xeNrOY8pm7LSWw==" spinCount="100000" sheet="1" formatCells="0" formatColumns="0" sort="0" autoFilter="0" pivotTables="0"/>
  <phoneticPr fontId="4"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D1:Z329"/>
  <sheetViews>
    <sheetView showGridLines="0" showRowColHeaders="0" zoomScale="75" zoomScaleNormal="75" workbookViewId="0">
      <pane ySplit="14" topLeftCell="A15" activePane="bottomLeft" state="frozen"/>
      <selection pane="bottomLeft" activeCell="T8" sqref="T8"/>
    </sheetView>
  </sheetViews>
  <sheetFormatPr defaultColWidth="9.140625" defaultRowHeight="15" outlineLevelCol="1" x14ac:dyDescent="0.25"/>
  <cols>
    <col min="1" max="3" width="1.5703125" style="1" customWidth="1"/>
    <col min="4" max="4" width="27.5703125" style="1" hidden="1" customWidth="1" outlineLevel="1"/>
    <col min="5" max="5" width="18.5703125" style="1" customWidth="1" collapsed="1"/>
    <col min="6" max="13" width="18.5703125" style="1" customWidth="1"/>
    <col min="14" max="14" width="20.5703125" style="1" hidden="1" customWidth="1"/>
    <col min="15" max="15" width="21.85546875" style="1" hidden="1" customWidth="1"/>
    <col min="16" max="18" width="1.5703125" style="1" customWidth="1"/>
    <col min="19" max="21" width="20.5703125" style="1" customWidth="1"/>
    <col min="22" max="24" width="5.7109375" style="1" customWidth="1"/>
    <col min="25" max="25" width="37.7109375" style="1" bestFit="1" customWidth="1"/>
    <col min="26" max="26" width="23.5703125" style="1" bestFit="1" customWidth="1"/>
    <col min="27" max="16384" width="9.140625" style="1"/>
  </cols>
  <sheetData>
    <row r="1" spans="4:26" ht="20.100000000000001" customHeight="1" x14ac:dyDescent="0.25"/>
    <row r="2" spans="4:26" ht="20.100000000000001" customHeight="1" x14ac:dyDescent="0.25">
      <c r="Y2" s="190" t="s">
        <v>87</v>
      </c>
      <c r="Z2" s="191"/>
    </row>
    <row r="3" spans="4:26" ht="20.100000000000001" customHeight="1" x14ac:dyDescent="0.25">
      <c r="Y3" s="192" t="s">
        <v>4583</v>
      </c>
      <c r="Z3" s="193" t="s">
        <v>4584</v>
      </c>
    </row>
    <row r="4" spans="4:26" ht="20.100000000000001" customHeight="1" x14ac:dyDescent="0.25">
      <c r="Y4" s="192" t="s">
        <v>4585</v>
      </c>
      <c r="Z4" s="193"/>
    </row>
    <row r="5" spans="4:26" ht="20.100000000000001" customHeight="1" x14ac:dyDescent="0.25">
      <c r="Y5" s="194" t="s">
        <v>4586</v>
      </c>
      <c r="Z5" s="193" t="s">
        <v>4587</v>
      </c>
    </row>
    <row r="6" spans="4:26" ht="20.100000000000001" customHeight="1" x14ac:dyDescent="0.25">
      <c r="Y6" s="194" t="s">
        <v>4588</v>
      </c>
      <c r="Z6" s="193" t="s">
        <v>4589</v>
      </c>
    </row>
    <row r="7" spans="4:26" ht="20.100000000000001" customHeight="1" x14ac:dyDescent="0.25">
      <c r="Y7" s="192" t="s">
        <v>4590</v>
      </c>
      <c r="Z7" s="193"/>
    </row>
    <row r="8" spans="4:26" ht="20.100000000000001" customHeight="1" x14ac:dyDescent="0.25">
      <c r="S8" s="181" t="s">
        <v>4576</v>
      </c>
      <c r="T8" s="53" t="s">
        <v>21</v>
      </c>
      <c r="U8" s="182" t="str">
        <f>IFERROR(VLOOKUP($T$8,XChange!$I:$K,2,0),"Romanian Leu")</f>
        <v>Euro</v>
      </c>
      <c r="Y8" s="194" t="s">
        <v>4586</v>
      </c>
      <c r="Z8" s="193" t="s">
        <v>4591</v>
      </c>
    </row>
    <row r="9" spans="4:26" ht="20.100000000000001" customHeight="1" x14ac:dyDescent="0.25">
      <c r="S9" s="83" t="s">
        <v>4491</v>
      </c>
      <c r="T9" s="183">
        <f>IFERROR(IF($T$8="RON",1,VLOOKUP($T$8,XChange!$I:$K,3,0)),1)</f>
        <v>4.9390999999999998</v>
      </c>
      <c r="U9" s="94"/>
      <c r="Y9" s="195" t="s">
        <v>4588</v>
      </c>
      <c r="Z9" s="196" t="s">
        <v>4592</v>
      </c>
    </row>
    <row r="10" spans="4:26" ht="20.100000000000001" customHeight="1" x14ac:dyDescent="0.25">
      <c r="S10" s="175" t="s">
        <v>4577</v>
      </c>
      <c r="T10" s="176" t="s">
        <v>4578</v>
      </c>
      <c r="U10" s="177"/>
    </row>
    <row r="11" spans="4:26" ht="5.0999999999999996" customHeight="1" x14ac:dyDescent="0.25"/>
    <row r="12" spans="4:26" ht="5.0999999999999996" customHeight="1" x14ac:dyDescent="0.25"/>
    <row r="13" spans="4:26" ht="5.0999999999999996" customHeight="1" x14ac:dyDescent="0.25"/>
    <row r="14" spans="4:26" ht="39.950000000000003" customHeight="1" x14ac:dyDescent="0.25">
      <c r="D14" s="2" t="s">
        <v>15</v>
      </c>
      <c r="E14" s="2" t="s">
        <v>1</v>
      </c>
      <c r="F14" s="2" t="s">
        <v>5</v>
      </c>
      <c r="G14" s="2" t="s">
        <v>2</v>
      </c>
      <c r="H14" s="2" t="s">
        <v>3</v>
      </c>
      <c r="I14" s="2" t="s">
        <v>4</v>
      </c>
      <c r="J14" s="2" t="s">
        <v>0</v>
      </c>
      <c r="K14" s="2" t="s">
        <v>16</v>
      </c>
      <c r="L14" s="2" t="s">
        <v>17</v>
      </c>
      <c r="M14" s="2" t="s">
        <v>18</v>
      </c>
      <c r="N14" s="2" t="s">
        <v>4543</v>
      </c>
      <c r="O14" s="2" t="s">
        <v>4544</v>
      </c>
      <c r="S14" s="180" t="s">
        <v>4573</v>
      </c>
      <c r="T14" s="180" t="s">
        <v>4574</v>
      </c>
      <c r="U14" s="180" t="s">
        <v>4575</v>
      </c>
    </row>
    <row r="15" spans="4:26" x14ac:dyDescent="0.25">
      <c r="D15" s="3" t="str">
        <f>PLCs[[#This Row],[PLC Name]]&amp;PLCs[[#This Row],[Weight]]</f>
        <v>PLC-1100</v>
      </c>
      <c r="E15" s="4" t="s">
        <v>14</v>
      </c>
      <c r="F15" s="5">
        <v>100</v>
      </c>
      <c r="G15" s="5">
        <v>200</v>
      </c>
      <c r="H15" s="5">
        <v>150</v>
      </c>
      <c r="I15" s="5">
        <v>10</v>
      </c>
      <c r="J15" s="5">
        <v>520</v>
      </c>
      <c r="K15" s="5">
        <v>4.7</v>
      </c>
      <c r="L15" s="5">
        <v>0.9</v>
      </c>
      <c r="M15" s="5">
        <v>1.58</v>
      </c>
      <c r="N15" s="5">
        <v>2.13</v>
      </c>
      <c r="O15" s="5">
        <f>ROUND(PLCs[[#This Row],[Oth Order Fee EUR]]*4.9,1)</f>
        <v>10.4</v>
      </c>
      <c r="S15" s="178">
        <f t="shared" ref="S15:U16" si="0">IF(K15&lt;&gt;"",K15/$T$9,"")</f>
        <v>0.95159037071531261</v>
      </c>
      <c r="T15" s="178">
        <f t="shared" si="0"/>
        <v>0.18221943269016624</v>
      </c>
      <c r="U15" s="178">
        <f t="shared" si="0"/>
        <v>0.31989633738940293</v>
      </c>
    </row>
    <row r="16" spans="4:26" x14ac:dyDescent="0.25">
      <c r="D16" s="3" t="str">
        <f>PLCs[[#This Row],[PLC Name]]&amp;PLCs[[#This Row],[Weight]]</f>
        <v>PLC-1250</v>
      </c>
      <c r="E16" s="4" t="s">
        <v>14</v>
      </c>
      <c r="F16" s="5">
        <v>250</v>
      </c>
      <c r="G16" s="5">
        <v>200</v>
      </c>
      <c r="H16" s="5">
        <v>150</v>
      </c>
      <c r="I16" s="5">
        <v>10</v>
      </c>
      <c r="J16" s="5">
        <v>520</v>
      </c>
      <c r="K16" s="5">
        <v>5</v>
      </c>
      <c r="L16" s="5">
        <v>0.9</v>
      </c>
      <c r="M16" s="5">
        <v>2.4700000000000002</v>
      </c>
      <c r="N16" s="5">
        <v>2.29</v>
      </c>
      <c r="O16" s="5">
        <f>ROUND(PLCs[[#This Row],[Oth Order Fee EUR]]*4.9,1)</f>
        <v>11.2</v>
      </c>
      <c r="S16" s="179">
        <f t="shared" si="0"/>
        <v>1.0123301816120347</v>
      </c>
      <c r="T16" s="179">
        <f t="shared" si="0"/>
        <v>0.18221943269016624</v>
      </c>
      <c r="U16" s="179">
        <f t="shared" si="0"/>
        <v>0.50009110971634518</v>
      </c>
    </row>
    <row r="17" spans="4:21" x14ac:dyDescent="0.25">
      <c r="D17" s="3" t="str">
        <f>PLCs[[#This Row],[PLC Name]]&amp;PLCs[[#This Row],[Weight]]</f>
        <v>PLC-1500</v>
      </c>
      <c r="E17" s="4" t="s">
        <v>14</v>
      </c>
      <c r="F17" s="5">
        <v>500</v>
      </c>
      <c r="G17" s="5">
        <v>200</v>
      </c>
      <c r="H17" s="5">
        <v>150</v>
      </c>
      <c r="I17" s="5">
        <v>10</v>
      </c>
      <c r="J17" s="5">
        <v>520</v>
      </c>
      <c r="K17" s="5">
        <v>5.3</v>
      </c>
      <c r="L17" s="5">
        <v>0.9</v>
      </c>
      <c r="M17" s="5">
        <v>2.4700000000000002</v>
      </c>
      <c r="N17" s="5">
        <v>2.29</v>
      </c>
      <c r="O17" s="5">
        <f>ROUND(PLCs[[#This Row],[Oth Order Fee EUR]]*4.9,1)</f>
        <v>11.2</v>
      </c>
      <c r="S17" s="178">
        <f t="shared" ref="S17:S40" si="1">IF(K17&lt;&gt;"",K17/$T$9,"")</f>
        <v>1.0730699925087566</v>
      </c>
      <c r="T17" s="178">
        <f t="shared" ref="T17:T40" si="2">IF(L17&lt;&gt;"",L17/$T$9,"")</f>
        <v>0.18221943269016624</v>
      </c>
      <c r="U17" s="178">
        <f t="shared" ref="U17:U40" si="3">IF(M17&lt;&gt;"",M17/$T$9,"")</f>
        <v>0.50009110971634518</v>
      </c>
    </row>
    <row r="18" spans="4:21" x14ac:dyDescent="0.25">
      <c r="D18" s="3" t="str">
        <f>PLCs[[#This Row],[PLC Name]]&amp;PLCs[[#This Row],[Weight]]</f>
        <v>PLC-11000</v>
      </c>
      <c r="E18" s="4" t="s">
        <v>14</v>
      </c>
      <c r="F18" s="5">
        <v>1000</v>
      </c>
      <c r="G18" s="5">
        <v>200</v>
      </c>
      <c r="H18" s="5">
        <v>150</v>
      </c>
      <c r="I18" s="5">
        <v>10</v>
      </c>
      <c r="J18" s="5">
        <v>520</v>
      </c>
      <c r="K18" s="5">
        <v>5.6</v>
      </c>
      <c r="L18" s="5">
        <v>0.9</v>
      </c>
      <c r="M18" s="5">
        <v>3.6</v>
      </c>
      <c r="N18" s="5">
        <v>2.29</v>
      </c>
      <c r="O18" s="5">
        <f>ROUND(PLCs[[#This Row],[Oth Order Fee EUR]]*4.9,1)</f>
        <v>11.2</v>
      </c>
      <c r="S18" s="179">
        <f t="shared" si="1"/>
        <v>1.1338098034054787</v>
      </c>
      <c r="T18" s="179">
        <f t="shared" si="2"/>
        <v>0.18221943269016624</v>
      </c>
      <c r="U18" s="179">
        <f t="shared" si="3"/>
        <v>0.72887773076066498</v>
      </c>
    </row>
    <row r="19" spans="4:21" hidden="1" x14ac:dyDescent="0.25">
      <c r="D19" s="3" t="str">
        <f>PLCs[[#This Row],[PLC Name]]&amp;PLCs[[#This Row],[Weight]]</f>
        <v>PLC-11250</v>
      </c>
      <c r="E19" s="29" t="s">
        <v>14</v>
      </c>
      <c r="F19" s="30">
        <v>1250</v>
      </c>
      <c r="G19" s="30" t="s">
        <v>121</v>
      </c>
      <c r="H19" s="30" t="s">
        <v>121</v>
      </c>
      <c r="I19" s="30" t="s">
        <v>121</v>
      </c>
      <c r="J19" s="30" t="s">
        <v>121</v>
      </c>
      <c r="K19" s="30">
        <v>5.6</v>
      </c>
      <c r="L19" s="30">
        <v>0.9</v>
      </c>
      <c r="M19" s="30">
        <v>3.6</v>
      </c>
      <c r="N19" s="5">
        <v>2.29</v>
      </c>
      <c r="O19" s="5">
        <f>ROUND(PLCs[[#This Row],[Oth Order Fee EUR]]*4.9,1)</f>
        <v>11.2</v>
      </c>
      <c r="S19" s="178">
        <f t="shared" si="1"/>
        <v>1.1338098034054787</v>
      </c>
      <c r="T19" s="178">
        <f t="shared" si="2"/>
        <v>0.18221943269016624</v>
      </c>
      <c r="U19" s="178">
        <f t="shared" si="3"/>
        <v>0.72887773076066498</v>
      </c>
    </row>
    <row r="20" spans="4:21" x14ac:dyDescent="0.25">
      <c r="D20" s="3" t="str">
        <f>PLCs[[#This Row],[PLC Name]]&amp;PLCs[[#This Row],[Weight]]</f>
        <v>PLC-11500</v>
      </c>
      <c r="E20" s="4" t="s">
        <v>14</v>
      </c>
      <c r="F20" s="5">
        <v>1500</v>
      </c>
      <c r="G20" s="5">
        <v>200</v>
      </c>
      <c r="H20" s="5">
        <v>150</v>
      </c>
      <c r="I20" s="5">
        <v>10</v>
      </c>
      <c r="J20" s="5">
        <v>520</v>
      </c>
      <c r="K20" s="5">
        <v>5.9</v>
      </c>
      <c r="L20" s="5">
        <v>0.9</v>
      </c>
      <c r="M20" s="5">
        <v>3.9</v>
      </c>
      <c r="N20" s="5">
        <v>2.29</v>
      </c>
      <c r="O20" s="5">
        <f>ROUND(PLCs[[#This Row],[Oth Order Fee EUR]]*4.9,1)</f>
        <v>11.2</v>
      </c>
      <c r="S20" s="179">
        <f t="shared" si="1"/>
        <v>1.194549614302201</v>
      </c>
      <c r="T20" s="179">
        <f t="shared" si="2"/>
        <v>0.18221943269016624</v>
      </c>
      <c r="U20" s="179">
        <f t="shared" si="3"/>
        <v>0.78961754165738696</v>
      </c>
    </row>
    <row r="21" spans="4:21" hidden="1" x14ac:dyDescent="0.25">
      <c r="D21" s="3" t="str">
        <f>PLCs[[#This Row],[PLC Name]]&amp;PLCs[[#This Row],[Weight]]</f>
        <v>PLC-11750</v>
      </c>
      <c r="E21" s="29" t="s">
        <v>14</v>
      </c>
      <c r="F21" s="30">
        <v>1750</v>
      </c>
      <c r="G21" s="30" t="s">
        <v>121</v>
      </c>
      <c r="H21" s="30" t="s">
        <v>121</v>
      </c>
      <c r="I21" s="30" t="s">
        <v>121</v>
      </c>
      <c r="J21" s="30" t="s">
        <v>121</v>
      </c>
      <c r="K21" s="30">
        <v>5.9</v>
      </c>
      <c r="L21" s="30">
        <v>0.9</v>
      </c>
      <c r="M21" s="30">
        <v>3.9</v>
      </c>
      <c r="N21" s="5">
        <v>2.29</v>
      </c>
      <c r="O21" s="5">
        <f>ROUND(PLCs[[#This Row],[Oth Order Fee EUR]]*4.9,1)</f>
        <v>11.2</v>
      </c>
      <c r="S21" s="178">
        <f t="shared" si="1"/>
        <v>1.194549614302201</v>
      </c>
      <c r="T21" s="178">
        <f t="shared" si="2"/>
        <v>0.18221943269016624</v>
      </c>
      <c r="U21" s="178">
        <f t="shared" si="3"/>
        <v>0.78961754165738696</v>
      </c>
    </row>
    <row r="22" spans="4:21" x14ac:dyDescent="0.25">
      <c r="D22" s="3" t="str">
        <f>PLCs[[#This Row],[PLC Name]]&amp;PLCs[[#This Row],[Weight]]</f>
        <v>PLC-12000</v>
      </c>
      <c r="E22" s="4" t="s">
        <v>14</v>
      </c>
      <c r="F22" s="5">
        <v>2000</v>
      </c>
      <c r="G22" s="5">
        <v>200</v>
      </c>
      <c r="H22" s="5">
        <v>150</v>
      </c>
      <c r="I22" s="5">
        <v>10</v>
      </c>
      <c r="J22" s="5">
        <v>520</v>
      </c>
      <c r="K22" s="5">
        <v>6</v>
      </c>
      <c r="L22" s="5">
        <v>0.9</v>
      </c>
      <c r="M22" s="5">
        <v>4.2</v>
      </c>
      <c r="N22" s="5">
        <v>2.29</v>
      </c>
      <c r="O22" s="5">
        <f>ROUND(PLCs[[#This Row],[Oth Order Fee EUR]]*4.9,1)</f>
        <v>11.2</v>
      </c>
      <c r="S22" s="179">
        <f t="shared" si="1"/>
        <v>1.2147962179344416</v>
      </c>
      <c r="T22" s="179">
        <f t="shared" si="2"/>
        <v>0.18221943269016624</v>
      </c>
      <c r="U22" s="179">
        <f t="shared" si="3"/>
        <v>0.85035735255410916</v>
      </c>
    </row>
    <row r="23" spans="4:21" x14ac:dyDescent="0.25">
      <c r="D23" s="3" t="str">
        <f>PLCs[[#This Row],[PLC Name]]&amp;PLCs[[#This Row],[Weight]]</f>
        <v>PLC-13000</v>
      </c>
      <c r="E23" s="4" t="s">
        <v>14</v>
      </c>
      <c r="F23" s="5">
        <v>3000</v>
      </c>
      <c r="G23" s="5">
        <v>200</v>
      </c>
      <c r="H23" s="5">
        <v>150</v>
      </c>
      <c r="I23" s="5">
        <v>10</v>
      </c>
      <c r="J23" s="5">
        <v>520</v>
      </c>
      <c r="K23" s="5">
        <v>6.5</v>
      </c>
      <c r="L23" s="5">
        <v>0.9</v>
      </c>
      <c r="M23" s="5">
        <v>4.8</v>
      </c>
      <c r="N23" s="5">
        <v>2.29</v>
      </c>
      <c r="O23" s="5">
        <f>ROUND(PLCs[[#This Row],[Oth Order Fee EUR]]*4.9,1)</f>
        <v>11.2</v>
      </c>
      <c r="S23" s="178">
        <f t="shared" si="1"/>
        <v>1.3160292360956449</v>
      </c>
      <c r="T23" s="178">
        <f t="shared" si="2"/>
        <v>0.18221943269016624</v>
      </c>
      <c r="U23" s="178">
        <f t="shared" si="3"/>
        <v>0.97183697434755323</v>
      </c>
    </row>
    <row r="24" spans="4:21" x14ac:dyDescent="0.25">
      <c r="D24" s="3" t="str">
        <f>PLCs[[#This Row],[PLC Name]]&amp;PLCs[[#This Row],[Weight]]</f>
        <v>PLC-14000</v>
      </c>
      <c r="E24" s="4" t="s">
        <v>14</v>
      </c>
      <c r="F24" s="5">
        <v>4000</v>
      </c>
      <c r="G24" s="5">
        <v>200</v>
      </c>
      <c r="H24" s="5">
        <v>150</v>
      </c>
      <c r="I24" s="5">
        <v>10</v>
      </c>
      <c r="J24" s="5">
        <v>520</v>
      </c>
      <c r="K24" s="5">
        <v>7</v>
      </c>
      <c r="L24" s="5">
        <v>0.9</v>
      </c>
      <c r="M24" s="5">
        <v>5.4</v>
      </c>
      <c r="N24" s="5">
        <v>2.29</v>
      </c>
      <c r="O24" s="5">
        <f>ROUND(PLCs[[#This Row],[Oth Order Fee EUR]]*4.9,1)</f>
        <v>11.2</v>
      </c>
      <c r="S24" s="179">
        <f t="shared" si="1"/>
        <v>1.4172622542568485</v>
      </c>
      <c r="T24" s="179">
        <f t="shared" si="2"/>
        <v>0.18221943269016624</v>
      </c>
      <c r="U24" s="179">
        <f t="shared" si="3"/>
        <v>1.0933165961409974</v>
      </c>
    </row>
    <row r="25" spans="4:21" x14ac:dyDescent="0.25">
      <c r="D25" s="3" t="str">
        <f>PLCs[[#This Row],[PLC Name]]&amp;PLCs[[#This Row],[Weight]]</f>
        <v>PLC-15000</v>
      </c>
      <c r="E25" s="4" t="s">
        <v>14</v>
      </c>
      <c r="F25" s="5">
        <v>5000</v>
      </c>
      <c r="G25" s="5">
        <v>200</v>
      </c>
      <c r="H25" s="5">
        <v>150</v>
      </c>
      <c r="I25" s="5">
        <v>10</v>
      </c>
      <c r="J25" s="5">
        <v>520</v>
      </c>
      <c r="K25" s="5">
        <v>7.5</v>
      </c>
      <c r="L25" s="5">
        <v>0.9</v>
      </c>
      <c r="M25" s="5">
        <v>6</v>
      </c>
      <c r="N25" s="5">
        <v>2.29</v>
      </c>
      <c r="O25" s="5">
        <f>ROUND(PLCs[[#This Row],[Oth Order Fee EUR]]*4.9,1)</f>
        <v>11.2</v>
      </c>
      <c r="S25" s="178">
        <f t="shared" si="1"/>
        <v>1.5184952724180518</v>
      </c>
      <c r="T25" s="178">
        <f t="shared" si="2"/>
        <v>0.18221943269016624</v>
      </c>
      <c r="U25" s="178">
        <f t="shared" si="3"/>
        <v>1.2147962179344416</v>
      </c>
    </row>
    <row r="26" spans="4:21" hidden="1" x14ac:dyDescent="0.25">
      <c r="D26" s="3" t="str">
        <f>PLCs[[#This Row],[PLC Name]]&amp;PLCs[[#This Row],[Weight]]</f>
        <v>PLC-16000</v>
      </c>
      <c r="E26" s="29" t="s">
        <v>14</v>
      </c>
      <c r="F26" s="30">
        <v>6000</v>
      </c>
      <c r="G26" s="30" t="s">
        <v>121</v>
      </c>
      <c r="H26" s="30" t="s">
        <v>121</v>
      </c>
      <c r="I26" s="30" t="s">
        <v>121</v>
      </c>
      <c r="J26" s="30" t="s">
        <v>121</v>
      </c>
      <c r="K26" s="30">
        <v>7.5</v>
      </c>
      <c r="L26" s="30">
        <v>0.9</v>
      </c>
      <c r="M26" s="30">
        <v>6</v>
      </c>
      <c r="N26" s="5">
        <v>2.29</v>
      </c>
      <c r="O26" s="5">
        <f>ROUND(PLCs[[#This Row],[Oth Order Fee EUR]]*4.9,1)</f>
        <v>11.2</v>
      </c>
      <c r="S26" s="179">
        <f t="shared" si="1"/>
        <v>1.5184952724180518</v>
      </c>
      <c r="T26" s="179">
        <f t="shared" si="2"/>
        <v>0.18221943269016624</v>
      </c>
      <c r="U26" s="179">
        <f t="shared" si="3"/>
        <v>1.2147962179344416</v>
      </c>
    </row>
    <row r="27" spans="4:21" hidden="1" x14ac:dyDescent="0.25">
      <c r="D27" s="3" t="str">
        <f>PLCs[[#This Row],[PLC Name]]&amp;PLCs[[#This Row],[Weight]]</f>
        <v>PLC-17000</v>
      </c>
      <c r="E27" s="29" t="s">
        <v>14</v>
      </c>
      <c r="F27" s="30">
        <v>7000</v>
      </c>
      <c r="G27" s="30" t="s">
        <v>121</v>
      </c>
      <c r="H27" s="30" t="s">
        <v>121</v>
      </c>
      <c r="I27" s="30" t="s">
        <v>121</v>
      </c>
      <c r="J27" s="30" t="s">
        <v>121</v>
      </c>
      <c r="K27" s="30">
        <v>7.5</v>
      </c>
      <c r="L27" s="30">
        <v>0.9</v>
      </c>
      <c r="M27" s="30">
        <v>6</v>
      </c>
      <c r="N27" s="5">
        <v>2.29</v>
      </c>
      <c r="O27" s="5">
        <f>ROUND(PLCs[[#This Row],[Oth Order Fee EUR]]*4.9,1)</f>
        <v>11.2</v>
      </c>
      <c r="S27" s="178">
        <f t="shared" si="1"/>
        <v>1.5184952724180518</v>
      </c>
      <c r="T27" s="178">
        <f t="shared" si="2"/>
        <v>0.18221943269016624</v>
      </c>
      <c r="U27" s="178">
        <f t="shared" si="3"/>
        <v>1.2147962179344416</v>
      </c>
    </row>
    <row r="28" spans="4:21" hidden="1" x14ac:dyDescent="0.25">
      <c r="D28" s="3" t="str">
        <f>PLCs[[#This Row],[PLC Name]]&amp;PLCs[[#This Row],[Weight]]</f>
        <v>PLC-18000</v>
      </c>
      <c r="E28" s="29" t="s">
        <v>14</v>
      </c>
      <c r="F28" s="30">
        <v>8000</v>
      </c>
      <c r="G28" s="30" t="s">
        <v>121</v>
      </c>
      <c r="H28" s="30" t="s">
        <v>121</v>
      </c>
      <c r="I28" s="30" t="s">
        <v>121</v>
      </c>
      <c r="J28" s="30" t="s">
        <v>121</v>
      </c>
      <c r="K28" s="30">
        <v>7.5</v>
      </c>
      <c r="L28" s="30">
        <v>0.9</v>
      </c>
      <c r="M28" s="30">
        <v>6</v>
      </c>
      <c r="N28" s="5">
        <v>2.29</v>
      </c>
      <c r="O28" s="5">
        <f>ROUND(PLCs[[#This Row],[Oth Order Fee EUR]]*4.9,1)</f>
        <v>11.2</v>
      </c>
      <c r="S28" s="179">
        <f t="shared" si="1"/>
        <v>1.5184952724180518</v>
      </c>
      <c r="T28" s="179">
        <f t="shared" si="2"/>
        <v>0.18221943269016624</v>
      </c>
      <c r="U28" s="179">
        <f t="shared" si="3"/>
        <v>1.2147962179344416</v>
      </c>
    </row>
    <row r="29" spans="4:21" hidden="1" x14ac:dyDescent="0.25">
      <c r="D29" s="3" t="str">
        <f>PLCs[[#This Row],[PLC Name]]&amp;PLCs[[#This Row],[Weight]]</f>
        <v>PLC-19000</v>
      </c>
      <c r="E29" s="29" t="s">
        <v>14</v>
      </c>
      <c r="F29" s="30">
        <v>9000</v>
      </c>
      <c r="G29" s="30" t="s">
        <v>121</v>
      </c>
      <c r="H29" s="30" t="s">
        <v>121</v>
      </c>
      <c r="I29" s="30" t="s">
        <v>121</v>
      </c>
      <c r="J29" s="30" t="s">
        <v>121</v>
      </c>
      <c r="K29" s="30">
        <v>7.5</v>
      </c>
      <c r="L29" s="30">
        <v>0.9</v>
      </c>
      <c r="M29" s="30">
        <v>6</v>
      </c>
      <c r="N29" s="5">
        <v>2.29</v>
      </c>
      <c r="O29" s="5">
        <f>ROUND(PLCs[[#This Row],[Oth Order Fee EUR]]*4.9,1)</f>
        <v>11.2</v>
      </c>
      <c r="S29" s="178">
        <f t="shared" si="1"/>
        <v>1.5184952724180518</v>
      </c>
      <c r="T29" s="178">
        <f t="shared" si="2"/>
        <v>0.18221943269016624</v>
      </c>
      <c r="U29" s="178">
        <f t="shared" si="3"/>
        <v>1.2147962179344416</v>
      </c>
    </row>
    <row r="30" spans="4:21" hidden="1" x14ac:dyDescent="0.25">
      <c r="D30" s="3" t="str">
        <f>PLCs[[#This Row],[PLC Name]]&amp;PLCs[[#This Row],[Weight]]</f>
        <v>PLC-110000</v>
      </c>
      <c r="E30" s="29" t="s">
        <v>14</v>
      </c>
      <c r="F30" s="30">
        <v>10000</v>
      </c>
      <c r="G30" s="30" t="s">
        <v>121</v>
      </c>
      <c r="H30" s="30" t="s">
        <v>121</v>
      </c>
      <c r="I30" s="30" t="s">
        <v>121</v>
      </c>
      <c r="J30" s="30" t="s">
        <v>121</v>
      </c>
      <c r="K30" s="30">
        <v>7.5</v>
      </c>
      <c r="L30" s="30">
        <v>0.9</v>
      </c>
      <c r="M30" s="30">
        <v>6</v>
      </c>
      <c r="N30" s="5">
        <v>2.29</v>
      </c>
      <c r="O30" s="5">
        <f>ROUND(PLCs[[#This Row],[Oth Order Fee EUR]]*4.9,1)</f>
        <v>11.2</v>
      </c>
      <c r="S30" s="179">
        <f t="shared" si="1"/>
        <v>1.5184952724180518</v>
      </c>
      <c r="T30" s="179">
        <f t="shared" si="2"/>
        <v>0.18221943269016624</v>
      </c>
      <c r="U30" s="179">
        <f t="shared" si="3"/>
        <v>1.2147962179344416</v>
      </c>
    </row>
    <row r="31" spans="4:21" hidden="1" x14ac:dyDescent="0.25">
      <c r="D31" s="3" t="str">
        <f>PLCs[[#This Row],[PLC Name]]&amp;PLCs[[#This Row],[Weight]]</f>
        <v>PLC-111000</v>
      </c>
      <c r="E31" s="29" t="s">
        <v>14</v>
      </c>
      <c r="F31" s="30">
        <v>11000</v>
      </c>
      <c r="G31" s="30" t="s">
        <v>121</v>
      </c>
      <c r="H31" s="30" t="s">
        <v>121</v>
      </c>
      <c r="I31" s="30" t="s">
        <v>121</v>
      </c>
      <c r="J31" s="30" t="s">
        <v>121</v>
      </c>
      <c r="K31" s="30">
        <v>7.5</v>
      </c>
      <c r="L31" s="30">
        <v>0.9</v>
      </c>
      <c r="M31" s="30">
        <v>6</v>
      </c>
      <c r="N31" s="5">
        <v>2.29</v>
      </c>
      <c r="O31" s="5">
        <f>ROUND(PLCs[[#This Row],[Oth Order Fee EUR]]*4.9,1)</f>
        <v>11.2</v>
      </c>
      <c r="S31" s="178">
        <f t="shared" si="1"/>
        <v>1.5184952724180518</v>
      </c>
      <c r="T31" s="178">
        <f t="shared" si="2"/>
        <v>0.18221943269016624</v>
      </c>
      <c r="U31" s="178">
        <f t="shared" si="3"/>
        <v>1.2147962179344416</v>
      </c>
    </row>
    <row r="32" spans="4:21" hidden="1" x14ac:dyDescent="0.25">
      <c r="D32" s="3" t="str">
        <f>PLCs[[#This Row],[PLC Name]]&amp;PLCs[[#This Row],[Weight]]</f>
        <v>PLC-112000</v>
      </c>
      <c r="E32" s="29" t="s">
        <v>14</v>
      </c>
      <c r="F32" s="30">
        <v>12000</v>
      </c>
      <c r="G32" s="30" t="s">
        <v>121</v>
      </c>
      <c r="H32" s="30" t="s">
        <v>121</v>
      </c>
      <c r="I32" s="30" t="s">
        <v>121</v>
      </c>
      <c r="J32" s="30" t="s">
        <v>121</v>
      </c>
      <c r="K32" s="30">
        <v>7.5</v>
      </c>
      <c r="L32" s="30">
        <v>0.9</v>
      </c>
      <c r="M32" s="30">
        <v>6</v>
      </c>
      <c r="N32" s="5">
        <v>2.29</v>
      </c>
      <c r="O32" s="5">
        <f>ROUND(PLCs[[#This Row],[Oth Order Fee EUR]]*4.9,1)</f>
        <v>11.2</v>
      </c>
      <c r="S32" s="179">
        <f t="shared" si="1"/>
        <v>1.5184952724180518</v>
      </c>
      <c r="T32" s="179">
        <f t="shared" si="2"/>
        <v>0.18221943269016624</v>
      </c>
      <c r="U32" s="179">
        <f t="shared" si="3"/>
        <v>1.2147962179344416</v>
      </c>
    </row>
    <row r="33" spans="4:21" hidden="1" x14ac:dyDescent="0.25">
      <c r="D33" s="3" t="str">
        <f>PLCs[[#This Row],[PLC Name]]&amp;PLCs[[#This Row],[Weight]]</f>
        <v>PLC-115000</v>
      </c>
      <c r="E33" s="29" t="s">
        <v>14</v>
      </c>
      <c r="F33" s="30">
        <v>15000</v>
      </c>
      <c r="G33" s="30" t="s">
        <v>121</v>
      </c>
      <c r="H33" s="30" t="s">
        <v>121</v>
      </c>
      <c r="I33" s="30" t="s">
        <v>121</v>
      </c>
      <c r="J33" s="30" t="s">
        <v>121</v>
      </c>
      <c r="K33" s="30">
        <v>7.5</v>
      </c>
      <c r="L33" s="30">
        <v>0.9</v>
      </c>
      <c r="M33" s="30">
        <v>6</v>
      </c>
      <c r="N33" s="5">
        <v>2.29</v>
      </c>
      <c r="O33" s="5">
        <f>ROUND(PLCs[[#This Row],[Oth Order Fee EUR]]*4.9,1)</f>
        <v>11.2</v>
      </c>
      <c r="S33" s="178">
        <f t="shared" si="1"/>
        <v>1.5184952724180518</v>
      </c>
      <c r="T33" s="178">
        <f t="shared" si="2"/>
        <v>0.18221943269016624</v>
      </c>
      <c r="U33" s="178">
        <f t="shared" si="3"/>
        <v>1.2147962179344416</v>
      </c>
    </row>
    <row r="34" spans="4:21" hidden="1" x14ac:dyDescent="0.25">
      <c r="D34" s="3" t="str">
        <f>PLCs[[#This Row],[PLC Name]]&amp;PLCs[[#This Row],[Weight]]</f>
        <v>PLC-120000</v>
      </c>
      <c r="E34" s="29" t="s">
        <v>14</v>
      </c>
      <c r="F34" s="30">
        <v>20000</v>
      </c>
      <c r="G34" s="30" t="s">
        <v>121</v>
      </c>
      <c r="H34" s="30" t="s">
        <v>121</v>
      </c>
      <c r="I34" s="30" t="s">
        <v>121</v>
      </c>
      <c r="J34" s="30" t="s">
        <v>121</v>
      </c>
      <c r="K34" s="30">
        <v>7.5</v>
      </c>
      <c r="L34" s="30">
        <v>0.9</v>
      </c>
      <c r="M34" s="30">
        <v>6</v>
      </c>
      <c r="N34" s="5">
        <v>2.29</v>
      </c>
      <c r="O34" s="5">
        <f>ROUND(PLCs[[#This Row],[Oth Order Fee EUR]]*4.9,1)</f>
        <v>11.2</v>
      </c>
      <c r="S34" s="179">
        <f t="shared" si="1"/>
        <v>1.5184952724180518</v>
      </c>
      <c r="T34" s="179">
        <f t="shared" si="2"/>
        <v>0.18221943269016624</v>
      </c>
      <c r="U34" s="179">
        <f t="shared" si="3"/>
        <v>1.2147962179344416</v>
      </c>
    </row>
    <row r="35" spans="4:21" hidden="1" x14ac:dyDescent="0.25">
      <c r="D35" s="3" t="str">
        <f>PLCs[[#This Row],[PLC Name]]&amp;PLCs[[#This Row],[Weight]]</f>
        <v>PLC-125000</v>
      </c>
      <c r="E35" s="29" t="s">
        <v>14</v>
      </c>
      <c r="F35" s="30">
        <v>25000</v>
      </c>
      <c r="G35" s="30" t="s">
        <v>121</v>
      </c>
      <c r="H35" s="30" t="s">
        <v>121</v>
      </c>
      <c r="I35" s="30" t="s">
        <v>121</v>
      </c>
      <c r="J35" s="30" t="s">
        <v>121</v>
      </c>
      <c r="K35" s="30">
        <v>7.5</v>
      </c>
      <c r="L35" s="30">
        <v>0.9</v>
      </c>
      <c r="M35" s="30">
        <v>6</v>
      </c>
      <c r="N35" s="5">
        <v>2.29</v>
      </c>
      <c r="O35" s="5">
        <f>ROUND(PLCs[[#This Row],[Oth Order Fee EUR]]*4.9,1)</f>
        <v>11.2</v>
      </c>
      <c r="S35" s="178">
        <f t="shared" si="1"/>
        <v>1.5184952724180518</v>
      </c>
      <c r="T35" s="178">
        <f t="shared" si="2"/>
        <v>0.18221943269016624</v>
      </c>
      <c r="U35" s="178">
        <f t="shared" si="3"/>
        <v>1.2147962179344416</v>
      </c>
    </row>
    <row r="36" spans="4:21" hidden="1" x14ac:dyDescent="0.25">
      <c r="D36" s="3" t="str">
        <f>PLCs[[#This Row],[PLC Name]]&amp;PLCs[[#This Row],[Weight]]</f>
        <v>PLC-130000</v>
      </c>
      <c r="E36" s="29" t="s">
        <v>14</v>
      </c>
      <c r="F36" s="30">
        <v>30000</v>
      </c>
      <c r="G36" s="30" t="s">
        <v>121</v>
      </c>
      <c r="H36" s="30" t="s">
        <v>121</v>
      </c>
      <c r="I36" s="30" t="s">
        <v>121</v>
      </c>
      <c r="J36" s="30" t="s">
        <v>121</v>
      </c>
      <c r="K36" s="30">
        <v>7.5</v>
      </c>
      <c r="L36" s="30">
        <v>0.9</v>
      </c>
      <c r="M36" s="30">
        <v>6</v>
      </c>
      <c r="N36" s="5">
        <v>2.29</v>
      </c>
      <c r="O36" s="5">
        <f>ROUND(PLCs[[#This Row],[Oth Order Fee EUR]]*4.9,1)</f>
        <v>11.2</v>
      </c>
      <c r="S36" s="179">
        <f t="shared" si="1"/>
        <v>1.5184952724180518</v>
      </c>
      <c r="T36" s="179">
        <f t="shared" si="2"/>
        <v>0.18221943269016624</v>
      </c>
      <c r="U36" s="179">
        <f t="shared" si="3"/>
        <v>1.2147962179344416</v>
      </c>
    </row>
    <row r="37" spans="4:21" hidden="1" x14ac:dyDescent="0.25">
      <c r="D37" s="3" t="str">
        <f>PLCs[[#This Row],[PLC Name]]&amp;PLCs[[#This Row],[Weight]]</f>
        <v>PLC-135000</v>
      </c>
      <c r="E37" s="29" t="s">
        <v>14</v>
      </c>
      <c r="F37" s="30">
        <v>35000</v>
      </c>
      <c r="G37" s="30" t="s">
        <v>121</v>
      </c>
      <c r="H37" s="30" t="s">
        <v>121</v>
      </c>
      <c r="I37" s="30" t="s">
        <v>121</v>
      </c>
      <c r="J37" s="30" t="s">
        <v>121</v>
      </c>
      <c r="K37" s="30">
        <v>7.5</v>
      </c>
      <c r="L37" s="30">
        <v>0.9</v>
      </c>
      <c r="M37" s="30">
        <v>6</v>
      </c>
      <c r="N37" s="5">
        <v>2.29</v>
      </c>
      <c r="O37" s="5">
        <f>ROUND(PLCs[[#This Row],[Oth Order Fee EUR]]*4.9,1)</f>
        <v>11.2</v>
      </c>
      <c r="S37" s="178">
        <f t="shared" si="1"/>
        <v>1.5184952724180518</v>
      </c>
      <c r="T37" s="178">
        <f t="shared" si="2"/>
        <v>0.18221943269016624</v>
      </c>
      <c r="U37" s="178">
        <f t="shared" si="3"/>
        <v>1.2147962179344416</v>
      </c>
    </row>
    <row r="38" spans="4:21" hidden="1" x14ac:dyDescent="0.25">
      <c r="D38" s="3" t="str">
        <f>PLCs[[#This Row],[PLC Name]]&amp;PLCs[[#This Row],[Weight]]</f>
        <v>PLC-138000</v>
      </c>
      <c r="E38" s="29" t="s">
        <v>14</v>
      </c>
      <c r="F38" s="30">
        <v>38000</v>
      </c>
      <c r="G38" s="30" t="s">
        <v>121</v>
      </c>
      <c r="H38" s="30" t="s">
        <v>121</v>
      </c>
      <c r="I38" s="30" t="s">
        <v>121</v>
      </c>
      <c r="J38" s="30" t="s">
        <v>121</v>
      </c>
      <c r="K38" s="30">
        <v>7.5</v>
      </c>
      <c r="L38" s="30">
        <v>0.9</v>
      </c>
      <c r="M38" s="30">
        <v>6</v>
      </c>
      <c r="N38" s="5">
        <v>2.29</v>
      </c>
      <c r="O38" s="5">
        <f>ROUND(PLCs[[#This Row],[Oth Order Fee EUR]]*4.9,1)</f>
        <v>11.2</v>
      </c>
      <c r="S38" s="179">
        <f t="shared" si="1"/>
        <v>1.5184952724180518</v>
      </c>
      <c r="T38" s="179">
        <f t="shared" si="2"/>
        <v>0.18221943269016624</v>
      </c>
      <c r="U38" s="179">
        <f t="shared" si="3"/>
        <v>1.2147962179344416</v>
      </c>
    </row>
    <row r="39" spans="4:21" hidden="1" x14ac:dyDescent="0.25">
      <c r="D39" s="3" t="str">
        <f>PLCs[[#This Row],[PLC Name]]&amp;PLCs[[#This Row],[Weight]]</f>
        <v>PLC-140000</v>
      </c>
      <c r="E39" s="29" t="s">
        <v>14</v>
      </c>
      <c r="F39" s="30">
        <v>40000</v>
      </c>
      <c r="G39" s="30" t="s">
        <v>121</v>
      </c>
      <c r="H39" s="30" t="s">
        <v>121</v>
      </c>
      <c r="I39" s="30" t="s">
        <v>121</v>
      </c>
      <c r="J39" s="30" t="s">
        <v>121</v>
      </c>
      <c r="K39" s="30">
        <v>7.5</v>
      </c>
      <c r="L39" s="30">
        <v>0.9</v>
      </c>
      <c r="M39" s="30">
        <v>6</v>
      </c>
      <c r="N39" s="5">
        <v>2.29</v>
      </c>
      <c r="O39" s="5">
        <f>ROUND(PLCs[[#This Row],[Oth Order Fee EUR]]*4.9,1)</f>
        <v>11.2</v>
      </c>
      <c r="S39" s="178">
        <f t="shared" si="1"/>
        <v>1.5184952724180518</v>
      </c>
      <c r="T39" s="178">
        <f t="shared" si="2"/>
        <v>0.18221943269016624</v>
      </c>
      <c r="U39" s="178">
        <f t="shared" si="3"/>
        <v>1.2147962179344416</v>
      </c>
    </row>
    <row r="40" spans="4:21" hidden="1" x14ac:dyDescent="0.25">
      <c r="D40" s="3" t="str">
        <f>PLCs[[#This Row],[PLC Name]]&amp;PLCs[[#This Row],[Weight]]</f>
        <v>PLC-145000</v>
      </c>
      <c r="E40" s="29" t="s">
        <v>14</v>
      </c>
      <c r="F40" s="30">
        <v>45000</v>
      </c>
      <c r="G40" s="30" t="s">
        <v>121</v>
      </c>
      <c r="H40" s="30" t="s">
        <v>121</v>
      </c>
      <c r="I40" s="30" t="s">
        <v>121</v>
      </c>
      <c r="J40" s="30" t="s">
        <v>121</v>
      </c>
      <c r="K40" s="30">
        <v>7.5</v>
      </c>
      <c r="L40" s="30">
        <v>0.9</v>
      </c>
      <c r="M40" s="30">
        <v>6</v>
      </c>
      <c r="N40" s="5">
        <v>2.29</v>
      </c>
      <c r="O40" s="5">
        <f>ROUND(PLCs[[#This Row],[Oth Order Fee EUR]]*4.9,1)</f>
        <v>11.2</v>
      </c>
      <c r="S40" s="179">
        <f t="shared" si="1"/>
        <v>1.5184952724180518</v>
      </c>
      <c r="T40" s="179">
        <f t="shared" si="2"/>
        <v>0.18221943269016624</v>
      </c>
      <c r="U40" s="179">
        <f t="shared" si="3"/>
        <v>1.2147962179344416</v>
      </c>
    </row>
    <row r="41" spans="4:21" hidden="1" x14ac:dyDescent="0.25">
      <c r="D41" s="3" t="str">
        <f>PLCs[[#This Row],[PLC Name]]&amp;PLCs[[#This Row],[Weight]]</f>
        <v>PLC-150000</v>
      </c>
      <c r="E41" s="29" t="s">
        <v>14</v>
      </c>
      <c r="F41" s="30">
        <v>50000</v>
      </c>
      <c r="G41" s="30" t="s">
        <v>121</v>
      </c>
      <c r="H41" s="30" t="s">
        <v>121</v>
      </c>
      <c r="I41" s="30" t="s">
        <v>121</v>
      </c>
      <c r="J41" s="30" t="s">
        <v>121</v>
      </c>
      <c r="K41" s="30">
        <v>7.5</v>
      </c>
      <c r="L41" s="30">
        <v>0.9</v>
      </c>
      <c r="M41" s="30">
        <v>6</v>
      </c>
      <c r="N41" s="5">
        <v>2.29</v>
      </c>
      <c r="O41" s="5">
        <f>ROUND(PLCs[[#This Row],[Oth Order Fee EUR]]*4.9,1)</f>
        <v>11.2</v>
      </c>
      <c r="S41" s="178">
        <f t="shared" ref="S41:S42" si="4">IF(K41&lt;&gt;"",K41/$T$9,"")</f>
        <v>1.5184952724180518</v>
      </c>
      <c r="T41" s="178">
        <f t="shared" ref="T41:T42" si="5">IF(L41&lt;&gt;"",L41/$T$9,"")</f>
        <v>0.18221943269016624</v>
      </c>
      <c r="U41" s="178">
        <f t="shared" ref="U41:U42" si="6">IF(M41&lt;&gt;"",M41/$T$9,"")</f>
        <v>1.2147962179344416</v>
      </c>
    </row>
    <row r="42" spans="4:21" hidden="1" x14ac:dyDescent="0.25">
      <c r="D42" s="3" t="str">
        <f>PLCs[[#This Row],[PLC Name]]&amp;PLCs[[#This Row],[Weight]]</f>
        <v>PLC-155000</v>
      </c>
      <c r="E42" s="29" t="s">
        <v>14</v>
      </c>
      <c r="F42" s="30">
        <v>55000</v>
      </c>
      <c r="G42" s="30" t="s">
        <v>121</v>
      </c>
      <c r="H42" s="30" t="s">
        <v>121</v>
      </c>
      <c r="I42" s="30" t="s">
        <v>121</v>
      </c>
      <c r="J42" s="30" t="s">
        <v>121</v>
      </c>
      <c r="K42" s="30">
        <v>7.5</v>
      </c>
      <c r="L42" s="30">
        <v>0.9</v>
      </c>
      <c r="M42" s="30">
        <v>6</v>
      </c>
      <c r="N42" s="5">
        <v>2.29</v>
      </c>
      <c r="O42" s="5">
        <f>ROUND(PLCs[[#This Row],[Oth Order Fee EUR]]*4.9,1)</f>
        <v>11.2</v>
      </c>
      <c r="S42" s="179">
        <f t="shared" si="4"/>
        <v>1.5184952724180518</v>
      </c>
      <c r="T42" s="179">
        <f t="shared" si="5"/>
        <v>0.18221943269016624</v>
      </c>
      <c r="U42" s="179">
        <f t="shared" si="6"/>
        <v>1.2147962179344416</v>
      </c>
    </row>
    <row r="43" spans="4:21" hidden="1" x14ac:dyDescent="0.25">
      <c r="D43" s="3" t="str">
        <f>PLCs[[#This Row],[PLC Name]]&amp;PLCs[[#This Row],[Weight]]</f>
        <v>PLC-160000</v>
      </c>
      <c r="E43" s="29" t="s">
        <v>14</v>
      </c>
      <c r="F43" s="30">
        <v>60000</v>
      </c>
      <c r="G43" s="30" t="s">
        <v>121</v>
      </c>
      <c r="H43" s="30" t="s">
        <v>121</v>
      </c>
      <c r="I43" s="30" t="s">
        <v>121</v>
      </c>
      <c r="J43" s="30" t="s">
        <v>121</v>
      </c>
      <c r="K43" s="30">
        <v>7.5</v>
      </c>
      <c r="L43" s="30">
        <v>0.9</v>
      </c>
      <c r="M43" s="30">
        <v>6</v>
      </c>
      <c r="N43" s="5">
        <v>2.29</v>
      </c>
      <c r="O43" s="5">
        <f>ROUND(PLCs[[#This Row],[Oth Order Fee EUR]]*4.9,1)</f>
        <v>11.2</v>
      </c>
      <c r="S43" s="178">
        <f t="shared" ref="S43:S106" si="7">IF(K43&lt;&gt;"",K43/$T$9,"")</f>
        <v>1.5184952724180518</v>
      </c>
      <c r="T43" s="178">
        <f t="shared" ref="T43:T106" si="8">IF(L43&lt;&gt;"",L43/$T$9,"")</f>
        <v>0.18221943269016624</v>
      </c>
      <c r="U43" s="178">
        <f t="shared" ref="U43:U106" si="9">IF(M43&lt;&gt;"",M43/$T$9,"")</f>
        <v>1.2147962179344416</v>
      </c>
    </row>
    <row r="44" spans="4:21" hidden="1" x14ac:dyDescent="0.25">
      <c r="D44" s="3" t="str">
        <f>PLCs[[#This Row],[PLC Name]]&amp;PLCs[[#This Row],[Weight]]</f>
        <v>PLC-165000</v>
      </c>
      <c r="E44" s="29" t="s">
        <v>14</v>
      </c>
      <c r="F44" s="30">
        <v>65000</v>
      </c>
      <c r="G44" s="30" t="s">
        <v>121</v>
      </c>
      <c r="H44" s="30" t="s">
        <v>121</v>
      </c>
      <c r="I44" s="30" t="s">
        <v>121</v>
      </c>
      <c r="J44" s="30" t="s">
        <v>121</v>
      </c>
      <c r="K44" s="30">
        <v>7.5</v>
      </c>
      <c r="L44" s="30">
        <v>0.9</v>
      </c>
      <c r="M44" s="30">
        <v>6</v>
      </c>
      <c r="N44" s="5">
        <v>2.29</v>
      </c>
      <c r="O44" s="5">
        <f>ROUND(PLCs[[#This Row],[Oth Order Fee EUR]]*4.9,1)</f>
        <v>11.2</v>
      </c>
      <c r="S44" s="179">
        <f t="shared" si="7"/>
        <v>1.5184952724180518</v>
      </c>
      <c r="T44" s="179">
        <f t="shared" si="8"/>
        <v>0.18221943269016624</v>
      </c>
      <c r="U44" s="179">
        <f t="shared" si="9"/>
        <v>1.2147962179344416</v>
      </c>
    </row>
    <row r="45" spans="4:21" hidden="1" x14ac:dyDescent="0.25">
      <c r="D45" s="3" t="str">
        <f>PLCs[[#This Row],[PLC Name]]&amp;PLCs[[#This Row],[Weight]]</f>
        <v>PLC-170000</v>
      </c>
      <c r="E45" s="29" t="s">
        <v>14</v>
      </c>
      <c r="F45" s="30">
        <v>70000</v>
      </c>
      <c r="G45" s="30" t="s">
        <v>121</v>
      </c>
      <c r="H45" s="30" t="s">
        <v>121</v>
      </c>
      <c r="I45" s="30" t="s">
        <v>121</v>
      </c>
      <c r="J45" s="30" t="s">
        <v>121</v>
      </c>
      <c r="K45" s="30">
        <v>7.5</v>
      </c>
      <c r="L45" s="30">
        <v>0.9</v>
      </c>
      <c r="M45" s="30">
        <v>6</v>
      </c>
      <c r="N45" s="5">
        <v>2.29</v>
      </c>
      <c r="O45" s="5">
        <f>ROUND(PLCs[[#This Row],[Oth Order Fee EUR]]*4.9,1)</f>
        <v>11.2</v>
      </c>
      <c r="S45" s="178">
        <f t="shared" si="7"/>
        <v>1.5184952724180518</v>
      </c>
      <c r="T45" s="178">
        <f t="shared" si="8"/>
        <v>0.18221943269016624</v>
      </c>
      <c r="U45" s="178">
        <f t="shared" si="9"/>
        <v>1.2147962179344416</v>
      </c>
    </row>
    <row r="46" spans="4:21" hidden="1" x14ac:dyDescent="0.25">
      <c r="D46" s="3" t="str">
        <f>PLCs[[#This Row],[PLC Name]]&amp;PLCs[[#This Row],[Weight]]</f>
        <v>PLC-175000</v>
      </c>
      <c r="E46" s="29" t="s">
        <v>14</v>
      </c>
      <c r="F46" s="30">
        <v>75000</v>
      </c>
      <c r="G46" s="30" t="s">
        <v>121</v>
      </c>
      <c r="H46" s="30" t="s">
        <v>121</v>
      </c>
      <c r="I46" s="30" t="s">
        <v>121</v>
      </c>
      <c r="J46" s="30" t="s">
        <v>121</v>
      </c>
      <c r="K46" s="30">
        <v>7.5</v>
      </c>
      <c r="L46" s="30">
        <v>0.9</v>
      </c>
      <c r="M46" s="30">
        <v>6</v>
      </c>
      <c r="N46" s="5">
        <v>2.29</v>
      </c>
      <c r="O46" s="5">
        <f>ROUND(PLCs[[#This Row],[Oth Order Fee EUR]]*4.9,1)</f>
        <v>11.2</v>
      </c>
      <c r="S46" s="179">
        <f t="shared" si="7"/>
        <v>1.5184952724180518</v>
      </c>
      <c r="T46" s="179">
        <f t="shared" si="8"/>
        <v>0.18221943269016624</v>
      </c>
      <c r="U46" s="179">
        <f t="shared" si="9"/>
        <v>1.2147962179344416</v>
      </c>
    </row>
    <row r="47" spans="4:21" hidden="1" x14ac:dyDescent="0.25">
      <c r="D47" s="3" t="str">
        <f>PLCs[[#This Row],[PLC Name]]&amp;PLCs[[#This Row],[Weight]]</f>
        <v>PLC-180000</v>
      </c>
      <c r="E47" s="29" t="s">
        <v>14</v>
      </c>
      <c r="F47" s="30">
        <v>80000</v>
      </c>
      <c r="G47" s="30" t="s">
        <v>121</v>
      </c>
      <c r="H47" s="30" t="s">
        <v>121</v>
      </c>
      <c r="I47" s="30" t="s">
        <v>121</v>
      </c>
      <c r="J47" s="30" t="s">
        <v>121</v>
      </c>
      <c r="K47" s="30">
        <v>7.5</v>
      </c>
      <c r="L47" s="30">
        <v>0.9</v>
      </c>
      <c r="M47" s="30">
        <v>6</v>
      </c>
      <c r="N47" s="5">
        <v>2.29</v>
      </c>
      <c r="O47" s="5">
        <f>ROUND(PLCs[[#This Row],[Oth Order Fee EUR]]*4.9,1)</f>
        <v>11.2</v>
      </c>
      <c r="S47" s="178">
        <f t="shared" si="7"/>
        <v>1.5184952724180518</v>
      </c>
      <c r="T47" s="178">
        <f t="shared" si="8"/>
        <v>0.18221943269016624</v>
      </c>
      <c r="U47" s="178">
        <f t="shared" si="9"/>
        <v>1.2147962179344416</v>
      </c>
    </row>
    <row r="48" spans="4:21" hidden="1" x14ac:dyDescent="0.25">
      <c r="D48" s="3" t="str">
        <f>PLCs[[#This Row],[PLC Name]]&amp;PLCs[[#This Row],[Weight]]</f>
        <v>PLC-185000</v>
      </c>
      <c r="E48" s="29" t="s">
        <v>14</v>
      </c>
      <c r="F48" s="30">
        <v>85000</v>
      </c>
      <c r="G48" s="30" t="s">
        <v>121</v>
      </c>
      <c r="H48" s="30" t="s">
        <v>121</v>
      </c>
      <c r="I48" s="30" t="s">
        <v>121</v>
      </c>
      <c r="J48" s="30" t="s">
        <v>121</v>
      </c>
      <c r="K48" s="30">
        <v>7.5</v>
      </c>
      <c r="L48" s="30">
        <v>0.9</v>
      </c>
      <c r="M48" s="30">
        <v>6</v>
      </c>
      <c r="N48" s="5">
        <v>2.29</v>
      </c>
      <c r="O48" s="5">
        <f>ROUND(PLCs[[#This Row],[Oth Order Fee EUR]]*4.9,1)</f>
        <v>11.2</v>
      </c>
      <c r="S48" s="179">
        <f t="shared" si="7"/>
        <v>1.5184952724180518</v>
      </c>
      <c r="T48" s="179">
        <f t="shared" si="8"/>
        <v>0.18221943269016624</v>
      </c>
      <c r="U48" s="179">
        <f t="shared" si="9"/>
        <v>1.2147962179344416</v>
      </c>
    </row>
    <row r="49" spans="4:21" hidden="1" x14ac:dyDescent="0.25">
      <c r="D49" s="3" t="str">
        <f>PLCs[[#This Row],[PLC Name]]&amp;PLCs[[#This Row],[Weight]]</f>
        <v>PLC-190000</v>
      </c>
      <c r="E49" s="29" t="s">
        <v>14</v>
      </c>
      <c r="F49" s="30">
        <v>90000</v>
      </c>
      <c r="G49" s="30" t="s">
        <v>121</v>
      </c>
      <c r="H49" s="30" t="s">
        <v>121</v>
      </c>
      <c r="I49" s="30" t="s">
        <v>121</v>
      </c>
      <c r="J49" s="30" t="s">
        <v>121</v>
      </c>
      <c r="K49" s="30">
        <v>7.5</v>
      </c>
      <c r="L49" s="30">
        <v>0.9</v>
      </c>
      <c r="M49" s="30">
        <v>6</v>
      </c>
      <c r="N49" s="5">
        <v>2.29</v>
      </c>
      <c r="O49" s="5">
        <f>ROUND(PLCs[[#This Row],[Oth Order Fee EUR]]*4.9,1)</f>
        <v>11.2</v>
      </c>
      <c r="S49" s="178">
        <f t="shared" si="7"/>
        <v>1.5184952724180518</v>
      </c>
      <c r="T49" s="178">
        <f t="shared" si="8"/>
        <v>0.18221943269016624</v>
      </c>
      <c r="U49" s="178">
        <f t="shared" si="9"/>
        <v>1.2147962179344416</v>
      </c>
    </row>
    <row r="50" spans="4:21" x14ac:dyDescent="0.25">
      <c r="D50" s="3" t="str">
        <f>PLCs[[#This Row],[PLC Name]]&amp;PLCs[[#This Row],[Weight]]</f>
        <v>PLC-2100</v>
      </c>
      <c r="E50" s="4" t="s">
        <v>13</v>
      </c>
      <c r="F50" s="5">
        <v>100</v>
      </c>
      <c r="G50" s="5">
        <v>330</v>
      </c>
      <c r="H50" s="5">
        <v>230</v>
      </c>
      <c r="I50" s="5">
        <v>25</v>
      </c>
      <c r="J50" s="5">
        <v>840</v>
      </c>
      <c r="K50" s="5">
        <v>5.2</v>
      </c>
      <c r="L50" s="5">
        <v>0.9</v>
      </c>
      <c r="M50" s="5">
        <v>1.58</v>
      </c>
      <c r="N50" s="5">
        <v>2.29</v>
      </c>
      <c r="O50" s="5">
        <f>ROUND(PLCs[[#This Row],[Oth Order Fee EUR]]*4.9,1)</f>
        <v>11.2</v>
      </c>
      <c r="S50" s="179">
        <f t="shared" si="7"/>
        <v>1.0528233888765159</v>
      </c>
      <c r="T50" s="179">
        <f t="shared" si="8"/>
        <v>0.18221943269016624</v>
      </c>
      <c r="U50" s="179">
        <f t="shared" si="9"/>
        <v>0.31989633738940293</v>
      </c>
    </row>
    <row r="51" spans="4:21" x14ac:dyDescent="0.25">
      <c r="D51" s="3" t="str">
        <f>PLCs[[#This Row],[PLC Name]]&amp;PLCs[[#This Row],[Weight]]</f>
        <v>PLC-2250</v>
      </c>
      <c r="E51" s="4" t="s">
        <v>13</v>
      </c>
      <c r="F51" s="5">
        <v>250</v>
      </c>
      <c r="G51" s="5">
        <v>330</v>
      </c>
      <c r="H51" s="5">
        <v>230</v>
      </c>
      <c r="I51" s="5">
        <v>25</v>
      </c>
      <c r="J51" s="5">
        <v>840</v>
      </c>
      <c r="K51" s="5">
        <v>5.5</v>
      </c>
      <c r="L51" s="5">
        <v>0.9</v>
      </c>
      <c r="M51" s="5">
        <v>2.4700000000000002</v>
      </c>
      <c r="N51" s="5">
        <v>2.42</v>
      </c>
      <c r="O51" s="5">
        <f>ROUND(PLCs[[#This Row],[Oth Order Fee EUR]]*4.9,1)</f>
        <v>11.9</v>
      </c>
      <c r="S51" s="178">
        <f t="shared" si="7"/>
        <v>1.113563199773238</v>
      </c>
      <c r="T51" s="178">
        <f t="shared" si="8"/>
        <v>0.18221943269016624</v>
      </c>
      <c r="U51" s="178">
        <f t="shared" si="9"/>
        <v>0.50009110971634518</v>
      </c>
    </row>
    <row r="52" spans="4:21" x14ac:dyDescent="0.25">
      <c r="D52" s="3" t="str">
        <f>PLCs[[#This Row],[PLC Name]]&amp;PLCs[[#This Row],[Weight]]</f>
        <v>PLC-2500</v>
      </c>
      <c r="E52" s="4" t="s">
        <v>13</v>
      </c>
      <c r="F52" s="5">
        <v>500</v>
      </c>
      <c r="G52" s="5">
        <v>330</v>
      </c>
      <c r="H52" s="5">
        <v>230</v>
      </c>
      <c r="I52" s="5">
        <v>25</v>
      </c>
      <c r="J52" s="5">
        <v>840</v>
      </c>
      <c r="K52" s="5">
        <v>5.8</v>
      </c>
      <c r="L52" s="5">
        <v>0.9</v>
      </c>
      <c r="M52" s="5">
        <v>2.4700000000000002</v>
      </c>
      <c r="N52" s="5">
        <v>2.54</v>
      </c>
      <c r="O52" s="5">
        <f>ROUND(PLCs[[#This Row],[Oth Order Fee EUR]]*4.9,1)</f>
        <v>12.4</v>
      </c>
      <c r="S52" s="179">
        <f t="shared" si="7"/>
        <v>1.1743030106699601</v>
      </c>
      <c r="T52" s="179">
        <f t="shared" si="8"/>
        <v>0.18221943269016624</v>
      </c>
      <c r="U52" s="179">
        <f t="shared" si="9"/>
        <v>0.50009110971634518</v>
      </c>
    </row>
    <row r="53" spans="4:21" x14ac:dyDescent="0.25">
      <c r="D53" s="3" t="str">
        <f>PLCs[[#This Row],[PLC Name]]&amp;PLCs[[#This Row],[Weight]]</f>
        <v>PLC-21000</v>
      </c>
      <c r="E53" s="4" t="s">
        <v>13</v>
      </c>
      <c r="F53" s="5">
        <v>1000</v>
      </c>
      <c r="G53" s="5">
        <v>330</v>
      </c>
      <c r="H53" s="5">
        <v>230</v>
      </c>
      <c r="I53" s="5">
        <v>25</v>
      </c>
      <c r="J53" s="5">
        <v>840</v>
      </c>
      <c r="K53" s="5">
        <v>6.1</v>
      </c>
      <c r="L53" s="5">
        <v>0.9</v>
      </c>
      <c r="M53" s="5">
        <v>3.95</v>
      </c>
      <c r="N53" s="5">
        <v>2.9</v>
      </c>
      <c r="O53" s="5">
        <f>ROUND(PLCs[[#This Row],[Oth Order Fee EUR]]*4.9,1)</f>
        <v>14.2</v>
      </c>
      <c r="S53" s="178">
        <f t="shared" si="7"/>
        <v>1.2350428215666822</v>
      </c>
      <c r="T53" s="178">
        <f t="shared" si="8"/>
        <v>0.18221943269016624</v>
      </c>
      <c r="U53" s="178">
        <f t="shared" si="9"/>
        <v>0.79974084347350738</v>
      </c>
    </row>
    <row r="54" spans="4:21" hidden="1" x14ac:dyDescent="0.25">
      <c r="D54" s="3" t="str">
        <f>PLCs[[#This Row],[PLC Name]]&amp;PLCs[[#This Row],[Weight]]</f>
        <v>PLC-21250</v>
      </c>
      <c r="E54" s="29" t="s">
        <v>13</v>
      </c>
      <c r="F54" s="30">
        <v>1250</v>
      </c>
      <c r="G54" s="30" t="s">
        <v>121</v>
      </c>
      <c r="H54" s="30" t="s">
        <v>121</v>
      </c>
      <c r="I54" s="30" t="s">
        <v>121</v>
      </c>
      <c r="J54" s="30" t="s">
        <v>121</v>
      </c>
      <c r="K54" s="30">
        <v>6.1</v>
      </c>
      <c r="L54" s="30">
        <v>0.9</v>
      </c>
      <c r="M54" s="30">
        <v>3.95</v>
      </c>
      <c r="N54" s="5">
        <v>2.9</v>
      </c>
      <c r="O54" s="5">
        <f>ROUND(PLCs[[#This Row],[Oth Order Fee EUR]]*4.9,1)</f>
        <v>14.2</v>
      </c>
      <c r="S54" s="179">
        <f t="shared" si="7"/>
        <v>1.2350428215666822</v>
      </c>
      <c r="T54" s="179">
        <f t="shared" si="8"/>
        <v>0.18221943269016624</v>
      </c>
      <c r="U54" s="179">
        <f t="shared" si="9"/>
        <v>0.79974084347350738</v>
      </c>
    </row>
    <row r="55" spans="4:21" hidden="1" x14ac:dyDescent="0.25">
      <c r="D55" s="3" t="str">
        <f>PLCs[[#This Row],[PLC Name]]&amp;PLCs[[#This Row],[Weight]]</f>
        <v>PLC-21500</v>
      </c>
      <c r="E55" s="29" t="s">
        <v>13</v>
      </c>
      <c r="F55" s="30">
        <v>1500</v>
      </c>
      <c r="G55" s="30" t="s">
        <v>121</v>
      </c>
      <c r="H55" s="30" t="s">
        <v>121</v>
      </c>
      <c r="I55" s="30" t="s">
        <v>121</v>
      </c>
      <c r="J55" s="30" t="s">
        <v>121</v>
      </c>
      <c r="K55" s="30">
        <v>6.1</v>
      </c>
      <c r="L55" s="30">
        <v>0.9</v>
      </c>
      <c r="M55" s="30">
        <v>3.95</v>
      </c>
      <c r="N55" s="5">
        <v>2.9</v>
      </c>
      <c r="O55" s="5">
        <f>ROUND(PLCs[[#This Row],[Oth Order Fee EUR]]*4.9,1)</f>
        <v>14.2</v>
      </c>
      <c r="S55" s="178">
        <f t="shared" si="7"/>
        <v>1.2350428215666822</v>
      </c>
      <c r="T55" s="178">
        <f t="shared" si="8"/>
        <v>0.18221943269016624</v>
      </c>
      <c r="U55" s="178">
        <f t="shared" si="9"/>
        <v>0.79974084347350738</v>
      </c>
    </row>
    <row r="56" spans="4:21" hidden="1" x14ac:dyDescent="0.25">
      <c r="D56" s="3" t="str">
        <f>PLCs[[#This Row],[PLC Name]]&amp;PLCs[[#This Row],[Weight]]</f>
        <v>PLC-21750</v>
      </c>
      <c r="E56" s="29" t="s">
        <v>13</v>
      </c>
      <c r="F56" s="30">
        <v>1750</v>
      </c>
      <c r="G56" s="30" t="s">
        <v>121</v>
      </c>
      <c r="H56" s="30" t="s">
        <v>121</v>
      </c>
      <c r="I56" s="30" t="s">
        <v>121</v>
      </c>
      <c r="J56" s="30" t="s">
        <v>121</v>
      </c>
      <c r="K56" s="30">
        <v>6.1</v>
      </c>
      <c r="L56" s="30">
        <v>0.9</v>
      </c>
      <c r="M56" s="30">
        <v>3.95</v>
      </c>
      <c r="N56" s="5">
        <v>2.9</v>
      </c>
      <c r="O56" s="5">
        <f>ROUND(PLCs[[#This Row],[Oth Order Fee EUR]]*4.9,1)</f>
        <v>14.2</v>
      </c>
      <c r="S56" s="179">
        <f t="shared" si="7"/>
        <v>1.2350428215666822</v>
      </c>
      <c r="T56" s="179">
        <f t="shared" si="8"/>
        <v>0.18221943269016624</v>
      </c>
      <c r="U56" s="179">
        <f t="shared" si="9"/>
        <v>0.79974084347350738</v>
      </c>
    </row>
    <row r="57" spans="4:21" x14ac:dyDescent="0.25">
      <c r="D57" s="3" t="str">
        <f>PLCs[[#This Row],[PLC Name]]&amp;PLCs[[#This Row],[Weight]]</f>
        <v>PLC-22000</v>
      </c>
      <c r="E57" s="4" t="s">
        <v>13</v>
      </c>
      <c r="F57" s="5">
        <v>2000</v>
      </c>
      <c r="G57" s="5">
        <v>330</v>
      </c>
      <c r="H57" s="5">
        <v>230</v>
      </c>
      <c r="I57" s="5">
        <v>25</v>
      </c>
      <c r="J57" s="5">
        <v>840</v>
      </c>
      <c r="K57" s="5">
        <v>6.5</v>
      </c>
      <c r="L57" s="5">
        <v>0.9</v>
      </c>
      <c r="M57" s="5">
        <v>4.55</v>
      </c>
      <c r="N57" s="5">
        <v>2.9</v>
      </c>
      <c r="O57" s="5">
        <f>ROUND(PLCs[[#This Row],[Oth Order Fee EUR]]*4.9,1)</f>
        <v>14.2</v>
      </c>
      <c r="S57" s="178">
        <f t="shared" si="7"/>
        <v>1.3160292360956449</v>
      </c>
      <c r="T57" s="178">
        <f t="shared" si="8"/>
        <v>0.18221943269016624</v>
      </c>
      <c r="U57" s="178">
        <f t="shared" si="9"/>
        <v>0.92122046526695145</v>
      </c>
    </row>
    <row r="58" spans="4:21" x14ac:dyDescent="0.25">
      <c r="D58" s="3" t="str">
        <f>PLCs[[#This Row],[PLC Name]]&amp;PLCs[[#This Row],[Weight]]</f>
        <v>PLC-23000</v>
      </c>
      <c r="E58" s="4" t="s">
        <v>13</v>
      </c>
      <c r="F58" s="5">
        <v>3000</v>
      </c>
      <c r="G58" s="5">
        <v>330</v>
      </c>
      <c r="H58" s="5">
        <v>230</v>
      </c>
      <c r="I58" s="5">
        <v>25</v>
      </c>
      <c r="J58" s="5">
        <v>840</v>
      </c>
      <c r="K58" s="5">
        <v>7</v>
      </c>
      <c r="L58" s="5">
        <v>0.9</v>
      </c>
      <c r="M58" s="5">
        <v>5.15</v>
      </c>
      <c r="N58" s="5">
        <v>2.9</v>
      </c>
      <c r="O58" s="5">
        <f>ROUND(PLCs[[#This Row],[Oth Order Fee EUR]]*4.9,1)</f>
        <v>14.2</v>
      </c>
      <c r="S58" s="179">
        <f t="shared" si="7"/>
        <v>1.4172622542568485</v>
      </c>
      <c r="T58" s="179">
        <f t="shared" si="8"/>
        <v>0.18221943269016624</v>
      </c>
      <c r="U58" s="179">
        <f t="shared" si="9"/>
        <v>1.0427000870603957</v>
      </c>
    </row>
    <row r="59" spans="4:21" x14ac:dyDescent="0.25">
      <c r="D59" s="3" t="str">
        <f>PLCs[[#This Row],[PLC Name]]&amp;PLCs[[#This Row],[Weight]]</f>
        <v>PLC-24000</v>
      </c>
      <c r="E59" s="4" t="s">
        <v>13</v>
      </c>
      <c r="F59" s="5">
        <v>4000</v>
      </c>
      <c r="G59" s="5">
        <v>330</v>
      </c>
      <c r="H59" s="5">
        <v>230</v>
      </c>
      <c r="I59" s="5">
        <v>25</v>
      </c>
      <c r="J59" s="5">
        <v>840</v>
      </c>
      <c r="K59" s="5">
        <v>7.5</v>
      </c>
      <c r="L59" s="5">
        <v>0.9</v>
      </c>
      <c r="M59" s="5">
        <v>5.75</v>
      </c>
      <c r="N59" s="5">
        <v>2.9</v>
      </c>
      <c r="O59" s="5">
        <f>ROUND(PLCs[[#This Row],[Oth Order Fee EUR]]*4.9,1)</f>
        <v>14.2</v>
      </c>
      <c r="S59" s="178">
        <f t="shared" si="7"/>
        <v>1.5184952724180518</v>
      </c>
      <c r="T59" s="178">
        <f t="shared" si="8"/>
        <v>0.18221943269016624</v>
      </c>
      <c r="U59" s="178">
        <f t="shared" si="9"/>
        <v>1.1641797088538397</v>
      </c>
    </row>
    <row r="60" spans="4:21" x14ac:dyDescent="0.25">
      <c r="D60" s="3" t="str">
        <f>PLCs[[#This Row],[PLC Name]]&amp;PLCs[[#This Row],[Weight]]</f>
        <v>PLC-25000</v>
      </c>
      <c r="E60" s="4" t="s">
        <v>13</v>
      </c>
      <c r="F60" s="5">
        <v>5000</v>
      </c>
      <c r="G60" s="5">
        <v>330</v>
      </c>
      <c r="H60" s="5">
        <v>230</v>
      </c>
      <c r="I60" s="5">
        <v>25</v>
      </c>
      <c r="J60" s="5">
        <v>840</v>
      </c>
      <c r="K60" s="5">
        <v>8</v>
      </c>
      <c r="L60" s="5">
        <v>0.9</v>
      </c>
      <c r="M60" s="5">
        <v>6.35</v>
      </c>
      <c r="N60" s="5">
        <v>2.9</v>
      </c>
      <c r="O60" s="5">
        <f>ROUND(PLCs[[#This Row],[Oth Order Fee EUR]]*4.9,1)</f>
        <v>14.2</v>
      </c>
      <c r="S60" s="179">
        <f t="shared" si="7"/>
        <v>1.6197282905792554</v>
      </c>
      <c r="T60" s="179">
        <f t="shared" si="8"/>
        <v>0.18221943269016624</v>
      </c>
      <c r="U60" s="179">
        <f t="shared" si="9"/>
        <v>1.2856593306472839</v>
      </c>
    </row>
    <row r="61" spans="4:21" x14ac:dyDescent="0.25">
      <c r="D61" s="3" t="str">
        <f>PLCs[[#This Row],[PLC Name]]&amp;PLCs[[#This Row],[Weight]]</f>
        <v>PLC-26000</v>
      </c>
      <c r="E61" s="4" t="s">
        <v>13</v>
      </c>
      <c r="F61" s="5">
        <v>6000</v>
      </c>
      <c r="G61" s="5">
        <v>330</v>
      </c>
      <c r="H61" s="5">
        <v>230</v>
      </c>
      <c r="I61" s="5">
        <v>25</v>
      </c>
      <c r="J61" s="5">
        <v>840</v>
      </c>
      <c r="K61" s="5">
        <v>8.5</v>
      </c>
      <c r="L61" s="5">
        <v>0.9</v>
      </c>
      <c r="M61" s="5">
        <v>6.9499999999999993</v>
      </c>
      <c r="N61" s="5">
        <v>2.9</v>
      </c>
      <c r="O61" s="5">
        <f>ROUND(PLCs[[#This Row],[Oth Order Fee EUR]]*4.9,1)</f>
        <v>14.2</v>
      </c>
      <c r="S61" s="178">
        <f t="shared" si="7"/>
        <v>1.7209613087404589</v>
      </c>
      <c r="T61" s="178">
        <f t="shared" si="8"/>
        <v>0.18221943269016624</v>
      </c>
      <c r="U61" s="178">
        <f t="shared" si="9"/>
        <v>1.4071389524407281</v>
      </c>
    </row>
    <row r="62" spans="4:21" x14ac:dyDescent="0.25">
      <c r="D62" s="3" t="str">
        <f>PLCs[[#This Row],[PLC Name]]&amp;PLCs[[#This Row],[Weight]]</f>
        <v>PLC-27000</v>
      </c>
      <c r="E62" s="4" t="s">
        <v>13</v>
      </c>
      <c r="F62" s="5">
        <v>7000</v>
      </c>
      <c r="G62" s="5">
        <v>330</v>
      </c>
      <c r="H62" s="5">
        <v>230</v>
      </c>
      <c r="I62" s="5">
        <v>25</v>
      </c>
      <c r="J62" s="5">
        <v>840</v>
      </c>
      <c r="K62" s="5">
        <v>9</v>
      </c>
      <c r="L62" s="5">
        <v>0.9</v>
      </c>
      <c r="M62" s="5">
        <v>7.5499999999999989</v>
      </c>
      <c r="N62" s="5">
        <v>2.9</v>
      </c>
      <c r="O62" s="5">
        <f>ROUND(PLCs[[#This Row],[Oth Order Fee EUR]]*4.9,1)</f>
        <v>14.2</v>
      </c>
      <c r="S62" s="179">
        <f t="shared" si="7"/>
        <v>1.8221943269016623</v>
      </c>
      <c r="T62" s="179">
        <f t="shared" si="8"/>
        <v>0.18221943269016624</v>
      </c>
      <c r="U62" s="179">
        <f t="shared" si="9"/>
        <v>1.528618574234172</v>
      </c>
    </row>
    <row r="63" spans="4:21" x14ac:dyDescent="0.25">
      <c r="D63" s="3" t="str">
        <f>PLCs[[#This Row],[PLC Name]]&amp;PLCs[[#This Row],[Weight]]</f>
        <v>PLC-28000</v>
      </c>
      <c r="E63" s="4" t="s">
        <v>13</v>
      </c>
      <c r="F63" s="5">
        <v>8000</v>
      </c>
      <c r="G63" s="5">
        <v>330</v>
      </c>
      <c r="H63" s="5">
        <v>230</v>
      </c>
      <c r="I63" s="5">
        <v>25</v>
      </c>
      <c r="J63" s="5">
        <v>840</v>
      </c>
      <c r="K63" s="5">
        <v>14</v>
      </c>
      <c r="L63" s="5">
        <v>0.9</v>
      </c>
      <c r="M63" s="5">
        <v>8.1499999999999986</v>
      </c>
      <c r="N63" s="5">
        <v>2.9</v>
      </c>
      <c r="O63" s="5">
        <f>ROUND(PLCs[[#This Row],[Oth Order Fee EUR]]*4.9,1)</f>
        <v>14.2</v>
      </c>
      <c r="S63" s="178">
        <f t="shared" si="7"/>
        <v>2.834524508513697</v>
      </c>
      <c r="T63" s="178">
        <f t="shared" si="8"/>
        <v>0.18221943269016624</v>
      </c>
      <c r="U63" s="178">
        <f t="shared" si="9"/>
        <v>1.6500981960276162</v>
      </c>
    </row>
    <row r="64" spans="4:21" x14ac:dyDescent="0.25">
      <c r="D64" s="3" t="str">
        <f>PLCs[[#This Row],[PLC Name]]&amp;PLCs[[#This Row],[Weight]]</f>
        <v>PLC-29000</v>
      </c>
      <c r="E64" s="4" t="s">
        <v>13</v>
      </c>
      <c r="F64" s="5">
        <v>9000</v>
      </c>
      <c r="G64" s="5">
        <v>330</v>
      </c>
      <c r="H64" s="5">
        <v>230</v>
      </c>
      <c r="I64" s="5">
        <v>25</v>
      </c>
      <c r="J64" s="5">
        <v>840</v>
      </c>
      <c r="K64" s="5">
        <v>15</v>
      </c>
      <c r="L64" s="5">
        <v>0.9</v>
      </c>
      <c r="M64" s="5">
        <v>8.7499999999999982</v>
      </c>
      <c r="N64" s="5">
        <v>2.9</v>
      </c>
      <c r="O64" s="5">
        <f>ROUND(PLCs[[#This Row],[Oth Order Fee EUR]]*4.9,1)</f>
        <v>14.2</v>
      </c>
      <c r="S64" s="179">
        <f t="shared" si="7"/>
        <v>3.0369905448361036</v>
      </c>
      <c r="T64" s="179">
        <f t="shared" si="8"/>
        <v>0.18221943269016624</v>
      </c>
      <c r="U64" s="179">
        <f t="shared" si="9"/>
        <v>1.7715778178210602</v>
      </c>
    </row>
    <row r="65" spans="4:21" x14ac:dyDescent="0.25">
      <c r="D65" s="3" t="str">
        <f>PLCs[[#This Row],[PLC Name]]&amp;PLCs[[#This Row],[Weight]]</f>
        <v>PLC-210000</v>
      </c>
      <c r="E65" s="4" t="s">
        <v>13</v>
      </c>
      <c r="F65" s="5">
        <v>10000</v>
      </c>
      <c r="G65" s="5">
        <v>330</v>
      </c>
      <c r="H65" s="5">
        <v>230</v>
      </c>
      <c r="I65" s="5">
        <v>25</v>
      </c>
      <c r="J65" s="5">
        <v>840</v>
      </c>
      <c r="K65" s="5">
        <v>16</v>
      </c>
      <c r="L65" s="5">
        <v>0.9</v>
      </c>
      <c r="M65" s="5">
        <v>9.3499999999999979</v>
      </c>
      <c r="N65" s="5">
        <v>2.9</v>
      </c>
      <c r="O65" s="5">
        <f>ROUND(PLCs[[#This Row],[Oth Order Fee EUR]]*4.9,1)</f>
        <v>14.2</v>
      </c>
      <c r="S65" s="178">
        <f t="shared" si="7"/>
        <v>3.2394565811585108</v>
      </c>
      <c r="T65" s="178">
        <f t="shared" si="8"/>
        <v>0.18221943269016624</v>
      </c>
      <c r="U65" s="178">
        <f t="shared" si="9"/>
        <v>1.8930574396145043</v>
      </c>
    </row>
    <row r="66" spans="4:21" hidden="1" x14ac:dyDescent="0.25">
      <c r="D66" s="3" t="str">
        <f>PLCs[[#This Row],[PLC Name]]&amp;PLCs[[#This Row],[Weight]]</f>
        <v>PLC-211000</v>
      </c>
      <c r="E66" s="29" t="s">
        <v>13</v>
      </c>
      <c r="F66" s="30">
        <v>11000</v>
      </c>
      <c r="G66" s="30" t="s">
        <v>121</v>
      </c>
      <c r="H66" s="30" t="s">
        <v>121</v>
      </c>
      <c r="I66" s="30" t="s">
        <v>121</v>
      </c>
      <c r="J66" s="30" t="s">
        <v>121</v>
      </c>
      <c r="K66" s="30">
        <v>16</v>
      </c>
      <c r="L66" s="30">
        <v>0.9</v>
      </c>
      <c r="M66" s="30">
        <v>9.3499999999999979</v>
      </c>
      <c r="N66" s="5">
        <v>2.9</v>
      </c>
      <c r="O66" s="5">
        <f>ROUND(PLCs[[#This Row],[Oth Order Fee EUR]]*4.9,1)</f>
        <v>14.2</v>
      </c>
      <c r="S66" s="179">
        <f t="shared" si="7"/>
        <v>3.2394565811585108</v>
      </c>
      <c r="T66" s="179">
        <f t="shared" si="8"/>
        <v>0.18221943269016624</v>
      </c>
      <c r="U66" s="179">
        <f t="shared" si="9"/>
        <v>1.8930574396145043</v>
      </c>
    </row>
    <row r="67" spans="4:21" hidden="1" x14ac:dyDescent="0.25">
      <c r="D67" s="3" t="str">
        <f>PLCs[[#This Row],[PLC Name]]&amp;PLCs[[#This Row],[Weight]]</f>
        <v>PLC-212000</v>
      </c>
      <c r="E67" s="29" t="s">
        <v>13</v>
      </c>
      <c r="F67" s="30">
        <v>12000</v>
      </c>
      <c r="G67" s="30" t="s">
        <v>121</v>
      </c>
      <c r="H67" s="30" t="s">
        <v>121</v>
      </c>
      <c r="I67" s="30" t="s">
        <v>121</v>
      </c>
      <c r="J67" s="30" t="s">
        <v>121</v>
      </c>
      <c r="K67" s="30">
        <v>16</v>
      </c>
      <c r="L67" s="30">
        <v>0.9</v>
      </c>
      <c r="M67" s="30">
        <v>9.3499999999999979</v>
      </c>
      <c r="N67" s="5">
        <v>2.9</v>
      </c>
      <c r="O67" s="5">
        <f>ROUND(PLCs[[#This Row],[Oth Order Fee EUR]]*4.9,1)</f>
        <v>14.2</v>
      </c>
      <c r="S67" s="178">
        <f t="shared" si="7"/>
        <v>3.2394565811585108</v>
      </c>
      <c r="T67" s="178">
        <f t="shared" si="8"/>
        <v>0.18221943269016624</v>
      </c>
      <c r="U67" s="178">
        <f t="shared" si="9"/>
        <v>1.8930574396145043</v>
      </c>
    </row>
    <row r="68" spans="4:21" hidden="1" x14ac:dyDescent="0.25">
      <c r="D68" s="3" t="str">
        <f>PLCs[[#This Row],[PLC Name]]&amp;PLCs[[#This Row],[Weight]]</f>
        <v>PLC-215000</v>
      </c>
      <c r="E68" s="29" t="s">
        <v>13</v>
      </c>
      <c r="F68" s="30">
        <v>15000</v>
      </c>
      <c r="G68" s="30" t="s">
        <v>121</v>
      </c>
      <c r="H68" s="30" t="s">
        <v>121</v>
      </c>
      <c r="I68" s="30" t="s">
        <v>121</v>
      </c>
      <c r="J68" s="30" t="s">
        <v>121</v>
      </c>
      <c r="K68" s="30">
        <v>16</v>
      </c>
      <c r="L68" s="30">
        <v>0.9</v>
      </c>
      <c r="M68" s="30">
        <v>9.3499999999999979</v>
      </c>
      <c r="N68" s="5">
        <v>2.9</v>
      </c>
      <c r="O68" s="5">
        <f>ROUND(PLCs[[#This Row],[Oth Order Fee EUR]]*4.9,1)</f>
        <v>14.2</v>
      </c>
      <c r="S68" s="179">
        <f t="shared" si="7"/>
        <v>3.2394565811585108</v>
      </c>
      <c r="T68" s="179">
        <f t="shared" si="8"/>
        <v>0.18221943269016624</v>
      </c>
      <c r="U68" s="179">
        <f t="shared" si="9"/>
        <v>1.8930574396145043</v>
      </c>
    </row>
    <row r="69" spans="4:21" hidden="1" x14ac:dyDescent="0.25">
      <c r="D69" s="3" t="str">
        <f>PLCs[[#This Row],[PLC Name]]&amp;PLCs[[#This Row],[Weight]]</f>
        <v>PLC-220000</v>
      </c>
      <c r="E69" s="29" t="s">
        <v>13</v>
      </c>
      <c r="F69" s="30">
        <v>20000</v>
      </c>
      <c r="G69" s="30" t="s">
        <v>121</v>
      </c>
      <c r="H69" s="30" t="s">
        <v>121</v>
      </c>
      <c r="I69" s="30" t="s">
        <v>121</v>
      </c>
      <c r="J69" s="30" t="s">
        <v>121</v>
      </c>
      <c r="K69" s="30">
        <v>16</v>
      </c>
      <c r="L69" s="30">
        <v>0.9</v>
      </c>
      <c r="M69" s="30">
        <v>9.3499999999999979</v>
      </c>
      <c r="N69" s="5">
        <v>2.9</v>
      </c>
      <c r="O69" s="5">
        <f>ROUND(PLCs[[#This Row],[Oth Order Fee EUR]]*4.9,1)</f>
        <v>14.2</v>
      </c>
      <c r="S69" s="178">
        <f t="shared" si="7"/>
        <v>3.2394565811585108</v>
      </c>
      <c r="T69" s="178">
        <f t="shared" si="8"/>
        <v>0.18221943269016624</v>
      </c>
      <c r="U69" s="178">
        <f t="shared" si="9"/>
        <v>1.8930574396145043</v>
      </c>
    </row>
    <row r="70" spans="4:21" hidden="1" x14ac:dyDescent="0.25">
      <c r="D70" s="3" t="str">
        <f>PLCs[[#This Row],[PLC Name]]&amp;PLCs[[#This Row],[Weight]]</f>
        <v>PLC-225000</v>
      </c>
      <c r="E70" s="29" t="s">
        <v>13</v>
      </c>
      <c r="F70" s="30">
        <v>25000</v>
      </c>
      <c r="G70" s="30" t="s">
        <v>121</v>
      </c>
      <c r="H70" s="30" t="s">
        <v>121</v>
      </c>
      <c r="I70" s="30" t="s">
        <v>121</v>
      </c>
      <c r="J70" s="30" t="s">
        <v>121</v>
      </c>
      <c r="K70" s="30">
        <v>16</v>
      </c>
      <c r="L70" s="30">
        <v>0.9</v>
      </c>
      <c r="M70" s="30">
        <v>9.3499999999999979</v>
      </c>
      <c r="N70" s="5">
        <v>2.9</v>
      </c>
      <c r="O70" s="5">
        <f>ROUND(PLCs[[#This Row],[Oth Order Fee EUR]]*4.9,1)</f>
        <v>14.2</v>
      </c>
      <c r="S70" s="179">
        <f t="shared" si="7"/>
        <v>3.2394565811585108</v>
      </c>
      <c r="T70" s="179">
        <f t="shared" si="8"/>
        <v>0.18221943269016624</v>
      </c>
      <c r="U70" s="179">
        <f t="shared" si="9"/>
        <v>1.8930574396145043</v>
      </c>
    </row>
    <row r="71" spans="4:21" hidden="1" x14ac:dyDescent="0.25">
      <c r="D71" s="3" t="str">
        <f>PLCs[[#This Row],[PLC Name]]&amp;PLCs[[#This Row],[Weight]]</f>
        <v>PLC-230000</v>
      </c>
      <c r="E71" s="29" t="s">
        <v>13</v>
      </c>
      <c r="F71" s="30">
        <v>30000</v>
      </c>
      <c r="G71" s="30" t="s">
        <v>121</v>
      </c>
      <c r="H71" s="30" t="s">
        <v>121</v>
      </c>
      <c r="I71" s="30" t="s">
        <v>121</v>
      </c>
      <c r="J71" s="30" t="s">
        <v>121</v>
      </c>
      <c r="K71" s="30">
        <v>16</v>
      </c>
      <c r="L71" s="30">
        <v>0.9</v>
      </c>
      <c r="M71" s="30">
        <v>9.3499999999999979</v>
      </c>
      <c r="N71" s="5">
        <v>2.9</v>
      </c>
      <c r="O71" s="5">
        <f>ROUND(PLCs[[#This Row],[Oth Order Fee EUR]]*4.9,1)</f>
        <v>14.2</v>
      </c>
      <c r="S71" s="178">
        <f t="shared" si="7"/>
        <v>3.2394565811585108</v>
      </c>
      <c r="T71" s="178">
        <f t="shared" si="8"/>
        <v>0.18221943269016624</v>
      </c>
      <c r="U71" s="178">
        <f t="shared" si="9"/>
        <v>1.8930574396145043</v>
      </c>
    </row>
    <row r="72" spans="4:21" hidden="1" x14ac:dyDescent="0.25">
      <c r="D72" s="3" t="str">
        <f>PLCs[[#This Row],[PLC Name]]&amp;PLCs[[#This Row],[Weight]]</f>
        <v>PLC-235000</v>
      </c>
      <c r="E72" s="29" t="s">
        <v>13</v>
      </c>
      <c r="F72" s="30">
        <v>35000</v>
      </c>
      <c r="G72" s="30" t="s">
        <v>121</v>
      </c>
      <c r="H72" s="30" t="s">
        <v>121</v>
      </c>
      <c r="I72" s="30" t="s">
        <v>121</v>
      </c>
      <c r="J72" s="30" t="s">
        <v>121</v>
      </c>
      <c r="K72" s="30">
        <v>16</v>
      </c>
      <c r="L72" s="30">
        <v>0.9</v>
      </c>
      <c r="M72" s="30">
        <v>9.3499999999999979</v>
      </c>
      <c r="N72" s="5">
        <v>2.9</v>
      </c>
      <c r="O72" s="5">
        <f>ROUND(PLCs[[#This Row],[Oth Order Fee EUR]]*4.9,1)</f>
        <v>14.2</v>
      </c>
      <c r="S72" s="179">
        <f t="shared" si="7"/>
        <v>3.2394565811585108</v>
      </c>
      <c r="T72" s="179">
        <f t="shared" si="8"/>
        <v>0.18221943269016624</v>
      </c>
      <c r="U72" s="179">
        <f t="shared" si="9"/>
        <v>1.8930574396145043</v>
      </c>
    </row>
    <row r="73" spans="4:21" hidden="1" x14ac:dyDescent="0.25">
      <c r="D73" s="3" t="str">
        <f>PLCs[[#This Row],[PLC Name]]&amp;PLCs[[#This Row],[Weight]]</f>
        <v>PLC-238000</v>
      </c>
      <c r="E73" s="29" t="s">
        <v>13</v>
      </c>
      <c r="F73" s="30">
        <v>38000</v>
      </c>
      <c r="G73" s="30" t="s">
        <v>121</v>
      </c>
      <c r="H73" s="30" t="s">
        <v>121</v>
      </c>
      <c r="I73" s="30" t="s">
        <v>121</v>
      </c>
      <c r="J73" s="30" t="s">
        <v>121</v>
      </c>
      <c r="K73" s="30">
        <v>16</v>
      </c>
      <c r="L73" s="30">
        <v>0.9</v>
      </c>
      <c r="M73" s="30">
        <v>9.3499999999999979</v>
      </c>
      <c r="N73" s="5">
        <v>2.9</v>
      </c>
      <c r="O73" s="5">
        <f>ROUND(PLCs[[#This Row],[Oth Order Fee EUR]]*4.9,1)</f>
        <v>14.2</v>
      </c>
      <c r="S73" s="178">
        <f t="shared" si="7"/>
        <v>3.2394565811585108</v>
      </c>
      <c r="T73" s="178">
        <f t="shared" si="8"/>
        <v>0.18221943269016624</v>
      </c>
      <c r="U73" s="178">
        <f t="shared" si="9"/>
        <v>1.8930574396145043</v>
      </c>
    </row>
    <row r="74" spans="4:21" hidden="1" x14ac:dyDescent="0.25">
      <c r="D74" s="3" t="str">
        <f>PLCs[[#This Row],[PLC Name]]&amp;PLCs[[#This Row],[Weight]]</f>
        <v>PLC-240000</v>
      </c>
      <c r="E74" s="29" t="s">
        <v>13</v>
      </c>
      <c r="F74" s="30">
        <v>40000</v>
      </c>
      <c r="G74" s="30" t="s">
        <v>121</v>
      </c>
      <c r="H74" s="30" t="s">
        <v>121</v>
      </c>
      <c r="I74" s="30" t="s">
        <v>121</v>
      </c>
      <c r="J74" s="30" t="s">
        <v>121</v>
      </c>
      <c r="K74" s="30">
        <v>16</v>
      </c>
      <c r="L74" s="30">
        <v>0.9</v>
      </c>
      <c r="M74" s="30">
        <v>9.3499999999999979</v>
      </c>
      <c r="N74" s="5">
        <v>2.9</v>
      </c>
      <c r="O74" s="5">
        <f>ROUND(PLCs[[#This Row],[Oth Order Fee EUR]]*4.9,1)</f>
        <v>14.2</v>
      </c>
      <c r="S74" s="179">
        <f t="shared" si="7"/>
        <v>3.2394565811585108</v>
      </c>
      <c r="T74" s="179">
        <f t="shared" si="8"/>
        <v>0.18221943269016624</v>
      </c>
      <c r="U74" s="179">
        <f t="shared" si="9"/>
        <v>1.8930574396145043</v>
      </c>
    </row>
    <row r="75" spans="4:21" hidden="1" x14ac:dyDescent="0.25">
      <c r="D75" s="3" t="str">
        <f>PLCs[[#This Row],[PLC Name]]&amp;PLCs[[#This Row],[Weight]]</f>
        <v>PLC-245000</v>
      </c>
      <c r="E75" s="29" t="s">
        <v>13</v>
      </c>
      <c r="F75" s="30">
        <v>45000</v>
      </c>
      <c r="G75" s="30" t="s">
        <v>121</v>
      </c>
      <c r="H75" s="30" t="s">
        <v>121</v>
      </c>
      <c r="I75" s="30" t="s">
        <v>121</v>
      </c>
      <c r="J75" s="30" t="s">
        <v>121</v>
      </c>
      <c r="K75" s="30">
        <v>16</v>
      </c>
      <c r="L75" s="30">
        <v>0.9</v>
      </c>
      <c r="M75" s="30">
        <v>9.3499999999999979</v>
      </c>
      <c r="N75" s="5">
        <v>2.9</v>
      </c>
      <c r="O75" s="5">
        <f>ROUND(PLCs[[#This Row],[Oth Order Fee EUR]]*4.9,1)</f>
        <v>14.2</v>
      </c>
      <c r="S75" s="178">
        <f t="shared" si="7"/>
        <v>3.2394565811585108</v>
      </c>
      <c r="T75" s="178">
        <f t="shared" si="8"/>
        <v>0.18221943269016624</v>
      </c>
      <c r="U75" s="178">
        <f t="shared" si="9"/>
        <v>1.8930574396145043</v>
      </c>
    </row>
    <row r="76" spans="4:21" hidden="1" x14ac:dyDescent="0.25">
      <c r="D76" s="3" t="str">
        <f>PLCs[[#This Row],[PLC Name]]&amp;PLCs[[#This Row],[Weight]]</f>
        <v>PLC-250000</v>
      </c>
      <c r="E76" s="29" t="s">
        <v>13</v>
      </c>
      <c r="F76" s="30">
        <v>50000</v>
      </c>
      <c r="G76" s="30" t="s">
        <v>121</v>
      </c>
      <c r="H76" s="30" t="s">
        <v>121</v>
      </c>
      <c r="I76" s="30" t="s">
        <v>121</v>
      </c>
      <c r="J76" s="30" t="s">
        <v>121</v>
      </c>
      <c r="K76" s="30">
        <v>16</v>
      </c>
      <c r="L76" s="30">
        <v>0.9</v>
      </c>
      <c r="M76" s="30">
        <v>9.3499999999999979</v>
      </c>
      <c r="N76" s="5">
        <v>2.9</v>
      </c>
      <c r="O76" s="5">
        <f>ROUND(PLCs[[#This Row],[Oth Order Fee EUR]]*4.9,1)</f>
        <v>14.2</v>
      </c>
      <c r="S76" s="179">
        <f t="shared" si="7"/>
        <v>3.2394565811585108</v>
      </c>
      <c r="T76" s="179">
        <f t="shared" si="8"/>
        <v>0.18221943269016624</v>
      </c>
      <c r="U76" s="179">
        <f t="shared" si="9"/>
        <v>1.8930574396145043</v>
      </c>
    </row>
    <row r="77" spans="4:21" hidden="1" x14ac:dyDescent="0.25">
      <c r="D77" s="3" t="str">
        <f>PLCs[[#This Row],[PLC Name]]&amp;PLCs[[#This Row],[Weight]]</f>
        <v>PLC-255000</v>
      </c>
      <c r="E77" s="29" t="s">
        <v>13</v>
      </c>
      <c r="F77" s="30">
        <v>55000</v>
      </c>
      <c r="G77" s="30" t="s">
        <v>121</v>
      </c>
      <c r="H77" s="30" t="s">
        <v>121</v>
      </c>
      <c r="I77" s="30" t="s">
        <v>121</v>
      </c>
      <c r="J77" s="30" t="s">
        <v>121</v>
      </c>
      <c r="K77" s="30">
        <v>16</v>
      </c>
      <c r="L77" s="30">
        <v>0.9</v>
      </c>
      <c r="M77" s="30">
        <v>9.3499999999999979</v>
      </c>
      <c r="N77" s="5">
        <v>2.9</v>
      </c>
      <c r="O77" s="5">
        <f>ROUND(PLCs[[#This Row],[Oth Order Fee EUR]]*4.9,1)</f>
        <v>14.2</v>
      </c>
      <c r="S77" s="178">
        <f t="shared" si="7"/>
        <v>3.2394565811585108</v>
      </c>
      <c r="T77" s="178">
        <f t="shared" si="8"/>
        <v>0.18221943269016624</v>
      </c>
      <c r="U77" s="178">
        <f t="shared" si="9"/>
        <v>1.8930574396145043</v>
      </c>
    </row>
    <row r="78" spans="4:21" hidden="1" x14ac:dyDescent="0.25">
      <c r="D78" s="3" t="str">
        <f>PLCs[[#This Row],[PLC Name]]&amp;PLCs[[#This Row],[Weight]]</f>
        <v>PLC-260000</v>
      </c>
      <c r="E78" s="29" t="s">
        <v>13</v>
      </c>
      <c r="F78" s="30">
        <v>60000</v>
      </c>
      <c r="G78" s="30" t="s">
        <v>121</v>
      </c>
      <c r="H78" s="30" t="s">
        <v>121</v>
      </c>
      <c r="I78" s="30" t="s">
        <v>121</v>
      </c>
      <c r="J78" s="30" t="s">
        <v>121</v>
      </c>
      <c r="K78" s="30">
        <v>16</v>
      </c>
      <c r="L78" s="30">
        <v>0.9</v>
      </c>
      <c r="M78" s="30">
        <v>9.3499999999999979</v>
      </c>
      <c r="N78" s="5">
        <v>2.9</v>
      </c>
      <c r="O78" s="5">
        <f>ROUND(PLCs[[#This Row],[Oth Order Fee EUR]]*4.9,1)</f>
        <v>14.2</v>
      </c>
      <c r="S78" s="179">
        <f t="shared" si="7"/>
        <v>3.2394565811585108</v>
      </c>
      <c r="T78" s="179">
        <f t="shared" si="8"/>
        <v>0.18221943269016624</v>
      </c>
      <c r="U78" s="179">
        <f t="shared" si="9"/>
        <v>1.8930574396145043</v>
      </c>
    </row>
    <row r="79" spans="4:21" hidden="1" x14ac:dyDescent="0.25">
      <c r="D79" s="3" t="str">
        <f>PLCs[[#This Row],[PLC Name]]&amp;PLCs[[#This Row],[Weight]]</f>
        <v>PLC-265000</v>
      </c>
      <c r="E79" s="29" t="s">
        <v>13</v>
      </c>
      <c r="F79" s="30">
        <v>65000</v>
      </c>
      <c r="G79" s="30" t="s">
        <v>121</v>
      </c>
      <c r="H79" s="30" t="s">
        <v>121</v>
      </c>
      <c r="I79" s="30" t="s">
        <v>121</v>
      </c>
      <c r="J79" s="30" t="s">
        <v>121</v>
      </c>
      <c r="K79" s="30">
        <v>16</v>
      </c>
      <c r="L79" s="30">
        <v>0.9</v>
      </c>
      <c r="M79" s="30">
        <v>9.3499999999999979</v>
      </c>
      <c r="N79" s="5">
        <v>2.9</v>
      </c>
      <c r="O79" s="5">
        <f>ROUND(PLCs[[#This Row],[Oth Order Fee EUR]]*4.9,1)</f>
        <v>14.2</v>
      </c>
      <c r="S79" s="178">
        <f t="shared" si="7"/>
        <v>3.2394565811585108</v>
      </c>
      <c r="T79" s="178">
        <f t="shared" si="8"/>
        <v>0.18221943269016624</v>
      </c>
      <c r="U79" s="178">
        <f t="shared" si="9"/>
        <v>1.8930574396145043</v>
      </c>
    </row>
    <row r="80" spans="4:21" hidden="1" x14ac:dyDescent="0.25">
      <c r="D80" s="3" t="str">
        <f>PLCs[[#This Row],[PLC Name]]&amp;PLCs[[#This Row],[Weight]]</f>
        <v>PLC-270000</v>
      </c>
      <c r="E80" s="29" t="s">
        <v>13</v>
      </c>
      <c r="F80" s="30">
        <v>70000</v>
      </c>
      <c r="G80" s="30" t="s">
        <v>121</v>
      </c>
      <c r="H80" s="30" t="s">
        <v>121</v>
      </c>
      <c r="I80" s="30" t="s">
        <v>121</v>
      </c>
      <c r="J80" s="30" t="s">
        <v>121</v>
      </c>
      <c r="K80" s="30">
        <v>16</v>
      </c>
      <c r="L80" s="30">
        <v>0.9</v>
      </c>
      <c r="M80" s="30">
        <v>9.3499999999999979</v>
      </c>
      <c r="N80" s="5">
        <v>2.9</v>
      </c>
      <c r="O80" s="5">
        <f>ROUND(PLCs[[#This Row],[Oth Order Fee EUR]]*4.9,1)</f>
        <v>14.2</v>
      </c>
      <c r="S80" s="179">
        <f t="shared" si="7"/>
        <v>3.2394565811585108</v>
      </c>
      <c r="T80" s="179">
        <f t="shared" si="8"/>
        <v>0.18221943269016624</v>
      </c>
      <c r="U80" s="179">
        <f t="shared" si="9"/>
        <v>1.8930574396145043</v>
      </c>
    </row>
    <row r="81" spans="4:24" hidden="1" x14ac:dyDescent="0.25">
      <c r="D81" s="3" t="str">
        <f>PLCs[[#This Row],[PLC Name]]&amp;PLCs[[#This Row],[Weight]]</f>
        <v>PLC-275000</v>
      </c>
      <c r="E81" s="29" t="s">
        <v>13</v>
      </c>
      <c r="F81" s="30">
        <v>75000</v>
      </c>
      <c r="G81" s="30" t="s">
        <v>121</v>
      </c>
      <c r="H81" s="30" t="s">
        <v>121</v>
      </c>
      <c r="I81" s="30" t="s">
        <v>121</v>
      </c>
      <c r="J81" s="30" t="s">
        <v>121</v>
      </c>
      <c r="K81" s="30">
        <v>16</v>
      </c>
      <c r="L81" s="30">
        <v>0.9</v>
      </c>
      <c r="M81" s="30">
        <v>9.3499999999999979</v>
      </c>
      <c r="N81" s="5">
        <v>2.9</v>
      </c>
      <c r="O81" s="5">
        <f>ROUND(PLCs[[#This Row],[Oth Order Fee EUR]]*4.9,1)</f>
        <v>14.2</v>
      </c>
      <c r="S81" s="178">
        <f t="shared" si="7"/>
        <v>3.2394565811585108</v>
      </c>
      <c r="T81" s="178">
        <f t="shared" si="8"/>
        <v>0.18221943269016624</v>
      </c>
      <c r="U81" s="178">
        <f t="shared" si="9"/>
        <v>1.8930574396145043</v>
      </c>
    </row>
    <row r="82" spans="4:24" hidden="1" x14ac:dyDescent="0.25">
      <c r="D82" s="3" t="str">
        <f>PLCs[[#This Row],[PLC Name]]&amp;PLCs[[#This Row],[Weight]]</f>
        <v>PLC-280000</v>
      </c>
      <c r="E82" s="29" t="s">
        <v>13</v>
      </c>
      <c r="F82" s="30">
        <v>80000</v>
      </c>
      <c r="G82" s="30" t="s">
        <v>121</v>
      </c>
      <c r="H82" s="30" t="s">
        <v>121</v>
      </c>
      <c r="I82" s="30" t="s">
        <v>121</v>
      </c>
      <c r="J82" s="30" t="s">
        <v>121</v>
      </c>
      <c r="K82" s="30">
        <v>16</v>
      </c>
      <c r="L82" s="30">
        <v>0.9</v>
      </c>
      <c r="M82" s="30">
        <v>9.3499999999999979</v>
      </c>
      <c r="N82" s="5">
        <v>2.9</v>
      </c>
      <c r="O82" s="5">
        <f>ROUND(PLCs[[#This Row],[Oth Order Fee EUR]]*4.9,1)</f>
        <v>14.2</v>
      </c>
      <c r="S82" s="179">
        <f t="shared" si="7"/>
        <v>3.2394565811585108</v>
      </c>
      <c r="T82" s="179">
        <f t="shared" si="8"/>
        <v>0.18221943269016624</v>
      </c>
      <c r="U82" s="179">
        <f t="shared" si="9"/>
        <v>1.8930574396145043</v>
      </c>
    </row>
    <row r="83" spans="4:24" hidden="1" x14ac:dyDescent="0.25">
      <c r="D83" s="3" t="str">
        <f>PLCs[[#This Row],[PLC Name]]&amp;PLCs[[#This Row],[Weight]]</f>
        <v>PLC-285000</v>
      </c>
      <c r="E83" s="29" t="s">
        <v>13</v>
      </c>
      <c r="F83" s="30">
        <v>85000</v>
      </c>
      <c r="G83" s="30" t="s">
        <v>121</v>
      </c>
      <c r="H83" s="30" t="s">
        <v>121</v>
      </c>
      <c r="I83" s="30" t="s">
        <v>121</v>
      </c>
      <c r="J83" s="30" t="s">
        <v>121</v>
      </c>
      <c r="K83" s="30">
        <v>16</v>
      </c>
      <c r="L83" s="30">
        <v>0.9</v>
      </c>
      <c r="M83" s="30">
        <v>9.3499999999999979</v>
      </c>
      <c r="N83" s="5">
        <v>2.9</v>
      </c>
      <c r="O83" s="5">
        <f>ROUND(PLCs[[#This Row],[Oth Order Fee EUR]]*4.9,1)</f>
        <v>14.2</v>
      </c>
      <c r="S83" s="178">
        <f t="shared" si="7"/>
        <v>3.2394565811585108</v>
      </c>
      <c r="T83" s="178">
        <f t="shared" si="8"/>
        <v>0.18221943269016624</v>
      </c>
      <c r="U83" s="178">
        <f t="shared" si="9"/>
        <v>1.8930574396145043</v>
      </c>
    </row>
    <row r="84" spans="4:24" hidden="1" x14ac:dyDescent="0.25">
      <c r="D84" s="3" t="str">
        <f>PLCs[[#This Row],[PLC Name]]&amp;PLCs[[#This Row],[Weight]]</f>
        <v>PLC-290000</v>
      </c>
      <c r="E84" s="29" t="s">
        <v>13</v>
      </c>
      <c r="F84" s="30">
        <v>90000</v>
      </c>
      <c r="G84" s="30" t="s">
        <v>121</v>
      </c>
      <c r="H84" s="30" t="s">
        <v>121</v>
      </c>
      <c r="I84" s="30" t="s">
        <v>121</v>
      </c>
      <c r="J84" s="30" t="s">
        <v>121</v>
      </c>
      <c r="K84" s="30">
        <v>16</v>
      </c>
      <c r="L84" s="30">
        <v>0.9</v>
      </c>
      <c r="M84" s="30">
        <v>9.3499999999999979</v>
      </c>
      <c r="N84" s="5">
        <v>2.9</v>
      </c>
      <c r="O84" s="5">
        <f>ROUND(PLCs[[#This Row],[Oth Order Fee EUR]]*4.9,1)</f>
        <v>14.2</v>
      </c>
      <c r="S84" s="179">
        <f t="shared" si="7"/>
        <v>3.2394565811585108</v>
      </c>
      <c r="T84" s="179">
        <f t="shared" si="8"/>
        <v>0.18221943269016624</v>
      </c>
      <c r="U84" s="179">
        <f t="shared" si="9"/>
        <v>1.8930574396145043</v>
      </c>
    </row>
    <row r="85" spans="4:24" hidden="1" x14ac:dyDescent="0.25">
      <c r="D85" s="3" t="str">
        <f>PLCs[[#This Row],[PLC Name]]&amp;PLCs[[#This Row],[Weight]]</f>
        <v>PLC-3100</v>
      </c>
      <c r="E85" s="29" t="s">
        <v>12</v>
      </c>
      <c r="F85" s="30">
        <v>100</v>
      </c>
      <c r="G85" s="30" t="s">
        <v>121</v>
      </c>
      <c r="H85" s="30" t="s">
        <v>121</v>
      </c>
      <c r="I85" s="30" t="s">
        <v>121</v>
      </c>
      <c r="J85" s="30" t="s">
        <v>121</v>
      </c>
      <c r="K85" s="30">
        <v>16</v>
      </c>
      <c r="L85" s="30">
        <v>0.9</v>
      </c>
      <c r="M85" s="30">
        <v>9.3499999999999979</v>
      </c>
      <c r="N85" s="5">
        <v>2.9</v>
      </c>
      <c r="O85" s="5">
        <f>ROUND(PLCs[[#This Row],[Oth Order Fee EUR]]*4.9,1)</f>
        <v>14.2</v>
      </c>
      <c r="S85" s="178">
        <f t="shared" si="7"/>
        <v>3.2394565811585108</v>
      </c>
      <c r="T85" s="178">
        <f t="shared" si="8"/>
        <v>0.18221943269016624</v>
      </c>
      <c r="U85" s="178">
        <f t="shared" si="9"/>
        <v>1.8930574396145043</v>
      </c>
    </row>
    <row r="86" spans="4:24" hidden="1" x14ac:dyDescent="0.25">
      <c r="D86" s="3" t="str">
        <f>PLCs[[#This Row],[PLC Name]]&amp;PLCs[[#This Row],[Weight]]</f>
        <v>PLC-3250</v>
      </c>
      <c r="E86" s="29" t="s">
        <v>12</v>
      </c>
      <c r="F86" s="30">
        <v>250</v>
      </c>
      <c r="G86" s="30" t="s">
        <v>121</v>
      </c>
      <c r="H86" s="30" t="s">
        <v>121</v>
      </c>
      <c r="I86" s="30" t="s">
        <v>121</v>
      </c>
      <c r="J86" s="30" t="s">
        <v>121</v>
      </c>
      <c r="K86" s="30">
        <v>16</v>
      </c>
      <c r="L86" s="30">
        <v>0.9</v>
      </c>
      <c r="M86" s="30">
        <v>9.3499999999999979</v>
      </c>
      <c r="N86" s="5">
        <v>2.9</v>
      </c>
      <c r="O86" s="5">
        <f>ROUND(PLCs[[#This Row],[Oth Order Fee EUR]]*4.9,1)</f>
        <v>14.2</v>
      </c>
      <c r="S86" s="179">
        <f t="shared" si="7"/>
        <v>3.2394565811585108</v>
      </c>
      <c r="T86" s="179">
        <f t="shared" si="8"/>
        <v>0.18221943269016624</v>
      </c>
      <c r="U86" s="179">
        <f t="shared" si="9"/>
        <v>1.8930574396145043</v>
      </c>
    </row>
    <row r="87" spans="4:24" hidden="1" x14ac:dyDescent="0.25">
      <c r="D87" s="3" t="str">
        <f>PLCs[[#This Row],[PLC Name]]&amp;PLCs[[#This Row],[Weight]]</f>
        <v>PLC-3500</v>
      </c>
      <c r="E87" s="29" t="s">
        <v>12</v>
      </c>
      <c r="F87" s="30">
        <v>500</v>
      </c>
      <c r="G87" s="30" t="s">
        <v>121</v>
      </c>
      <c r="H87" s="30" t="s">
        <v>121</v>
      </c>
      <c r="I87" s="30" t="s">
        <v>121</v>
      </c>
      <c r="J87" s="30" t="s">
        <v>121</v>
      </c>
      <c r="K87" s="30">
        <v>16</v>
      </c>
      <c r="L87" s="30">
        <v>0.9</v>
      </c>
      <c r="M87" s="30">
        <v>9.3499999999999979</v>
      </c>
      <c r="N87" s="5">
        <v>2.9</v>
      </c>
      <c r="O87" s="5">
        <f>ROUND(PLCs[[#This Row],[Oth Order Fee EUR]]*4.9,1)</f>
        <v>14.2</v>
      </c>
      <c r="S87" s="178">
        <f t="shared" si="7"/>
        <v>3.2394565811585108</v>
      </c>
      <c r="T87" s="178">
        <f t="shared" si="8"/>
        <v>0.18221943269016624</v>
      </c>
      <c r="U87" s="178">
        <f t="shared" si="9"/>
        <v>1.8930574396145043</v>
      </c>
    </row>
    <row r="88" spans="4:24" x14ac:dyDescent="0.25">
      <c r="D88" s="3" t="str">
        <f>PLCs[[#This Row],[PLC Name]]&amp;PLCs[[#This Row],[Weight]]</f>
        <v>PLC-31000</v>
      </c>
      <c r="E88" s="4" t="s">
        <v>12</v>
      </c>
      <c r="F88" s="5">
        <v>1000</v>
      </c>
      <c r="G88" s="5">
        <v>330</v>
      </c>
      <c r="H88" s="5">
        <v>230</v>
      </c>
      <c r="I88" s="5">
        <v>50</v>
      </c>
      <c r="J88" s="5">
        <v>890</v>
      </c>
      <c r="K88" s="5">
        <v>6.5</v>
      </c>
      <c r="L88" s="5">
        <v>0.9</v>
      </c>
      <c r="M88" s="5">
        <v>4.3999999999999995</v>
      </c>
      <c r="N88" s="5">
        <v>2.9</v>
      </c>
      <c r="O88" s="5">
        <f>ROUND(PLCs[[#This Row],[Oth Order Fee EUR]]*4.9,1)</f>
        <v>14.2</v>
      </c>
      <c r="S88" s="179">
        <f t="shared" si="7"/>
        <v>1.3160292360956449</v>
      </c>
      <c r="T88" s="179">
        <f t="shared" si="8"/>
        <v>0.18221943269016624</v>
      </c>
      <c r="U88" s="179">
        <f t="shared" si="9"/>
        <v>0.8908505598185904</v>
      </c>
    </row>
    <row r="89" spans="4:24" hidden="1" x14ac:dyDescent="0.25">
      <c r="D89" s="3" t="str">
        <f>PLCs[[#This Row],[PLC Name]]&amp;PLCs[[#This Row],[Weight]]</f>
        <v>PLC-31250</v>
      </c>
      <c r="E89" s="29" t="s">
        <v>12</v>
      </c>
      <c r="F89" s="30">
        <v>1250</v>
      </c>
      <c r="G89" s="30" t="s">
        <v>121</v>
      </c>
      <c r="H89" s="30" t="s">
        <v>121</v>
      </c>
      <c r="I89" s="30" t="s">
        <v>121</v>
      </c>
      <c r="J89" s="30" t="s">
        <v>121</v>
      </c>
      <c r="K89" s="30">
        <v>6.5</v>
      </c>
      <c r="L89" s="30">
        <v>0.9</v>
      </c>
      <c r="M89" s="30">
        <v>4.3999999999999995</v>
      </c>
      <c r="N89" s="5">
        <v>3.03</v>
      </c>
      <c r="O89" s="5">
        <f>ROUND(PLCs[[#This Row],[Oth Order Fee EUR]]*4.9,1)</f>
        <v>14.8</v>
      </c>
      <c r="S89" s="178">
        <f t="shared" si="7"/>
        <v>1.3160292360956449</v>
      </c>
      <c r="T89" s="178">
        <f t="shared" si="8"/>
        <v>0.18221943269016624</v>
      </c>
      <c r="U89" s="178">
        <f t="shared" si="9"/>
        <v>0.8908505598185904</v>
      </c>
    </row>
    <row r="90" spans="4:24" hidden="1" x14ac:dyDescent="0.25">
      <c r="D90" s="3" t="str">
        <f>PLCs[[#This Row],[PLC Name]]&amp;PLCs[[#This Row],[Weight]]</f>
        <v>PLC-31500</v>
      </c>
      <c r="E90" s="29" t="s">
        <v>12</v>
      </c>
      <c r="F90" s="30">
        <v>1500</v>
      </c>
      <c r="G90" s="30" t="s">
        <v>121</v>
      </c>
      <c r="H90" s="30" t="s">
        <v>121</v>
      </c>
      <c r="I90" s="30" t="s">
        <v>121</v>
      </c>
      <c r="J90" s="30" t="s">
        <v>121</v>
      </c>
      <c r="K90" s="30">
        <v>6.5</v>
      </c>
      <c r="L90" s="30">
        <v>0.9</v>
      </c>
      <c r="M90" s="30">
        <v>4.3999999999999995</v>
      </c>
      <c r="N90" s="5">
        <v>3.03</v>
      </c>
      <c r="O90" s="5">
        <f>ROUND(PLCs[[#This Row],[Oth Order Fee EUR]]*4.9,1)</f>
        <v>14.8</v>
      </c>
      <c r="S90" s="179">
        <f t="shared" si="7"/>
        <v>1.3160292360956449</v>
      </c>
      <c r="T90" s="179">
        <f t="shared" si="8"/>
        <v>0.18221943269016624</v>
      </c>
      <c r="U90" s="179">
        <f t="shared" si="9"/>
        <v>0.8908505598185904</v>
      </c>
      <c r="X90"/>
    </row>
    <row r="91" spans="4:24" hidden="1" x14ac:dyDescent="0.25">
      <c r="D91" s="3" t="str">
        <f>PLCs[[#This Row],[PLC Name]]&amp;PLCs[[#This Row],[Weight]]</f>
        <v>PLC-31750</v>
      </c>
      <c r="E91" s="29" t="s">
        <v>12</v>
      </c>
      <c r="F91" s="30">
        <v>1750</v>
      </c>
      <c r="G91" s="30" t="s">
        <v>121</v>
      </c>
      <c r="H91" s="30" t="s">
        <v>121</v>
      </c>
      <c r="I91" s="30" t="s">
        <v>121</v>
      </c>
      <c r="J91" s="30" t="s">
        <v>121</v>
      </c>
      <c r="K91" s="30">
        <v>6.5</v>
      </c>
      <c r="L91" s="30">
        <v>0.9</v>
      </c>
      <c r="M91" s="30">
        <v>4.3999999999999995</v>
      </c>
      <c r="N91" s="5">
        <v>3.03</v>
      </c>
      <c r="O91" s="5">
        <f>ROUND(PLCs[[#This Row],[Oth Order Fee EUR]]*4.9,1)</f>
        <v>14.8</v>
      </c>
      <c r="S91" s="178">
        <f t="shared" si="7"/>
        <v>1.3160292360956449</v>
      </c>
      <c r="T91" s="178">
        <f t="shared" si="8"/>
        <v>0.18221943269016624</v>
      </c>
      <c r="U91" s="178">
        <f t="shared" si="9"/>
        <v>0.8908505598185904</v>
      </c>
    </row>
    <row r="92" spans="4:24" x14ac:dyDescent="0.25">
      <c r="D92" s="3" t="str">
        <f>PLCs[[#This Row],[PLC Name]]&amp;PLCs[[#This Row],[Weight]]</f>
        <v>PLC-32000</v>
      </c>
      <c r="E92" s="4" t="s">
        <v>12</v>
      </c>
      <c r="F92" s="5">
        <v>2000</v>
      </c>
      <c r="G92" s="5">
        <v>330</v>
      </c>
      <c r="H92" s="5">
        <v>230</v>
      </c>
      <c r="I92" s="5">
        <v>50</v>
      </c>
      <c r="J92" s="5">
        <v>890</v>
      </c>
      <c r="K92" s="5">
        <v>7.5</v>
      </c>
      <c r="L92" s="5">
        <v>0.9</v>
      </c>
      <c r="M92" s="5">
        <v>5</v>
      </c>
      <c r="N92" s="5">
        <v>3.03</v>
      </c>
      <c r="O92" s="5">
        <f>ROUND(PLCs[[#This Row],[Oth Order Fee EUR]]*4.9,1)</f>
        <v>14.8</v>
      </c>
      <c r="S92" s="179">
        <f t="shared" si="7"/>
        <v>1.5184952724180518</v>
      </c>
      <c r="T92" s="179">
        <f t="shared" si="8"/>
        <v>0.18221943269016624</v>
      </c>
      <c r="U92" s="179">
        <f t="shared" si="9"/>
        <v>1.0123301816120347</v>
      </c>
    </row>
    <row r="93" spans="4:24" x14ac:dyDescent="0.25">
      <c r="D93" s="3" t="str">
        <f>PLCs[[#This Row],[PLC Name]]&amp;PLCs[[#This Row],[Weight]]</f>
        <v>PLC-33000</v>
      </c>
      <c r="E93" s="4" t="s">
        <v>12</v>
      </c>
      <c r="F93" s="5">
        <v>3000</v>
      </c>
      <c r="G93" s="5">
        <v>330</v>
      </c>
      <c r="H93" s="5">
        <v>230</v>
      </c>
      <c r="I93" s="5">
        <v>50</v>
      </c>
      <c r="J93" s="5">
        <v>890</v>
      </c>
      <c r="K93" s="5">
        <v>8.5</v>
      </c>
      <c r="L93" s="5">
        <v>0.9</v>
      </c>
      <c r="M93" s="5">
        <v>5.6</v>
      </c>
      <c r="N93" s="5">
        <v>3.03</v>
      </c>
      <c r="O93" s="5">
        <f>ROUND(PLCs[[#This Row],[Oth Order Fee EUR]]*4.9,1)</f>
        <v>14.8</v>
      </c>
      <c r="S93" s="178">
        <f t="shared" si="7"/>
        <v>1.7209613087404589</v>
      </c>
      <c r="T93" s="178">
        <f t="shared" si="8"/>
        <v>0.18221943269016624</v>
      </c>
      <c r="U93" s="178">
        <f t="shared" si="9"/>
        <v>1.1338098034054787</v>
      </c>
    </row>
    <row r="94" spans="4:24" x14ac:dyDescent="0.25">
      <c r="D94" s="3" t="str">
        <f>PLCs[[#This Row],[PLC Name]]&amp;PLCs[[#This Row],[Weight]]</f>
        <v>PLC-34000</v>
      </c>
      <c r="E94" s="4" t="s">
        <v>12</v>
      </c>
      <c r="F94" s="5">
        <v>4000</v>
      </c>
      <c r="G94" s="5">
        <v>330</v>
      </c>
      <c r="H94" s="5">
        <v>230</v>
      </c>
      <c r="I94" s="5">
        <v>50</v>
      </c>
      <c r="J94" s="5">
        <v>890</v>
      </c>
      <c r="K94" s="5">
        <v>9.5</v>
      </c>
      <c r="L94" s="5">
        <v>0.9</v>
      </c>
      <c r="M94" s="5">
        <v>6.2</v>
      </c>
      <c r="N94" s="5">
        <v>3.03</v>
      </c>
      <c r="O94" s="5">
        <f>ROUND(PLCs[[#This Row],[Oth Order Fee EUR]]*4.9,1)</f>
        <v>14.8</v>
      </c>
      <c r="S94" s="179">
        <f t="shared" si="7"/>
        <v>1.9234273450628658</v>
      </c>
      <c r="T94" s="179">
        <f t="shared" si="8"/>
        <v>0.18221943269016624</v>
      </c>
      <c r="U94" s="179">
        <f t="shared" si="9"/>
        <v>1.2552894251989231</v>
      </c>
    </row>
    <row r="95" spans="4:24" x14ac:dyDescent="0.25">
      <c r="D95" s="3" t="str">
        <f>PLCs[[#This Row],[PLC Name]]&amp;PLCs[[#This Row],[Weight]]</f>
        <v>PLC-35000</v>
      </c>
      <c r="E95" s="4" t="s">
        <v>12</v>
      </c>
      <c r="F95" s="5">
        <v>5000</v>
      </c>
      <c r="G95" s="5">
        <v>330</v>
      </c>
      <c r="H95" s="5">
        <v>230</v>
      </c>
      <c r="I95" s="5">
        <v>50</v>
      </c>
      <c r="J95" s="5">
        <v>890</v>
      </c>
      <c r="K95" s="5">
        <v>10.5</v>
      </c>
      <c r="L95" s="5">
        <v>0.9</v>
      </c>
      <c r="M95" s="5">
        <v>6.8</v>
      </c>
      <c r="N95" s="5">
        <v>3.03</v>
      </c>
      <c r="O95" s="5">
        <f>ROUND(PLCs[[#This Row],[Oth Order Fee EUR]]*4.9,1)</f>
        <v>14.8</v>
      </c>
      <c r="S95" s="178">
        <f t="shared" si="7"/>
        <v>2.1258933813852727</v>
      </c>
      <c r="T95" s="178">
        <f t="shared" si="8"/>
        <v>0.18221943269016624</v>
      </c>
      <c r="U95" s="178">
        <f t="shared" si="9"/>
        <v>1.376769046992367</v>
      </c>
    </row>
    <row r="96" spans="4:24" x14ac:dyDescent="0.25">
      <c r="D96" s="3" t="str">
        <f>PLCs[[#This Row],[PLC Name]]&amp;PLCs[[#This Row],[Weight]]</f>
        <v>PLC-36000</v>
      </c>
      <c r="E96" s="4" t="s">
        <v>12</v>
      </c>
      <c r="F96" s="5">
        <v>6000</v>
      </c>
      <c r="G96" s="5">
        <v>330</v>
      </c>
      <c r="H96" s="5">
        <v>230</v>
      </c>
      <c r="I96" s="5">
        <v>50</v>
      </c>
      <c r="J96" s="5">
        <v>890</v>
      </c>
      <c r="K96" s="5">
        <v>11.5</v>
      </c>
      <c r="L96" s="5">
        <v>0.9</v>
      </c>
      <c r="M96" s="5">
        <v>7.4</v>
      </c>
      <c r="N96" s="5">
        <v>3.03</v>
      </c>
      <c r="O96" s="5">
        <f>ROUND(PLCs[[#This Row],[Oth Order Fee EUR]]*4.9,1)</f>
        <v>14.8</v>
      </c>
      <c r="S96" s="179">
        <f t="shared" si="7"/>
        <v>2.3283594177076794</v>
      </c>
      <c r="T96" s="179">
        <f t="shared" si="8"/>
        <v>0.18221943269016624</v>
      </c>
      <c r="U96" s="179">
        <f t="shared" si="9"/>
        <v>1.4982486687858112</v>
      </c>
    </row>
    <row r="97" spans="4:21" hidden="1" x14ac:dyDescent="0.25">
      <c r="D97" s="3" t="str">
        <f>PLCs[[#This Row],[PLC Name]]&amp;PLCs[[#This Row],[Weight]]</f>
        <v>PLC-37000</v>
      </c>
      <c r="E97" s="29" t="s">
        <v>12</v>
      </c>
      <c r="F97" s="30">
        <v>7000</v>
      </c>
      <c r="G97" s="30" t="s">
        <v>121</v>
      </c>
      <c r="H97" s="30" t="s">
        <v>121</v>
      </c>
      <c r="I97" s="30" t="s">
        <v>121</v>
      </c>
      <c r="J97" s="30" t="s">
        <v>121</v>
      </c>
      <c r="K97" s="30">
        <v>11.5</v>
      </c>
      <c r="L97" s="30">
        <v>0.9</v>
      </c>
      <c r="M97" s="30">
        <v>7.4</v>
      </c>
      <c r="N97" s="5">
        <v>3.03</v>
      </c>
      <c r="O97" s="5">
        <f>ROUND(PLCs[[#This Row],[Oth Order Fee EUR]]*4.9,1)</f>
        <v>14.8</v>
      </c>
      <c r="S97" s="178">
        <f t="shared" si="7"/>
        <v>2.3283594177076794</v>
      </c>
      <c r="T97" s="178">
        <f t="shared" si="8"/>
        <v>0.18221943269016624</v>
      </c>
      <c r="U97" s="178">
        <f t="shared" si="9"/>
        <v>1.4982486687858112</v>
      </c>
    </row>
    <row r="98" spans="4:21" hidden="1" x14ac:dyDescent="0.25">
      <c r="D98" s="3" t="str">
        <f>PLCs[[#This Row],[PLC Name]]&amp;PLCs[[#This Row],[Weight]]</f>
        <v>PLC-38000</v>
      </c>
      <c r="E98" s="29" t="s">
        <v>12</v>
      </c>
      <c r="F98" s="30">
        <v>8000</v>
      </c>
      <c r="G98" s="30" t="s">
        <v>121</v>
      </c>
      <c r="H98" s="30" t="s">
        <v>121</v>
      </c>
      <c r="I98" s="30" t="s">
        <v>121</v>
      </c>
      <c r="J98" s="30" t="s">
        <v>121</v>
      </c>
      <c r="K98" s="30">
        <v>11.5</v>
      </c>
      <c r="L98" s="30">
        <v>0.9</v>
      </c>
      <c r="M98" s="30">
        <v>7.4</v>
      </c>
      <c r="N98" s="5">
        <v>3.03</v>
      </c>
      <c r="O98" s="5">
        <f>ROUND(PLCs[[#This Row],[Oth Order Fee EUR]]*4.9,1)</f>
        <v>14.8</v>
      </c>
      <c r="S98" s="179">
        <f t="shared" si="7"/>
        <v>2.3283594177076794</v>
      </c>
      <c r="T98" s="179">
        <f t="shared" si="8"/>
        <v>0.18221943269016624</v>
      </c>
      <c r="U98" s="179">
        <f t="shared" si="9"/>
        <v>1.4982486687858112</v>
      </c>
    </row>
    <row r="99" spans="4:21" hidden="1" x14ac:dyDescent="0.25">
      <c r="D99" s="3" t="str">
        <f>PLCs[[#This Row],[PLC Name]]&amp;PLCs[[#This Row],[Weight]]</f>
        <v>PLC-39000</v>
      </c>
      <c r="E99" s="29" t="s">
        <v>12</v>
      </c>
      <c r="F99" s="30">
        <v>9000</v>
      </c>
      <c r="G99" s="30" t="s">
        <v>121</v>
      </c>
      <c r="H99" s="30" t="s">
        <v>121</v>
      </c>
      <c r="I99" s="30" t="s">
        <v>121</v>
      </c>
      <c r="J99" s="30" t="s">
        <v>121</v>
      </c>
      <c r="K99" s="30">
        <v>11.5</v>
      </c>
      <c r="L99" s="30">
        <v>0.9</v>
      </c>
      <c r="M99" s="30">
        <v>7.4</v>
      </c>
      <c r="N99" s="5">
        <v>3.03</v>
      </c>
      <c r="O99" s="5">
        <f>ROUND(PLCs[[#This Row],[Oth Order Fee EUR]]*4.9,1)</f>
        <v>14.8</v>
      </c>
      <c r="S99" s="178">
        <f t="shared" si="7"/>
        <v>2.3283594177076794</v>
      </c>
      <c r="T99" s="178">
        <f t="shared" si="8"/>
        <v>0.18221943269016624</v>
      </c>
      <c r="U99" s="178">
        <f t="shared" si="9"/>
        <v>1.4982486687858112</v>
      </c>
    </row>
    <row r="100" spans="4:21" hidden="1" x14ac:dyDescent="0.25">
      <c r="D100" s="3" t="str">
        <f>PLCs[[#This Row],[PLC Name]]&amp;PLCs[[#This Row],[Weight]]</f>
        <v>PLC-310000</v>
      </c>
      <c r="E100" s="29" t="s">
        <v>12</v>
      </c>
      <c r="F100" s="30">
        <v>10000</v>
      </c>
      <c r="G100" s="30" t="s">
        <v>121</v>
      </c>
      <c r="H100" s="30" t="s">
        <v>121</v>
      </c>
      <c r="I100" s="30" t="s">
        <v>121</v>
      </c>
      <c r="J100" s="30" t="s">
        <v>121</v>
      </c>
      <c r="K100" s="30">
        <v>11.5</v>
      </c>
      <c r="L100" s="30">
        <v>0.9</v>
      </c>
      <c r="M100" s="30">
        <v>7.4</v>
      </c>
      <c r="N100" s="5">
        <v>3.03</v>
      </c>
      <c r="O100" s="5">
        <f>ROUND(PLCs[[#This Row],[Oth Order Fee EUR]]*4.9,1)</f>
        <v>14.8</v>
      </c>
      <c r="S100" s="179">
        <f t="shared" si="7"/>
        <v>2.3283594177076794</v>
      </c>
      <c r="T100" s="179">
        <f t="shared" si="8"/>
        <v>0.18221943269016624</v>
      </c>
      <c r="U100" s="179">
        <f t="shared" si="9"/>
        <v>1.4982486687858112</v>
      </c>
    </row>
    <row r="101" spans="4:21" hidden="1" x14ac:dyDescent="0.25">
      <c r="D101" s="3" t="str">
        <f>PLCs[[#This Row],[PLC Name]]&amp;PLCs[[#This Row],[Weight]]</f>
        <v>PLC-311000</v>
      </c>
      <c r="E101" s="29" t="s">
        <v>12</v>
      </c>
      <c r="F101" s="30">
        <v>11000</v>
      </c>
      <c r="G101" s="30" t="s">
        <v>121</v>
      </c>
      <c r="H101" s="30" t="s">
        <v>121</v>
      </c>
      <c r="I101" s="30" t="s">
        <v>121</v>
      </c>
      <c r="J101" s="30" t="s">
        <v>121</v>
      </c>
      <c r="K101" s="30">
        <v>11.5</v>
      </c>
      <c r="L101" s="30">
        <v>0.9</v>
      </c>
      <c r="M101" s="30">
        <v>7.4</v>
      </c>
      <c r="N101" s="5">
        <v>3.03</v>
      </c>
      <c r="O101" s="5">
        <f>ROUND(PLCs[[#This Row],[Oth Order Fee EUR]]*4.9,1)</f>
        <v>14.8</v>
      </c>
      <c r="S101" s="178">
        <f t="shared" si="7"/>
        <v>2.3283594177076794</v>
      </c>
      <c r="T101" s="178">
        <f t="shared" si="8"/>
        <v>0.18221943269016624</v>
      </c>
      <c r="U101" s="178">
        <f t="shared" si="9"/>
        <v>1.4982486687858112</v>
      </c>
    </row>
    <row r="102" spans="4:21" hidden="1" x14ac:dyDescent="0.25">
      <c r="D102" s="3" t="str">
        <f>PLCs[[#This Row],[PLC Name]]&amp;PLCs[[#This Row],[Weight]]</f>
        <v>PLC-312000</v>
      </c>
      <c r="E102" s="29" t="s">
        <v>12</v>
      </c>
      <c r="F102" s="30">
        <v>12000</v>
      </c>
      <c r="G102" s="30" t="s">
        <v>121</v>
      </c>
      <c r="H102" s="30" t="s">
        <v>121</v>
      </c>
      <c r="I102" s="30" t="s">
        <v>121</v>
      </c>
      <c r="J102" s="30" t="s">
        <v>121</v>
      </c>
      <c r="K102" s="30">
        <v>11.5</v>
      </c>
      <c r="L102" s="30">
        <v>0.9</v>
      </c>
      <c r="M102" s="30">
        <v>7.4</v>
      </c>
      <c r="N102" s="5">
        <v>3.03</v>
      </c>
      <c r="O102" s="5">
        <f>ROUND(PLCs[[#This Row],[Oth Order Fee EUR]]*4.9,1)</f>
        <v>14.8</v>
      </c>
      <c r="S102" s="179">
        <f t="shared" si="7"/>
        <v>2.3283594177076794</v>
      </c>
      <c r="T102" s="179">
        <f t="shared" si="8"/>
        <v>0.18221943269016624</v>
      </c>
      <c r="U102" s="179">
        <f t="shared" si="9"/>
        <v>1.4982486687858112</v>
      </c>
    </row>
    <row r="103" spans="4:21" hidden="1" x14ac:dyDescent="0.25">
      <c r="D103" s="3" t="str">
        <f>PLCs[[#This Row],[PLC Name]]&amp;PLCs[[#This Row],[Weight]]</f>
        <v>PLC-315000</v>
      </c>
      <c r="E103" s="29" t="s">
        <v>12</v>
      </c>
      <c r="F103" s="30">
        <v>15000</v>
      </c>
      <c r="G103" s="30" t="s">
        <v>121</v>
      </c>
      <c r="H103" s="30" t="s">
        <v>121</v>
      </c>
      <c r="I103" s="30" t="s">
        <v>121</v>
      </c>
      <c r="J103" s="30" t="s">
        <v>121</v>
      </c>
      <c r="K103" s="30">
        <v>11.5</v>
      </c>
      <c r="L103" s="30">
        <v>0.9</v>
      </c>
      <c r="M103" s="30">
        <v>7.4</v>
      </c>
      <c r="N103" s="5">
        <v>3.03</v>
      </c>
      <c r="O103" s="5">
        <f>ROUND(PLCs[[#This Row],[Oth Order Fee EUR]]*4.9,1)</f>
        <v>14.8</v>
      </c>
      <c r="S103" s="178">
        <f t="shared" si="7"/>
        <v>2.3283594177076794</v>
      </c>
      <c r="T103" s="178">
        <f t="shared" si="8"/>
        <v>0.18221943269016624</v>
      </c>
      <c r="U103" s="178">
        <f t="shared" si="9"/>
        <v>1.4982486687858112</v>
      </c>
    </row>
    <row r="104" spans="4:21" hidden="1" x14ac:dyDescent="0.25">
      <c r="D104" s="3" t="str">
        <f>PLCs[[#This Row],[PLC Name]]&amp;PLCs[[#This Row],[Weight]]</f>
        <v>PLC-320000</v>
      </c>
      <c r="E104" s="29" t="s">
        <v>12</v>
      </c>
      <c r="F104" s="30">
        <v>20000</v>
      </c>
      <c r="G104" s="30" t="s">
        <v>121</v>
      </c>
      <c r="H104" s="30" t="s">
        <v>121</v>
      </c>
      <c r="I104" s="30" t="s">
        <v>121</v>
      </c>
      <c r="J104" s="30" t="s">
        <v>121</v>
      </c>
      <c r="K104" s="30">
        <v>11.5</v>
      </c>
      <c r="L104" s="30">
        <v>0.9</v>
      </c>
      <c r="M104" s="30">
        <v>7.4</v>
      </c>
      <c r="N104" s="5">
        <v>3.03</v>
      </c>
      <c r="O104" s="5">
        <f>ROUND(PLCs[[#This Row],[Oth Order Fee EUR]]*4.9,1)</f>
        <v>14.8</v>
      </c>
      <c r="S104" s="179">
        <f t="shared" si="7"/>
        <v>2.3283594177076794</v>
      </c>
      <c r="T104" s="179">
        <f t="shared" si="8"/>
        <v>0.18221943269016624</v>
      </c>
      <c r="U104" s="179">
        <f t="shared" si="9"/>
        <v>1.4982486687858112</v>
      </c>
    </row>
    <row r="105" spans="4:21" hidden="1" x14ac:dyDescent="0.25">
      <c r="D105" s="3" t="str">
        <f>PLCs[[#This Row],[PLC Name]]&amp;PLCs[[#This Row],[Weight]]</f>
        <v>PLC-325000</v>
      </c>
      <c r="E105" s="29" t="s">
        <v>12</v>
      </c>
      <c r="F105" s="30">
        <v>25000</v>
      </c>
      <c r="G105" s="30" t="s">
        <v>121</v>
      </c>
      <c r="H105" s="30" t="s">
        <v>121</v>
      </c>
      <c r="I105" s="30" t="s">
        <v>121</v>
      </c>
      <c r="J105" s="30" t="s">
        <v>121</v>
      </c>
      <c r="K105" s="30">
        <v>11.5</v>
      </c>
      <c r="L105" s="30">
        <v>0.9</v>
      </c>
      <c r="M105" s="30">
        <v>7.4</v>
      </c>
      <c r="N105" s="5">
        <v>3.03</v>
      </c>
      <c r="O105" s="5">
        <f>ROUND(PLCs[[#This Row],[Oth Order Fee EUR]]*4.9,1)</f>
        <v>14.8</v>
      </c>
      <c r="S105" s="178">
        <f t="shared" si="7"/>
        <v>2.3283594177076794</v>
      </c>
      <c r="T105" s="178">
        <f t="shared" si="8"/>
        <v>0.18221943269016624</v>
      </c>
      <c r="U105" s="178">
        <f t="shared" si="9"/>
        <v>1.4982486687858112</v>
      </c>
    </row>
    <row r="106" spans="4:21" hidden="1" x14ac:dyDescent="0.25">
      <c r="D106" s="3" t="str">
        <f>PLCs[[#This Row],[PLC Name]]&amp;PLCs[[#This Row],[Weight]]</f>
        <v>PLC-330000</v>
      </c>
      <c r="E106" s="29" t="s">
        <v>12</v>
      </c>
      <c r="F106" s="30">
        <v>30000</v>
      </c>
      <c r="G106" s="30" t="s">
        <v>121</v>
      </c>
      <c r="H106" s="30" t="s">
        <v>121</v>
      </c>
      <c r="I106" s="30" t="s">
        <v>121</v>
      </c>
      <c r="J106" s="30" t="s">
        <v>121</v>
      </c>
      <c r="K106" s="30">
        <v>11.5</v>
      </c>
      <c r="L106" s="30">
        <v>0.9</v>
      </c>
      <c r="M106" s="30">
        <v>7.4</v>
      </c>
      <c r="N106" s="5">
        <v>3.03</v>
      </c>
      <c r="O106" s="5">
        <f>ROUND(PLCs[[#This Row],[Oth Order Fee EUR]]*4.9,1)</f>
        <v>14.8</v>
      </c>
      <c r="S106" s="179">
        <f t="shared" si="7"/>
        <v>2.3283594177076794</v>
      </c>
      <c r="T106" s="179">
        <f t="shared" si="8"/>
        <v>0.18221943269016624</v>
      </c>
      <c r="U106" s="179">
        <f t="shared" si="9"/>
        <v>1.4982486687858112</v>
      </c>
    </row>
    <row r="107" spans="4:21" hidden="1" x14ac:dyDescent="0.25">
      <c r="D107" s="3" t="str">
        <f>PLCs[[#This Row],[PLC Name]]&amp;PLCs[[#This Row],[Weight]]</f>
        <v>PLC-335000</v>
      </c>
      <c r="E107" s="29" t="s">
        <v>12</v>
      </c>
      <c r="F107" s="30">
        <v>35000</v>
      </c>
      <c r="G107" s="30" t="s">
        <v>121</v>
      </c>
      <c r="H107" s="30" t="s">
        <v>121</v>
      </c>
      <c r="I107" s="30" t="s">
        <v>121</v>
      </c>
      <c r="J107" s="30" t="s">
        <v>121</v>
      </c>
      <c r="K107" s="30">
        <v>11.5</v>
      </c>
      <c r="L107" s="30">
        <v>0.9</v>
      </c>
      <c r="M107" s="30">
        <v>7.4</v>
      </c>
      <c r="N107" s="5">
        <v>3.03</v>
      </c>
      <c r="O107" s="5">
        <f>ROUND(PLCs[[#This Row],[Oth Order Fee EUR]]*4.9,1)</f>
        <v>14.8</v>
      </c>
      <c r="S107" s="178">
        <f t="shared" ref="S107:S170" si="10">IF(K107&lt;&gt;"",K107/$T$9,"")</f>
        <v>2.3283594177076794</v>
      </c>
      <c r="T107" s="178">
        <f t="shared" ref="T107:T170" si="11">IF(L107&lt;&gt;"",L107/$T$9,"")</f>
        <v>0.18221943269016624</v>
      </c>
      <c r="U107" s="178">
        <f t="shared" ref="U107:U170" si="12">IF(M107&lt;&gt;"",M107/$T$9,"")</f>
        <v>1.4982486687858112</v>
      </c>
    </row>
    <row r="108" spans="4:21" hidden="1" x14ac:dyDescent="0.25">
      <c r="D108" s="3" t="str">
        <f>PLCs[[#This Row],[PLC Name]]&amp;PLCs[[#This Row],[Weight]]</f>
        <v>PLC-338000</v>
      </c>
      <c r="E108" s="29" t="s">
        <v>12</v>
      </c>
      <c r="F108" s="30">
        <v>38000</v>
      </c>
      <c r="G108" s="30" t="s">
        <v>121</v>
      </c>
      <c r="H108" s="30" t="s">
        <v>121</v>
      </c>
      <c r="I108" s="30" t="s">
        <v>121</v>
      </c>
      <c r="J108" s="30" t="s">
        <v>121</v>
      </c>
      <c r="K108" s="30">
        <v>11.5</v>
      </c>
      <c r="L108" s="30">
        <v>0.9</v>
      </c>
      <c r="M108" s="30">
        <v>7.4</v>
      </c>
      <c r="N108" s="5">
        <v>3.03</v>
      </c>
      <c r="O108" s="5">
        <f>ROUND(PLCs[[#This Row],[Oth Order Fee EUR]]*4.9,1)</f>
        <v>14.8</v>
      </c>
      <c r="S108" s="179">
        <f t="shared" si="10"/>
        <v>2.3283594177076794</v>
      </c>
      <c r="T108" s="179">
        <f t="shared" si="11"/>
        <v>0.18221943269016624</v>
      </c>
      <c r="U108" s="179">
        <f t="shared" si="12"/>
        <v>1.4982486687858112</v>
      </c>
    </row>
    <row r="109" spans="4:21" hidden="1" x14ac:dyDescent="0.25">
      <c r="D109" s="3" t="str">
        <f>PLCs[[#This Row],[PLC Name]]&amp;PLCs[[#This Row],[Weight]]</f>
        <v>PLC-340000</v>
      </c>
      <c r="E109" s="29" t="s">
        <v>12</v>
      </c>
      <c r="F109" s="30">
        <v>40000</v>
      </c>
      <c r="G109" s="30" t="s">
        <v>121</v>
      </c>
      <c r="H109" s="30" t="s">
        <v>121</v>
      </c>
      <c r="I109" s="30" t="s">
        <v>121</v>
      </c>
      <c r="J109" s="30" t="s">
        <v>121</v>
      </c>
      <c r="K109" s="30">
        <v>11.5</v>
      </c>
      <c r="L109" s="30">
        <v>0.9</v>
      </c>
      <c r="M109" s="30">
        <v>7.4</v>
      </c>
      <c r="N109" s="5">
        <v>3.03</v>
      </c>
      <c r="O109" s="5">
        <f>ROUND(PLCs[[#This Row],[Oth Order Fee EUR]]*4.9,1)</f>
        <v>14.8</v>
      </c>
      <c r="S109" s="178">
        <f t="shared" si="10"/>
        <v>2.3283594177076794</v>
      </c>
      <c r="T109" s="178">
        <f t="shared" si="11"/>
        <v>0.18221943269016624</v>
      </c>
      <c r="U109" s="178">
        <f t="shared" si="12"/>
        <v>1.4982486687858112</v>
      </c>
    </row>
    <row r="110" spans="4:21" hidden="1" x14ac:dyDescent="0.25">
      <c r="D110" s="3" t="str">
        <f>PLCs[[#This Row],[PLC Name]]&amp;PLCs[[#This Row],[Weight]]</f>
        <v>PLC-345000</v>
      </c>
      <c r="E110" s="29" t="s">
        <v>12</v>
      </c>
      <c r="F110" s="30">
        <v>45000</v>
      </c>
      <c r="G110" s="30" t="s">
        <v>121</v>
      </c>
      <c r="H110" s="30" t="s">
        <v>121</v>
      </c>
      <c r="I110" s="30" t="s">
        <v>121</v>
      </c>
      <c r="J110" s="30" t="s">
        <v>121</v>
      </c>
      <c r="K110" s="30">
        <v>11.5</v>
      </c>
      <c r="L110" s="30">
        <v>0.9</v>
      </c>
      <c r="M110" s="30">
        <v>7.4</v>
      </c>
      <c r="N110" s="5">
        <v>3.03</v>
      </c>
      <c r="O110" s="5">
        <f>ROUND(PLCs[[#This Row],[Oth Order Fee EUR]]*4.9,1)</f>
        <v>14.8</v>
      </c>
      <c r="S110" s="179">
        <f t="shared" si="10"/>
        <v>2.3283594177076794</v>
      </c>
      <c r="T110" s="179">
        <f t="shared" si="11"/>
        <v>0.18221943269016624</v>
      </c>
      <c r="U110" s="179">
        <f t="shared" si="12"/>
        <v>1.4982486687858112</v>
      </c>
    </row>
    <row r="111" spans="4:21" hidden="1" x14ac:dyDescent="0.25">
      <c r="D111" s="3" t="str">
        <f>PLCs[[#This Row],[PLC Name]]&amp;PLCs[[#This Row],[Weight]]</f>
        <v>PLC-350000</v>
      </c>
      <c r="E111" s="29" t="s">
        <v>12</v>
      </c>
      <c r="F111" s="30">
        <v>50000</v>
      </c>
      <c r="G111" s="30" t="s">
        <v>121</v>
      </c>
      <c r="H111" s="30" t="s">
        <v>121</v>
      </c>
      <c r="I111" s="30" t="s">
        <v>121</v>
      </c>
      <c r="J111" s="30" t="s">
        <v>121</v>
      </c>
      <c r="K111" s="30">
        <v>11.5</v>
      </c>
      <c r="L111" s="30">
        <v>0.9</v>
      </c>
      <c r="M111" s="30">
        <v>7.4</v>
      </c>
      <c r="N111" s="5">
        <v>3.03</v>
      </c>
      <c r="O111" s="5">
        <f>ROUND(PLCs[[#This Row],[Oth Order Fee EUR]]*4.9,1)</f>
        <v>14.8</v>
      </c>
      <c r="S111" s="178">
        <f t="shared" si="10"/>
        <v>2.3283594177076794</v>
      </c>
      <c r="T111" s="178">
        <f t="shared" si="11"/>
        <v>0.18221943269016624</v>
      </c>
      <c r="U111" s="178">
        <f t="shared" si="12"/>
        <v>1.4982486687858112</v>
      </c>
    </row>
    <row r="112" spans="4:21" hidden="1" x14ac:dyDescent="0.25">
      <c r="D112" s="3" t="str">
        <f>PLCs[[#This Row],[PLC Name]]&amp;PLCs[[#This Row],[Weight]]</f>
        <v>PLC-355000</v>
      </c>
      <c r="E112" s="29" t="s">
        <v>12</v>
      </c>
      <c r="F112" s="30">
        <v>55000</v>
      </c>
      <c r="G112" s="30" t="s">
        <v>121</v>
      </c>
      <c r="H112" s="30" t="s">
        <v>121</v>
      </c>
      <c r="I112" s="30" t="s">
        <v>121</v>
      </c>
      <c r="J112" s="30" t="s">
        <v>121</v>
      </c>
      <c r="K112" s="30">
        <v>11.5</v>
      </c>
      <c r="L112" s="30">
        <v>0.9</v>
      </c>
      <c r="M112" s="30">
        <v>7.4</v>
      </c>
      <c r="N112" s="5">
        <v>3.03</v>
      </c>
      <c r="O112" s="5">
        <f>ROUND(PLCs[[#This Row],[Oth Order Fee EUR]]*4.9,1)</f>
        <v>14.8</v>
      </c>
      <c r="S112" s="179">
        <f t="shared" si="10"/>
        <v>2.3283594177076794</v>
      </c>
      <c r="T112" s="179">
        <f t="shared" si="11"/>
        <v>0.18221943269016624</v>
      </c>
      <c r="U112" s="179">
        <f t="shared" si="12"/>
        <v>1.4982486687858112</v>
      </c>
    </row>
    <row r="113" spans="4:21" hidden="1" x14ac:dyDescent="0.25">
      <c r="D113" s="3" t="str">
        <f>PLCs[[#This Row],[PLC Name]]&amp;PLCs[[#This Row],[Weight]]</f>
        <v>PLC-360000</v>
      </c>
      <c r="E113" s="29" t="s">
        <v>12</v>
      </c>
      <c r="F113" s="30">
        <v>60000</v>
      </c>
      <c r="G113" s="30" t="s">
        <v>121</v>
      </c>
      <c r="H113" s="30" t="s">
        <v>121</v>
      </c>
      <c r="I113" s="30" t="s">
        <v>121</v>
      </c>
      <c r="J113" s="30" t="s">
        <v>121</v>
      </c>
      <c r="K113" s="30">
        <v>11.5</v>
      </c>
      <c r="L113" s="30">
        <v>0.9</v>
      </c>
      <c r="M113" s="30">
        <v>7.4</v>
      </c>
      <c r="N113" s="5">
        <v>3.03</v>
      </c>
      <c r="O113" s="5">
        <f>ROUND(PLCs[[#This Row],[Oth Order Fee EUR]]*4.9,1)</f>
        <v>14.8</v>
      </c>
      <c r="S113" s="178">
        <f t="shared" si="10"/>
        <v>2.3283594177076794</v>
      </c>
      <c r="T113" s="178">
        <f t="shared" si="11"/>
        <v>0.18221943269016624</v>
      </c>
      <c r="U113" s="178">
        <f t="shared" si="12"/>
        <v>1.4982486687858112</v>
      </c>
    </row>
    <row r="114" spans="4:21" hidden="1" x14ac:dyDescent="0.25">
      <c r="D114" s="3" t="str">
        <f>PLCs[[#This Row],[PLC Name]]&amp;PLCs[[#This Row],[Weight]]</f>
        <v>PLC-365000</v>
      </c>
      <c r="E114" s="29" t="s">
        <v>12</v>
      </c>
      <c r="F114" s="30">
        <v>65000</v>
      </c>
      <c r="G114" s="30" t="s">
        <v>121</v>
      </c>
      <c r="H114" s="30" t="s">
        <v>121</v>
      </c>
      <c r="I114" s="30" t="s">
        <v>121</v>
      </c>
      <c r="J114" s="30" t="s">
        <v>121</v>
      </c>
      <c r="K114" s="30">
        <v>11.5</v>
      </c>
      <c r="L114" s="30">
        <v>0.9</v>
      </c>
      <c r="M114" s="30">
        <v>7.4</v>
      </c>
      <c r="N114" s="5">
        <v>3.03</v>
      </c>
      <c r="O114" s="5">
        <f>ROUND(PLCs[[#This Row],[Oth Order Fee EUR]]*4.9,1)</f>
        <v>14.8</v>
      </c>
      <c r="S114" s="179">
        <f t="shared" si="10"/>
        <v>2.3283594177076794</v>
      </c>
      <c r="T114" s="179">
        <f t="shared" si="11"/>
        <v>0.18221943269016624</v>
      </c>
      <c r="U114" s="179">
        <f t="shared" si="12"/>
        <v>1.4982486687858112</v>
      </c>
    </row>
    <row r="115" spans="4:21" hidden="1" x14ac:dyDescent="0.25">
      <c r="D115" s="3" t="str">
        <f>PLCs[[#This Row],[PLC Name]]&amp;PLCs[[#This Row],[Weight]]</f>
        <v>PLC-370000</v>
      </c>
      <c r="E115" s="29" t="s">
        <v>12</v>
      </c>
      <c r="F115" s="30">
        <v>70000</v>
      </c>
      <c r="G115" s="30" t="s">
        <v>121</v>
      </c>
      <c r="H115" s="30" t="s">
        <v>121</v>
      </c>
      <c r="I115" s="30" t="s">
        <v>121</v>
      </c>
      <c r="J115" s="30" t="s">
        <v>121</v>
      </c>
      <c r="K115" s="30">
        <v>11.5</v>
      </c>
      <c r="L115" s="30">
        <v>0.9</v>
      </c>
      <c r="M115" s="30">
        <v>7.4</v>
      </c>
      <c r="N115" s="5">
        <v>3.03</v>
      </c>
      <c r="O115" s="5">
        <f>ROUND(PLCs[[#This Row],[Oth Order Fee EUR]]*4.9,1)</f>
        <v>14.8</v>
      </c>
      <c r="S115" s="178">
        <f t="shared" si="10"/>
        <v>2.3283594177076794</v>
      </c>
      <c r="T115" s="178">
        <f t="shared" si="11"/>
        <v>0.18221943269016624</v>
      </c>
      <c r="U115" s="178">
        <f t="shared" si="12"/>
        <v>1.4982486687858112</v>
      </c>
    </row>
    <row r="116" spans="4:21" hidden="1" x14ac:dyDescent="0.25">
      <c r="D116" s="3" t="str">
        <f>PLCs[[#This Row],[PLC Name]]&amp;PLCs[[#This Row],[Weight]]</f>
        <v>PLC-375000</v>
      </c>
      <c r="E116" s="29" t="s">
        <v>12</v>
      </c>
      <c r="F116" s="30">
        <v>75000</v>
      </c>
      <c r="G116" s="30" t="s">
        <v>121</v>
      </c>
      <c r="H116" s="30" t="s">
        <v>121</v>
      </c>
      <c r="I116" s="30" t="s">
        <v>121</v>
      </c>
      <c r="J116" s="30" t="s">
        <v>121</v>
      </c>
      <c r="K116" s="30">
        <v>11.5</v>
      </c>
      <c r="L116" s="30">
        <v>0.9</v>
      </c>
      <c r="M116" s="30">
        <v>7.4</v>
      </c>
      <c r="N116" s="5">
        <v>3.03</v>
      </c>
      <c r="O116" s="5">
        <f>ROUND(PLCs[[#This Row],[Oth Order Fee EUR]]*4.9,1)</f>
        <v>14.8</v>
      </c>
      <c r="S116" s="179">
        <f t="shared" si="10"/>
        <v>2.3283594177076794</v>
      </c>
      <c r="T116" s="179">
        <f t="shared" si="11"/>
        <v>0.18221943269016624</v>
      </c>
      <c r="U116" s="179">
        <f t="shared" si="12"/>
        <v>1.4982486687858112</v>
      </c>
    </row>
    <row r="117" spans="4:21" hidden="1" x14ac:dyDescent="0.25">
      <c r="D117" s="3" t="str">
        <f>PLCs[[#This Row],[PLC Name]]&amp;PLCs[[#This Row],[Weight]]</f>
        <v>PLC-380000</v>
      </c>
      <c r="E117" s="29" t="s">
        <v>12</v>
      </c>
      <c r="F117" s="30">
        <v>80000</v>
      </c>
      <c r="G117" s="30" t="s">
        <v>121</v>
      </c>
      <c r="H117" s="30" t="s">
        <v>121</v>
      </c>
      <c r="I117" s="30" t="s">
        <v>121</v>
      </c>
      <c r="J117" s="30" t="s">
        <v>121</v>
      </c>
      <c r="K117" s="30">
        <v>11.5</v>
      </c>
      <c r="L117" s="30">
        <v>0.9</v>
      </c>
      <c r="M117" s="30">
        <v>7.4</v>
      </c>
      <c r="N117" s="5">
        <v>3.03</v>
      </c>
      <c r="O117" s="5">
        <f>ROUND(PLCs[[#This Row],[Oth Order Fee EUR]]*4.9,1)</f>
        <v>14.8</v>
      </c>
      <c r="S117" s="178">
        <f t="shared" si="10"/>
        <v>2.3283594177076794</v>
      </c>
      <c r="T117" s="178">
        <f t="shared" si="11"/>
        <v>0.18221943269016624</v>
      </c>
      <c r="U117" s="178">
        <f t="shared" si="12"/>
        <v>1.4982486687858112</v>
      </c>
    </row>
    <row r="118" spans="4:21" hidden="1" x14ac:dyDescent="0.25">
      <c r="D118" s="3" t="str">
        <f>PLCs[[#This Row],[PLC Name]]&amp;PLCs[[#This Row],[Weight]]</f>
        <v>PLC-385000</v>
      </c>
      <c r="E118" s="29" t="s">
        <v>12</v>
      </c>
      <c r="F118" s="30">
        <v>85000</v>
      </c>
      <c r="G118" s="30" t="s">
        <v>121</v>
      </c>
      <c r="H118" s="30" t="s">
        <v>121</v>
      </c>
      <c r="I118" s="30" t="s">
        <v>121</v>
      </c>
      <c r="J118" s="30" t="s">
        <v>121</v>
      </c>
      <c r="K118" s="30">
        <v>11.5</v>
      </c>
      <c r="L118" s="30">
        <v>0.9</v>
      </c>
      <c r="M118" s="30">
        <v>7.4</v>
      </c>
      <c r="N118" s="5">
        <v>3.03</v>
      </c>
      <c r="O118" s="5">
        <f>ROUND(PLCs[[#This Row],[Oth Order Fee EUR]]*4.9,1)</f>
        <v>14.8</v>
      </c>
      <c r="S118" s="179">
        <f t="shared" si="10"/>
        <v>2.3283594177076794</v>
      </c>
      <c r="T118" s="179">
        <f t="shared" si="11"/>
        <v>0.18221943269016624</v>
      </c>
      <c r="U118" s="179">
        <f t="shared" si="12"/>
        <v>1.4982486687858112</v>
      </c>
    </row>
    <row r="119" spans="4:21" hidden="1" x14ac:dyDescent="0.25">
      <c r="D119" s="3" t="str">
        <f>PLCs[[#This Row],[PLC Name]]&amp;PLCs[[#This Row],[Weight]]</f>
        <v>PLC-390000</v>
      </c>
      <c r="E119" s="29" t="s">
        <v>12</v>
      </c>
      <c r="F119" s="30">
        <v>90000</v>
      </c>
      <c r="G119" s="30" t="s">
        <v>121</v>
      </c>
      <c r="H119" s="30" t="s">
        <v>121</v>
      </c>
      <c r="I119" s="30" t="s">
        <v>121</v>
      </c>
      <c r="J119" s="30" t="s">
        <v>121</v>
      </c>
      <c r="K119" s="30">
        <v>11.5</v>
      </c>
      <c r="L119" s="30">
        <v>0.9</v>
      </c>
      <c r="M119" s="30">
        <v>7.4</v>
      </c>
      <c r="N119" s="5">
        <v>3.03</v>
      </c>
      <c r="O119" s="5">
        <f>ROUND(PLCs[[#This Row],[Oth Order Fee EUR]]*4.9,1)</f>
        <v>14.8</v>
      </c>
      <c r="S119" s="178">
        <f t="shared" si="10"/>
        <v>2.3283594177076794</v>
      </c>
      <c r="T119" s="178">
        <f t="shared" si="11"/>
        <v>0.18221943269016624</v>
      </c>
      <c r="U119" s="178">
        <f t="shared" si="12"/>
        <v>1.4982486687858112</v>
      </c>
    </row>
    <row r="120" spans="4:21" hidden="1" x14ac:dyDescent="0.25">
      <c r="D120" s="3" t="str">
        <f>PLCs[[#This Row],[PLC Name]]&amp;PLCs[[#This Row],[Weight]]</f>
        <v>PLC-4100</v>
      </c>
      <c r="E120" s="29" t="s">
        <v>11</v>
      </c>
      <c r="F120" s="30">
        <v>100</v>
      </c>
      <c r="G120" s="30" t="s">
        <v>121</v>
      </c>
      <c r="H120" s="30" t="s">
        <v>121</v>
      </c>
      <c r="I120" s="30" t="s">
        <v>121</v>
      </c>
      <c r="J120" s="30" t="s">
        <v>121</v>
      </c>
      <c r="K120" s="30">
        <v>11.5</v>
      </c>
      <c r="L120" s="30">
        <v>0.9</v>
      </c>
      <c r="M120" s="30">
        <v>7.4</v>
      </c>
      <c r="N120" s="5">
        <v>3.03</v>
      </c>
      <c r="O120" s="5">
        <f>ROUND(PLCs[[#This Row],[Oth Order Fee EUR]]*4.9,1)</f>
        <v>14.8</v>
      </c>
      <c r="S120" s="179">
        <f t="shared" si="10"/>
        <v>2.3283594177076794</v>
      </c>
      <c r="T120" s="179">
        <f t="shared" si="11"/>
        <v>0.18221943269016624</v>
      </c>
      <c r="U120" s="179">
        <f t="shared" si="12"/>
        <v>1.4982486687858112</v>
      </c>
    </row>
    <row r="121" spans="4:21" x14ac:dyDescent="0.25">
      <c r="D121" s="3" t="str">
        <f>PLCs[[#This Row],[PLC Name]]&amp;PLCs[[#This Row],[Weight]]</f>
        <v>PLC-4250</v>
      </c>
      <c r="E121" s="4" t="s">
        <v>11</v>
      </c>
      <c r="F121" s="5">
        <v>250</v>
      </c>
      <c r="G121" s="5">
        <v>340</v>
      </c>
      <c r="H121" s="5">
        <v>170</v>
      </c>
      <c r="I121" s="5">
        <v>120</v>
      </c>
      <c r="J121" s="5">
        <v>920</v>
      </c>
      <c r="K121" s="5">
        <v>6.5</v>
      </c>
      <c r="L121" s="5">
        <v>1</v>
      </c>
      <c r="M121" s="5">
        <v>2.4700000000000002</v>
      </c>
      <c r="N121" s="5">
        <v>3.03</v>
      </c>
      <c r="O121" s="5">
        <f>ROUND(PLCs[[#This Row],[Oth Order Fee EUR]]*4.9,1)</f>
        <v>14.8</v>
      </c>
      <c r="S121" s="178">
        <f t="shared" si="10"/>
        <v>1.3160292360956449</v>
      </c>
      <c r="T121" s="178">
        <f t="shared" si="11"/>
        <v>0.20246603632240692</v>
      </c>
      <c r="U121" s="178">
        <f t="shared" si="12"/>
        <v>0.50009110971634518</v>
      </c>
    </row>
    <row r="122" spans="4:21" x14ac:dyDescent="0.25">
      <c r="D122" s="3" t="str">
        <f>PLCs[[#This Row],[PLC Name]]&amp;PLCs[[#This Row],[Weight]]</f>
        <v>PLC-4500</v>
      </c>
      <c r="E122" s="4" t="s">
        <v>11</v>
      </c>
      <c r="F122" s="5">
        <v>500</v>
      </c>
      <c r="G122" s="5">
        <v>340</v>
      </c>
      <c r="H122" s="5">
        <v>170</v>
      </c>
      <c r="I122" s="5">
        <v>120</v>
      </c>
      <c r="J122" s="5">
        <v>920</v>
      </c>
      <c r="K122" s="5">
        <v>7</v>
      </c>
      <c r="L122" s="5">
        <v>1</v>
      </c>
      <c r="M122" s="5">
        <v>2.4700000000000002</v>
      </c>
      <c r="N122" s="5">
        <v>3.03</v>
      </c>
      <c r="O122" s="5">
        <f>ROUND(PLCs[[#This Row],[Oth Order Fee EUR]]*4.9,1)</f>
        <v>14.8</v>
      </c>
      <c r="S122" s="179">
        <f t="shared" si="10"/>
        <v>1.4172622542568485</v>
      </c>
      <c r="T122" s="179">
        <f t="shared" si="11"/>
        <v>0.20246603632240692</v>
      </c>
      <c r="U122" s="179">
        <f t="shared" si="12"/>
        <v>0.50009110971634518</v>
      </c>
    </row>
    <row r="123" spans="4:21" x14ac:dyDescent="0.25">
      <c r="D123" s="3" t="str">
        <f>PLCs[[#This Row],[PLC Name]]&amp;PLCs[[#This Row],[Weight]]</f>
        <v>PLC-41000</v>
      </c>
      <c r="E123" s="4" t="s">
        <v>11</v>
      </c>
      <c r="F123" s="5">
        <v>1000</v>
      </c>
      <c r="G123" s="5">
        <v>340</v>
      </c>
      <c r="H123" s="5">
        <v>170</v>
      </c>
      <c r="I123" s="5">
        <v>120</v>
      </c>
      <c r="J123" s="5">
        <v>920</v>
      </c>
      <c r="K123" s="5">
        <v>7.5</v>
      </c>
      <c r="L123" s="5">
        <v>1</v>
      </c>
      <c r="M123" s="5">
        <v>4.45</v>
      </c>
      <c r="N123" s="5">
        <v>3.03</v>
      </c>
      <c r="O123" s="5">
        <f>ROUND(PLCs[[#This Row],[Oth Order Fee EUR]]*4.9,1)</f>
        <v>14.8</v>
      </c>
      <c r="S123" s="178">
        <f t="shared" si="10"/>
        <v>1.5184952724180518</v>
      </c>
      <c r="T123" s="178">
        <f t="shared" si="11"/>
        <v>0.20246603632240692</v>
      </c>
      <c r="U123" s="178">
        <f t="shared" si="12"/>
        <v>0.90097386163471083</v>
      </c>
    </row>
    <row r="124" spans="4:21" hidden="1" x14ac:dyDescent="0.25">
      <c r="D124" s="3" t="str">
        <f>PLCs[[#This Row],[PLC Name]]&amp;PLCs[[#This Row],[Weight]]</f>
        <v>PLC-41250</v>
      </c>
      <c r="E124" s="29" t="s">
        <v>11</v>
      </c>
      <c r="F124" s="30">
        <v>1250</v>
      </c>
      <c r="G124" s="30" t="s">
        <v>121</v>
      </c>
      <c r="H124" s="30" t="s">
        <v>121</v>
      </c>
      <c r="I124" s="30" t="s">
        <v>121</v>
      </c>
      <c r="J124" s="30" t="s">
        <v>121</v>
      </c>
      <c r="K124" s="30">
        <v>7.5</v>
      </c>
      <c r="L124" s="30">
        <v>1</v>
      </c>
      <c r="M124" s="30">
        <v>4.45</v>
      </c>
      <c r="N124" s="5">
        <v>3.03</v>
      </c>
      <c r="O124" s="5">
        <f>ROUND(PLCs[[#This Row],[Oth Order Fee EUR]]*4.9,1)</f>
        <v>14.8</v>
      </c>
      <c r="S124" s="179">
        <f t="shared" si="10"/>
        <v>1.5184952724180518</v>
      </c>
      <c r="T124" s="179">
        <f t="shared" si="11"/>
        <v>0.20246603632240692</v>
      </c>
      <c r="U124" s="179">
        <f t="shared" si="12"/>
        <v>0.90097386163471083</v>
      </c>
    </row>
    <row r="125" spans="4:21" x14ac:dyDescent="0.25">
      <c r="D125" s="3" t="str">
        <f>PLCs[[#This Row],[PLC Name]]&amp;PLCs[[#This Row],[Weight]]</f>
        <v>PLC-41500</v>
      </c>
      <c r="E125" s="4" t="s">
        <v>11</v>
      </c>
      <c r="F125" s="5">
        <v>1500</v>
      </c>
      <c r="G125" s="5">
        <v>340</v>
      </c>
      <c r="H125" s="5">
        <v>170</v>
      </c>
      <c r="I125" s="5">
        <v>120</v>
      </c>
      <c r="J125" s="5">
        <v>920</v>
      </c>
      <c r="K125" s="5">
        <v>8</v>
      </c>
      <c r="L125" s="5">
        <v>1</v>
      </c>
      <c r="M125" s="5">
        <v>5.14</v>
      </c>
      <c r="N125" s="5">
        <v>3.03</v>
      </c>
      <c r="O125" s="5">
        <f>ROUND(PLCs[[#This Row],[Oth Order Fee EUR]]*4.9,1)</f>
        <v>14.8</v>
      </c>
      <c r="S125" s="178">
        <f t="shared" si="10"/>
        <v>1.6197282905792554</v>
      </c>
      <c r="T125" s="178">
        <f t="shared" si="11"/>
        <v>0.20246603632240692</v>
      </c>
      <c r="U125" s="178">
        <f t="shared" si="12"/>
        <v>1.0406754266971716</v>
      </c>
    </row>
    <row r="126" spans="4:21" hidden="1" x14ac:dyDescent="0.25">
      <c r="D126" s="3" t="str">
        <f>PLCs[[#This Row],[PLC Name]]&amp;PLCs[[#This Row],[Weight]]</f>
        <v>PLC-41750</v>
      </c>
      <c r="E126" s="29" t="s">
        <v>11</v>
      </c>
      <c r="F126" s="30">
        <v>1750</v>
      </c>
      <c r="G126" s="30" t="s">
        <v>121</v>
      </c>
      <c r="H126" s="30" t="s">
        <v>121</v>
      </c>
      <c r="I126" s="30" t="s">
        <v>121</v>
      </c>
      <c r="J126" s="30" t="s">
        <v>121</v>
      </c>
      <c r="K126" s="30">
        <v>8</v>
      </c>
      <c r="L126" s="30">
        <v>1</v>
      </c>
      <c r="M126" s="30">
        <v>5.14</v>
      </c>
      <c r="N126" s="5">
        <v>3.03</v>
      </c>
      <c r="O126" s="5">
        <f>ROUND(PLCs[[#This Row],[Oth Order Fee EUR]]*4.9,1)</f>
        <v>14.8</v>
      </c>
      <c r="S126" s="179">
        <f t="shared" si="10"/>
        <v>1.6197282905792554</v>
      </c>
      <c r="T126" s="179">
        <f t="shared" si="11"/>
        <v>0.20246603632240692</v>
      </c>
      <c r="U126" s="179">
        <f t="shared" si="12"/>
        <v>1.0406754266971716</v>
      </c>
    </row>
    <row r="127" spans="4:21" x14ac:dyDescent="0.25">
      <c r="D127" s="3" t="str">
        <f>PLCs[[#This Row],[PLC Name]]&amp;PLCs[[#This Row],[Weight]]</f>
        <v>PLC-42000</v>
      </c>
      <c r="E127" s="4" t="s">
        <v>11</v>
      </c>
      <c r="F127" s="5">
        <v>2000</v>
      </c>
      <c r="G127" s="5">
        <v>340</v>
      </c>
      <c r="H127" s="5">
        <v>170</v>
      </c>
      <c r="I127" s="5">
        <v>120</v>
      </c>
      <c r="J127" s="5">
        <v>920</v>
      </c>
      <c r="K127" s="5">
        <v>8.5</v>
      </c>
      <c r="L127" s="5">
        <v>1</v>
      </c>
      <c r="M127" s="5">
        <v>7.35</v>
      </c>
      <c r="N127" s="5">
        <v>3.03</v>
      </c>
      <c r="O127" s="5">
        <f>ROUND(PLCs[[#This Row],[Oth Order Fee EUR]]*4.9,1)</f>
        <v>14.8</v>
      </c>
      <c r="S127" s="178">
        <f t="shared" si="10"/>
        <v>1.7209613087404589</v>
      </c>
      <c r="T127" s="178">
        <f t="shared" si="11"/>
        <v>0.20246603632240692</v>
      </c>
      <c r="U127" s="178">
        <f t="shared" si="12"/>
        <v>1.4881253669696908</v>
      </c>
    </row>
    <row r="128" spans="4:21" x14ac:dyDescent="0.25">
      <c r="D128" s="3" t="str">
        <f>PLCs[[#This Row],[PLC Name]]&amp;PLCs[[#This Row],[Weight]]</f>
        <v>PLC-43000</v>
      </c>
      <c r="E128" s="4" t="s">
        <v>11</v>
      </c>
      <c r="F128" s="5">
        <v>3000</v>
      </c>
      <c r="G128" s="5">
        <v>340</v>
      </c>
      <c r="H128" s="5">
        <v>170</v>
      </c>
      <c r="I128" s="5">
        <v>120</v>
      </c>
      <c r="J128" s="5">
        <v>920</v>
      </c>
      <c r="K128" s="5">
        <v>9.5</v>
      </c>
      <c r="L128" s="5">
        <v>1</v>
      </c>
      <c r="M128" s="5">
        <v>8.9</v>
      </c>
      <c r="N128" s="5">
        <v>3.03</v>
      </c>
      <c r="O128" s="5">
        <f>ROUND(PLCs[[#This Row],[Oth Order Fee EUR]]*4.9,1)</f>
        <v>14.8</v>
      </c>
      <c r="S128" s="179">
        <f t="shared" si="10"/>
        <v>1.9234273450628658</v>
      </c>
      <c r="T128" s="179">
        <f t="shared" si="11"/>
        <v>0.20246603632240692</v>
      </c>
      <c r="U128" s="179">
        <f t="shared" si="12"/>
        <v>1.8019477232694217</v>
      </c>
    </row>
    <row r="129" spans="4:21" x14ac:dyDescent="0.25">
      <c r="D129" s="3" t="str">
        <f>PLCs[[#This Row],[PLC Name]]&amp;PLCs[[#This Row],[Weight]]</f>
        <v>PLC-44000</v>
      </c>
      <c r="E129" s="4" t="s">
        <v>11</v>
      </c>
      <c r="F129" s="5">
        <v>4000</v>
      </c>
      <c r="G129" s="5">
        <v>340</v>
      </c>
      <c r="H129" s="5">
        <v>170</v>
      </c>
      <c r="I129" s="5">
        <v>120</v>
      </c>
      <c r="J129" s="5">
        <v>920</v>
      </c>
      <c r="K129" s="5">
        <v>10.5</v>
      </c>
      <c r="L129" s="5">
        <v>1</v>
      </c>
      <c r="M129" s="5">
        <v>8.9500000000000011</v>
      </c>
      <c r="N129" s="5">
        <v>3.03</v>
      </c>
      <c r="O129" s="5">
        <f>ROUND(PLCs[[#This Row],[Oth Order Fee EUR]]*4.9,1)</f>
        <v>14.8</v>
      </c>
      <c r="S129" s="178">
        <f t="shared" si="10"/>
        <v>2.1258933813852727</v>
      </c>
      <c r="T129" s="178">
        <f t="shared" si="11"/>
        <v>0.20246603632240692</v>
      </c>
      <c r="U129" s="178">
        <f t="shared" si="12"/>
        <v>1.8120710250855421</v>
      </c>
    </row>
    <row r="130" spans="4:21" x14ac:dyDescent="0.25">
      <c r="D130" s="3" t="str">
        <f>PLCs[[#This Row],[PLC Name]]&amp;PLCs[[#This Row],[Weight]]</f>
        <v>PLC-45000</v>
      </c>
      <c r="E130" s="4" t="s">
        <v>11</v>
      </c>
      <c r="F130" s="5">
        <v>5000</v>
      </c>
      <c r="G130" s="5">
        <v>340</v>
      </c>
      <c r="H130" s="5">
        <v>170</v>
      </c>
      <c r="I130" s="5">
        <v>120</v>
      </c>
      <c r="J130" s="5">
        <v>920</v>
      </c>
      <c r="K130" s="5">
        <v>11.5</v>
      </c>
      <c r="L130" s="5">
        <v>1</v>
      </c>
      <c r="M130" s="5">
        <v>9.1</v>
      </c>
      <c r="N130" s="5">
        <v>3.03</v>
      </c>
      <c r="O130" s="5">
        <f>ROUND(PLCs[[#This Row],[Oth Order Fee EUR]]*4.9,1)</f>
        <v>14.8</v>
      </c>
      <c r="S130" s="179">
        <f t="shared" si="10"/>
        <v>2.3283594177076794</v>
      </c>
      <c r="T130" s="179">
        <f t="shared" si="11"/>
        <v>0.20246603632240692</v>
      </c>
      <c r="U130" s="179">
        <f t="shared" si="12"/>
        <v>1.8424409305339029</v>
      </c>
    </row>
    <row r="131" spans="4:21" x14ac:dyDescent="0.25">
      <c r="D131" s="3" t="str">
        <f>PLCs[[#This Row],[PLC Name]]&amp;PLCs[[#This Row],[Weight]]</f>
        <v>PLC-46000</v>
      </c>
      <c r="E131" s="4" t="s">
        <v>11</v>
      </c>
      <c r="F131" s="5">
        <v>6000</v>
      </c>
      <c r="G131" s="5">
        <v>340</v>
      </c>
      <c r="H131" s="5">
        <v>170</v>
      </c>
      <c r="I131" s="5">
        <v>120</v>
      </c>
      <c r="J131" s="5">
        <v>920</v>
      </c>
      <c r="K131" s="5">
        <v>12.5</v>
      </c>
      <c r="L131" s="5">
        <v>1</v>
      </c>
      <c r="M131" s="5">
        <v>9.65</v>
      </c>
      <c r="N131" s="5">
        <v>3.03</v>
      </c>
      <c r="O131" s="5">
        <f>ROUND(PLCs[[#This Row],[Oth Order Fee EUR]]*4.9,1)</f>
        <v>14.8</v>
      </c>
      <c r="S131" s="178">
        <f t="shared" si="10"/>
        <v>2.5308254540300865</v>
      </c>
      <c r="T131" s="178">
        <f t="shared" si="11"/>
        <v>0.20246603632240692</v>
      </c>
      <c r="U131" s="178">
        <f t="shared" si="12"/>
        <v>1.9537972505112269</v>
      </c>
    </row>
    <row r="132" spans="4:21" x14ac:dyDescent="0.25">
      <c r="D132" s="3" t="str">
        <f>PLCs[[#This Row],[PLC Name]]&amp;PLCs[[#This Row],[Weight]]</f>
        <v>PLC-47000</v>
      </c>
      <c r="E132" s="4" t="s">
        <v>11</v>
      </c>
      <c r="F132" s="5">
        <v>7000</v>
      </c>
      <c r="G132" s="5">
        <v>340</v>
      </c>
      <c r="H132" s="5">
        <v>170</v>
      </c>
      <c r="I132" s="5">
        <v>120</v>
      </c>
      <c r="J132" s="5">
        <v>920</v>
      </c>
      <c r="K132" s="5">
        <v>13.5</v>
      </c>
      <c r="L132" s="5">
        <v>1</v>
      </c>
      <c r="M132" s="5">
        <v>9.75</v>
      </c>
      <c r="N132" s="5">
        <v>3.03</v>
      </c>
      <c r="O132" s="5">
        <f>ROUND(PLCs[[#This Row],[Oth Order Fee EUR]]*4.9,1)</f>
        <v>14.8</v>
      </c>
      <c r="S132" s="179">
        <f t="shared" si="10"/>
        <v>2.7332914903524936</v>
      </c>
      <c r="T132" s="179">
        <f t="shared" si="11"/>
        <v>0.20246603632240692</v>
      </c>
      <c r="U132" s="179">
        <f t="shared" si="12"/>
        <v>1.9740438541434675</v>
      </c>
    </row>
    <row r="133" spans="4:21" x14ac:dyDescent="0.25">
      <c r="D133" s="3" t="str">
        <f>PLCs[[#This Row],[PLC Name]]&amp;PLCs[[#This Row],[Weight]]</f>
        <v>PLC-48000</v>
      </c>
      <c r="E133" s="4" t="s">
        <v>11</v>
      </c>
      <c r="F133" s="5">
        <v>8000</v>
      </c>
      <c r="G133" s="5">
        <v>340</v>
      </c>
      <c r="H133" s="5">
        <v>170</v>
      </c>
      <c r="I133" s="5">
        <v>120</v>
      </c>
      <c r="J133" s="5">
        <v>920</v>
      </c>
      <c r="K133" s="5">
        <v>14.5</v>
      </c>
      <c r="L133" s="5">
        <v>1</v>
      </c>
      <c r="M133" s="5">
        <v>9.9</v>
      </c>
      <c r="N133" s="5">
        <v>3.03</v>
      </c>
      <c r="O133" s="5">
        <f>ROUND(PLCs[[#This Row],[Oth Order Fee EUR]]*4.9,1)</f>
        <v>14.8</v>
      </c>
      <c r="S133" s="178">
        <f t="shared" si="10"/>
        <v>2.9357575266749003</v>
      </c>
      <c r="T133" s="178">
        <f t="shared" si="11"/>
        <v>0.20246603632240692</v>
      </c>
      <c r="U133" s="178">
        <f t="shared" si="12"/>
        <v>2.0044137595918285</v>
      </c>
    </row>
    <row r="134" spans="4:21" x14ac:dyDescent="0.25">
      <c r="D134" s="3" t="str">
        <f>PLCs[[#This Row],[PLC Name]]&amp;PLCs[[#This Row],[Weight]]</f>
        <v>PLC-49000</v>
      </c>
      <c r="E134" s="4" t="s">
        <v>11</v>
      </c>
      <c r="F134" s="5">
        <v>9000</v>
      </c>
      <c r="G134" s="5">
        <v>340</v>
      </c>
      <c r="H134" s="5">
        <v>170</v>
      </c>
      <c r="I134" s="5">
        <v>120</v>
      </c>
      <c r="J134" s="5">
        <v>920</v>
      </c>
      <c r="K134" s="5">
        <v>15.5</v>
      </c>
      <c r="L134" s="5">
        <v>1</v>
      </c>
      <c r="M134" s="5">
        <v>10</v>
      </c>
      <c r="N134" s="5">
        <v>3.03</v>
      </c>
      <c r="O134" s="5">
        <f>ROUND(PLCs[[#This Row],[Oth Order Fee EUR]]*4.9,1)</f>
        <v>14.8</v>
      </c>
      <c r="S134" s="179">
        <f t="shared" si="10"/>
        <v>3.1382235629973074</v>
      </c>
      <c r="T134" s="179">
        <f t="shared" si="11"/>
        <v>0.20246603632240692</v>
      </c>
      <c r="U134" s="179">
        <f t="shared" si="12"/>
        <v>2.0246603632240694</v>
      </c>
    </row>
    <row r="135" spans="4:21" x14ac:dyDescent="0.25">
      <c r="D135" s="3" t="str">
        <f>PLCs[[#This Row],[PLC Name]]&amp;PLCs[[#This Row],[Weight]]</f>
        <v>PLC-410000</v>
      </c>
      <c r="E135" s="4" t="s">
        <v>11</v>
      </c>
      <c r="F135" s="5">
        <v>10000</v>
      </c>
      <c r="G135" s="5">
        <v>340</v>
      </c>
      <c r="H135" s="5">
        <v>170</v>
      </c>
      <c r="I135" s="5">
        <v>120</v>
      </c>
      <c r="J135" s="5">
        <v>920</v>
      </c>
      <c r="K135" s="5">
        <v>16.5</v>
      </c>
      <c r="L135" s="5">
        <v>1</v>
      </c>
      <c r="M135" s="5">
        <v>10.1</v>
      </c>
      <c r="N135" s="5">
        <v>3.03</v>
      </c>
      <c r="O135" s="5">
        <f>ROUND(PLCs[[#This Row],[Oth Order Fee EUR]]*4.9,1)</f>
        <v>14.8</v>
      </c>
      <c r="S135" s="178">
        <f t="shared" si="10"/>
        <v>3.3406895993197141</v>
      </c>
      <c r="T135" s="178">
        <f t="shared" si="11"/>
        <v>0.20246603632240692</v>
      </c>
      <c r="U135" s="178">
        <f t="shared" si="12"/>
        <v>2.0449069668563098</v>
      </c>
    </row>
    <row r="136" spans="4:21" hidden="1" x14ac:dyDescent="0.25">
      <c r="D136" s="3" t="str">
        <f>PLCs[[#This Row],[PLC Name]]&amp;PLCs[[#This Row],[Weight]]</f>
        <v>PLC-411000</v>
      </c>
      <c r="E136" s="29" t="s">
        <v>11</v>
      </c>
      <c r="F136" s="30">
        <v>11000</v>
      </c>
      <c r="G136" s="30" t="s">
        <v>121</v>
      </c>
      <c r="H136" s="30" t="s">
        <v>121</v>
      </c>
      <c r="I136" s="30" t="s">
        <v>121</v>
      </c>
      <c r="J136" s="30" t="s">
        <v>121</v>
      </c>
      <c r="K136" s="30">
        <v>16.5</v>
      </c>
      <c r="L136" s="30">
        <v>1</v>
      </c>
      <c r="M136" s="30">
        <v>10.1</v>
      </c>
      <c r="N136" s="5">
        <v>3.03</v>
      </c>
      <c r="O136" s="5">
        <f>ROUND(PLCs[[#This Row],[Oth Order Fee EUR]]*4.9,1)</f>
        <v>14.8</v>
      </c>
      <c r="S136" s="179">
        <f t="shared" si="10"/>
        <v>3.3406895993197141</v>
      </c>
      <c r="T136" s="179">
        <f t="shared" si="11"/>
        <v>0.20246603632240692</v>
      </c>
      <c r="U136" s="179">
        <f t="shared" si="12"/>
        <v>2.0449069668563098</v>
      </c>
    </row>
    <row r="137" spans="4:21" hidden="1" x14ac:dyDescent="0.25">
      <c r="D137" s="3" t="str">
        <f>PLCs[[#This Row],[PLC Name]]&amp;PLCs[[#This Row],[Weight]]</f>
        <v>PLC-412000</v>
      </c>
      <c r="E137" s="29" t="s">
        <v>11</v>
      </c>
      <c r="F137" s="30">
        <v>12000</v>
      </c>
      <c r="G137" s="30" t="s">
        <v>121</v>
      </c>
      <c r="H137" s="30" t="s">
        <v>121</v>
      </c>
      <c r="I137" s="30" t="s">
        <v>121</v>
      </c>
      <c r="J137" s="30" t="s">
        <v>121</v>
      </c>
      <c r="K137" s="30">
        <v>16.5</v>
      </c>
      <c r="L137" s="30">
        <v>1</v>
      </c>
      <c r="M137" s="30">
        <v>10.1</v>
      </c>
      <c r="N137" s="5">
        <v>3.03</v>
      </c>
      <c r="O137" s="5">
        <f>ROUND(PLCs[[#This Row],[Oth Order Fee EUR]]*4.9,1)</f>
        <v>14.8</v>
      </c>
      <c r="S137" s="178">
        <f t="shared" si="10"/>
        <v>3.3406895993197141</v>
      </c>
      <c r="T137" s="178">
        <f t="shared" si="11"/>
        <v>0.20246603632240692</v>
      </c>
      <c r="U137" s="178">
        <f t="shared" si="12"/>
        <v>2.0449069668563098</v>
      </c>
    </row>
    <row r="138" spans="4:21" hidden="1" x14ac:dyDescent="0.25">
      <c r="D138" s="3" t="str">
        <f>PLCs[[#This Row],[PLC Name]]&amp;PLCs[[#This Row],[Weight]]</f>
        <v>PLC-415000</v>
      </c>
      <c r="E138" s="29" t="s">
        <v>11</v>
      </c>
      <c r="F138" s="30">
        <v>15000</v>
      </c>
      <c r="G138" s="30" t="s">
        <v>121</v>
      </c>
      <c r="H138" s="30" t="s">
        <v>121</v>
      </c>
      <c r="I138" s="30" t="s">
        <v>121</v>
      </c>
      <c r="J138" s="30" t="s">
        <v>121</v>
      </c>
      <c r="K138" s="30">
        <v>16.5</v>
      </c>
      <c r="L138" s="30">
        <v>1</v>
      </c>
      <c r="M138" s="30">
        <v>10.1</v>
      </c>
      <c r="N138" s="5">
        <v>3.03</v>
      </c>
      <c r="O138" s="5">
        <f>ROUND(PLCs[[#This Row],[Oth Order Fee EUR]]*4.9,1)</f>
        <v>14.8</v>
      </c>
      <c r="S138" s="179">
        <f t="shared" si="10"/>
        <v>3.3406895993197141</v>
      </c>
      <c r="T138" s="179">
        <f t="shared" si="11"/>
        <v>0.20246603632240692</v>
      </c>
      <c r="U138" s="179">
        <f t="shared" si="12"/>
        <v>2.0449069668563098</v>
      </c>
    </row>
    <row r="139" spans="4:21" hidden="1" x14ac:dyDescent="0.25">
      <c r="D139" s="3" t="str">
        <f>PLCs[[#This Row],[PLC Name]]&amp;PLCs[[#This Row],[Weight]]</f>
        <v>PLC-420000</v>
      </c>
      <c r="E139" s="29" t="s">
        <v>11</v>
      </c>
      <c r="F139" s="30">
        <v>20000</v>
      </c>
      <c r="G139" s="30" t="s">
        <v>121</v>
      </c>
      <c r="H139" s="30" t="s">
        <v>121</v>
      </c>
      <c r="I139" s="30" t="s">
        <v>121</v>
      </c>
      <c r="J139" s="30" t="s">
        <v>121</v>
      </c>
      <c r="K139" s="30">
        <v>16.5</v>
      </c>
      <c r="L139" s="30">
        <v>1</v>
      </c>
      <c r="M139" s="30">
        <v>10.1</v>
      </c>
      <c r="N139" s="5">
        <v>3.03</v>
      </c>
      <c r="O139" s="5">
        <f>ROUND(PLCs[[#This Row],[Oth Order Fee EUR]]*4.9,1)</f>
        <v>14.8</v>
      </c>
      <c r="S139" s="178">
        <f t="shared" si="10"/>
        <v>3.3406895993197141</v>
      </c>
      <c r="T139" s="178">
        <f t="shared" si="11"/>
        <v>0.20246603632240692</v>
      </c>
      <c r="U139" s="178">
        <f t="shared" si="12"/>
        <v>2.0449069668563098</v>
      </c>
    </row>
    <row r="140" spans="4:21" hidden="1" x14ac:dyDescent="0.25">
      <c r="D140" s="3" t="str">
        <f>PLCs[[#This Row],[PLC Name]]&amp;PLCs[[#This Row],[Weight]]</f>
        <v>PLC-425000</v>
      </c>
      <c r="E140" s="29" t="s">
        <v>11</v>
      </c>
      <c r="F140" s="30">
        <v>25000</v>
      </c>
      <c r="G140" s="30" t="s">
        <v>121</v>
      </c>
      <c r="H140" s="30" t="s">
        <v>121</v>
      </c>
      <c r="I140" s="30" t="s">
        <v>121</v>
      </c>
      <c r="J140" s="30" t="s">
        <v>121</v>
      </c>
      <c r="K140" s="30">
        <v>16.5</v>
      </c>
      <c r="L140" s="30">
        <v>1</v>
      </c>
      <c r="M140" s="30">
        <v>10.1</v>
      </c>
      <c r="N140" s="5">
        <v>3.03</v>
      </c>
      <c r="O140" s="5">
        <f>ROUND(PLCs[[#This Row],[Oth Order Fee EUR]]*4.9,1)</f>
        <v>14.8</v>
      </c>
      <c r="S140" s="179">
        <f t="shared" si="10"/>
        <v>3.3406895993197141</v>
      </c>
      <c r="T140" s="179">
        <f t="shared" si="11"/>
        <v>0.20246603632240692</v>
      </c>
      <c r="U140" s="179">
        <f t="shared" si="12"/>
        <v>2.0449069668563098</v>
      </c>
    </row>
    <row r="141" spans="4:21" hidden="1" x14ac:dyDescent="0.25">
      <c r="D141" s="3" t="str">
        <f>PLCs[[#This Row],[PLC Name]]&amp;PLCs[[#This Row],[Weight]]</f>
        <v>PLC-430000</v>
      </c>
      <c r="E141" s="29" t="s">
        <v>11</v>
      </c>
      <c r="F141" s="30">
        <v>30000</v>
      </c>
      <c r="G141" s="30" t="s">
        <v>121</v>
      </c>
      <c r="H141" s="30" t="s">
        <v>121</v>
      </c>
      <c r="I141" s="30" t="s">
        <v>121</v>
      </c>
      <c r="J141" s="30" t="s">
        <v>121</v>
      </c>
      <c r="K141" s="30">
        <v>16.5</v>
      </c>
      <c r="L141" s="30">
        <v>1</v>
      </c>
      <c r="M141" s="30">
        <v>10.1</v>
      </c>
      <c r="N141" s="5">
        <v>3.03</v>
      </c>
      <c r="O141" s="5">
        <f>ROUND(PLCs[[#This Row],[Oth Order Fee EUR]]*4.9,1)</f>
        <v>14.8</v>
      </c>
      <c r="S141" s="178">
        <f t="shared" si="10"/>
        <v>3.3406895993197141</v>
      </c>
      <c r="T141" s="178">
        <f t="shared" si="11"/>
        <v>0.20246603632240692</v>
      </c>
      <c r="U141" s="178">
        <f t="shared" si="12"/>
        <v>2.0449069668563098</v>
      </c>
    </row>
    <row r="142" spans="4:21" hidden="1" x14ac:dyDescent="0.25">
      <c r="D142" s="3" t="str">
        <f>PLCs[[#This Row],[PLC Name]]&amp;PLCs[[#This Row],[Weight]]</f>
        <v>PLC-435000</v>
      </c>
      <c r="E142" s="29" t="s">
        <v>11</v>
      </c>
      <c r="F142" s="30">
        <v>35000</v>
      </c>
      <c r="G142" s="30" t="s">
        <v>121</v>
      </c>
      <c r="H142" s="30" t="s">
        <v>121</v>
      </c>
      <c r="I142" s="30" t="s">
        <v>121</v>
      </c>
      <c r="J142" s="30" t="s">
        <v>121</v>
      </c>
      <c r="K142" s="30">
        <v>16.5</v>
      </c>
      <c r="L142" s="30">
        <v>1</v>
      </c>
      <c r="M142" s="30">
        <v>10.1</v>
      </c>
      <c r="N142" s="5">
        <v>3.03</v>
      </c>
      <c r="O142" s="5">
        <f>ROUND(PLCs[[#This Row],[Oth Order Fee EUR]]*4.9,1)</f>
        <v>14.8</v>
      </c>
      <c r="S142" s="179">
        <f t="shared" si="10"/>
        <v>3.3406895993197141</v>
      </c>
      <c r="T142" s="179">
        <f t="shared" si="11"/>
        <v>0.20246603632240692</v>
      </c>
      <c r="U142" s="179">
        <f t="shared" si="12"/>
        <v>2.0449069668563098</v>
      </c>
    </row>
    <row r="143" spans="4:21" hidden="1" x14ac:dyDescent="0.25">
      <c r="D143" s="3" t="str">
        <f>PLCs[[#This Row],[PLC Name]]&amp;PLCs[[#This Row],[Weight]]</f>
        <v>PLC-438000</v>
      </c>
      <c r="E143" s="29" t="s">
        <v>11</v>
      </c>
      <c r="F143" s="30">
        <v>38000</v>
      </c>
      <c r="G143" s="30" t="s">
        <v>121</v>
      </c>
      <c r="H143" s="30" t="s">
        <v>121</v>
      </c>
      <c r="I143" s="30" t="s">
        <v>121</v>
      </c>
      <c r="J143" s="30" t="s">
        <v>121</v>
      </c>
      <c r="K143" s="30">
        <v>16.5</v>
      </c>
      <c r="L143" s="30">
        <v>1</v>
      </c>
      <c r="M143" s="30">
        <v>10.1</v>
      </c>
      <c r="N143" s="5">
        <v>3.03</v>
      </c>
      <c r="O143" s="5">
        <f>ROUND(PLCs[[#This Row],[Oth Order Fee EUR]]*4.9,1)</f>
        <v>14.8</v>
      </c>
      <c r="S143" s="178">
        <f t="shared" si="10"/>
        <v>3.3406895993197141</v>
      </c>
      <c r="T143" s="178">
        <f t="shared" si="11"/>
        <v>0.20246603632240692</v>
      </c>
      <c r="U143" s="178">
        <f t="shared" si="12"/>
        <v>2.0449069668563098</v>
      </c>
    </row>
    <row r="144" spans="4:21" hidden="1" x14ac:dyDescent="0.25">
      <c r="D144" s="3" t="str">
        <f>PLCs[[#This Row],[PLC Name]]&amp;PLCs[[#This Row],[Weight]]</f>
        <v>PLC-440000</v>
      </c>
      <c r="E144" s="29" t="s">
        <v>11</v>
      </c>
      <c r="F144" s="30">
        <v>40000</v>
      </c>
      <c r="G144" s="30" t="s">
        <v>121</v>
      </c>
      <c r="H144" s="30" t="s">
        <v>121</v>
      </c>
      <c r="I144" s="30" t="s">
        <v>121</v>
      </c>
      <c r="J144" s="30" t="s">
        <v>121</v>
      </c>
      <c r="K144" s="30">
        <v>16.5</v>
      </c>
      <c r="L144" s="30">
        <v>1</v>
      </c>
      <c r="M144" s="30">
        <v>10.1</v>
      </c>
      <c r="N144" s="5">
        <v>3.03</v>
      </c>
      <c r="O144" s="5">
        <f>ROUND(PLCs[[#This Row],[Oth Order Fee EUR]]*4.9,1)</f>
        <v>14.8</v>
      </c>
      <c r="S144" s="179">
        <f t="shared" si="10"/>
        <v>3.3406895993197141</v>
      </c>
      <c r="T144" s="179">
        <f t="shared" si="11"/>
        <v>0.20246603632240692</v>
      </c>
      <c r="U144" s="179">
        <f t="shared" si="12"/>
        <v>2.0449069668563098</v>
      </c>
    </row>
    <row r="145" spans="4:21" hidden="1" x14ac:dyDescent="0.25">
      <c r="D145" s="3" t="str">
        <f>PLCs[[#This Row],[PLC Name]]&amp;PLCs[[#This Row],[Weight]]</f>
        <v>PLC-445000</v>
      </c>
      <c r="E145" s="29" t="s">
        <v>11</v>
      </c>
      <c r="F145" s="30">
        <v>45000</v>
      </c>
      <c r="G145" s="30" t="s">
        <v>121</v>
      </c>
      <c r="H145" s="30" t="s">
        <v>121</v>
      </c>
      <c r="I145" s="30" t="s">
        <v>121</v>
      </c>
      <c r="J145" s="30" t="s">
        <v>121</v>
      </c>
      <c r="K145" s="30">
        <v>16.5</v>
      </c>
      <c r="L145" s="30">
        <v>1</v>
      </c>
      <c r="M145" s="30">
        <v>10.1</v>
      </c>
      <c r="N145" s="5">
        <v>3.03</v>
      </c>
      <c r="O145" s="5">
        <f>ROUND(PLCs[[#This Row],[Oth Order Fee EUR]]*4.9,1)</f>
        <v>14.8</v>
      </c>
      <c r="S145" s="178">
        <f t="shared" si="10"/>
        <v>3.3406895993197141</v>
      </c>
      <c r="T145" s="178">
        <f t="shared" si="11"/>
        <v>0.20246603632240692</v>
      </c>
      <c r="U145" s="178">
        <f t="shared" si="12"/>
        <v>2.0449069668563098</v>
      </c>
    </row>
    <row r="146" spans="4:21" hidden="1" x14ac:dyDescent="0.25">
      <c r="D146" s="3" t="str">
        <f>PLCs[[#This Row],[PLC Name]]&amp;PLCs[[#This Row],[Weight]]</f>
        <v>PLC-450000</v>
      </c>
      <c r="E146" s="29" t="s">
        <v>11</v>
      </c>
      <c r="F146" s="30">
        <v>50000</v>
      </c>
      <c r="G146" s="30" t="s">
        <v>121</v>
      </c>
      <c r="H146" s="30" t="s">
        <v>121</v>
      </c>
      <c r="I146" s="30" t="s">
        <v>121</v>
      </c>
      <c r="J146" s="30" t="s">
        <v>121</v>
      </c>
      <c r="K146" s="30">
        <v>16.5</v>
      </c>
      <c r="L146" s="30">
        <v>1</v>
      </c>
      <c r="M146" s="30">
        <v>10.1</v>
      </c>
      <c r="N146" s="5">
        <v>3.03</v>
      </c>
      <c r="O146" s="5">
        <f>ROUND(PLCs[[#This Row],[Oth Order Fee EUR]]*4.9,1)</f>
        <v>14.8</v>
      </c>
      <c r="S146" s="179">
        <f t="shared" si="10"/>
        <v>3.3406895993197141</v>
      </c>
      <c r="T146" s="179">
        <f t="shared" si="11"/>
        <v>0.20246603632240692</v>
      </c>
      <c r="U146" s="179">
        <f t="shared" si="12"/>
        <v>2.0449069668563098</v>
      </c>
    </row>
    <row r="147" spans="4:21" hidden="1" x14ac:dyDescent="0.25">
      <c r="D147" s="3" t="str">
        <f>PLCs[[#This Row],[PLC Name]]&amp;PLCs[[#This Row],[Weight]]</f>
        <v>PLC-455000</v>
      </c>
      <c r="E147" s="29" t="s">
        <v>11</v>
      </c>
      <c r="F147" s="30">
        <v>55000</v>
      </c>
      <c r="G147" s="30" t="s">
        <v>121</v>
      </c>
      <c r="H147" s="30" t="s">
        <v>121</v>
      </c>
      <c r="I147" s="30" t="s">
        <v>121</v>
      </c>
      <c r="J147" s="30" t="s">
        <v>121</v>
      </c>
      <c r="K147" s="30">
        <v>16.5</v>
      </c>
      <c r="L147" s="30">
        <v>1</v>
      </c>
      <c r="M147" s="30">
        <v>10.1</v>
      </c>
      <c r="N147" s="5">
        <v>3.03</v>
      </c>
      <c r="O147" s="5">
        <f>ROUND(PLCs[[#This Row],[Oth Order Fee EUR]]*4.9,1)</f>
        <v>14.8</v>
      </c>
      <c r="S147" s="178">
        <f t="shared" si="10"/>
        <v>3.3406895993197141</v>
      </c>
      <c r="T147" s="178">
        <f t="shared" si="11"/>
        <v>0.20246603632240692</v>
      </c>
      <c r="U147" s="178">
        <f t="shared" si="12"/>
        <v>2.0449069668563098</v>
      </c>
    </row>
    <row r="148" spans="4:21" hidden="1" x14ac:dyDescent="0.25">
      <c r="D148" s="3" t="str">
        <f>PLCs[[#This Row],[PLC Name]]&amp;PLCs[[#This Row],[Weight]]</f>
        <v>PLC-460000</v>
      </c>
      <c r="E148" s="29" t="s">
        <v>11</v>
      </c>
      <c r="F148" s="30">
        <v>60000</v>
      </c>
      <c r="G148" s="30" t="s">
        <v>121</v>
      </c>
      <c r="H148" s="30" t="s">
        <v>121</v>
      </c>
      <c r="I148" s="30" t="s">
        <v>121</v>
      </c>
      <c r="J148" s="30" t="s">
        <v>121</v>
      </c>
      <c r="K148" s="30">
        <v>16.5</v>
      </c>
      <c r="L148" s="30">
        <v>1</v>
      </c>
      <c r="M148" s="30">
        <v>10.1</v>
      </c>
      <c r="N148" s="5">
        <v>3.03</v>
      </c>
      <c r="O148" s="5">
        <f>ROUND(PLCs[[#This Row],[Oth Order Fee EUR]]*4.9,1)</f>
        <v>14.8</v>
      </c>
      <c r="S148" s="179">
        <f t="shared" si="10"/>
        <v>3.3406895993197141</v>
      </c>
      <c r="T148" s="179">
        <f t="shared" si="11"/>
        <v>0.20246603632240692</v>
      </c>
      <c r="U148" s="179">
        <f t="shared" si="12"/>
        <v>2.0449069668563098</v>
      </c>
    </row>
    <row r="149" spans="4:21" hidden="1" x14ac:dyDescent="0.25">
      <c r="D149" s="3" t="str">
        <f>PLCs[[#This Row],[PLC Name]]&amp;PLCs[[#This Row],[Weight]]</f>
        <v>PLC-465000</v>
      </c>
      <c r="E149" s="29" t="s">
        <v>11</v>
      </c>
      <c r="F149" s="30">
        <v>65000</v>
      </c>
      <c r="G149" s="30" t="s">
        <v>121</v>
      </c>
      <c r="H149" s="30" t="s">
        <v>121</v>
      </c>
      <c r="I149" s="30" t="s">
        <v>121</v>
      </c>
      <c r="J149" s="30" t="s">
        <v>121</v>
      </c>
      <c r="K149" s="30">
        <v>16.5</v>
      </c>
      <c r="L149" s="30">
        <v>1</v>
      </c>
      <c r="M149" s="30">
        <v>10.1</v>
      </c>
      <c r="N149" s="5">
        <v>3.03</v>
      </c>
      <c r="O149" s="5">
        <f>ROUND(PLCs[[#This Row],[Oth Order Fee EUR]]*4.9,1)</f>
        <v>14.8</v>
      </c>
      <c r="S149" s="178">
        <f t="shared" si="10"/>
        <v>3.3406895993197141</v>
      </c>
      <c r="T149" s="178">
        <f t="shared" si="11"/>
        <v>0.20246603632240692</v>
      </c>
      <c r="U149" s="178">
        <f t="shared" si="12"/>
        <v>2.0449069668563098</v>
      </c>
    </row>
    <row r="150" spans="4:21" hidden="1" x14ac:dyDescent="0.25">
      <c r="D150" s="3" t="str">
        <f>PLCs[[#This Row],[PLC Name]]&amp;PLCs[[#This Row],[Weight]]</f>
        <v>PLC-470000</v>
      </c>
      <c r="E150" s="29" t="s">
        <v>11</v>
      </c>
      <c r="F150" s="30">
        <v>70000</v>
      </c>
      <c r="G150" s="30" t="s">
        <v>121</v>
      </c>
      <c r="H150" s="30" t="s">
        <v>121</v>
      </c>
      <c r="I150" s="30" t="s">
        <v>121</v>
      </c>
      <c r="J150" s="30" t="s">
        <v>121</v>
      </c>
      <c r="K150" s="30">
        <v>16.5</v>
      </c>
      <c r="L150" s="30">
        <v>1</v>
      </c>
      <c r="M150" s="30">
        <v>10.1</v>
      </c>
      <c r="N150" s="5">
        <v>3.03</v>
      </c>
      <c r="O150" s="5">
        <f>ROUND(PLCs[[#This Row],[Oth Order Fee EUR]]*4.9,1)</f>
        <v>14.8</v>
      </c>
      <c r="S150" s="179">
        <f t="shared" si="10"/>
        <v>3.3406895993197141</v>
      </c>
      <c r="T150" s="179">
        <f t="shared" si="11"/>
        <v>0.20246603632240692</v>
      </c>
      <c r="U150" s="179">
        <f t="shared" si="12"/>
        <v>2.0449069668563098</v>
      </c>
    </row>
    <row r="151" spans="4:21" hidden="1" x14ac:dyDescent="0.25">
      <c r="D151" s="3" t="str">
        <f>PLCs[[#This Row],[PLC Name]]&amp;PLCs[[#This Row],[Weight]]</f>
        <v>PLC-475000</v>
      </c>
      <c r="E151" s="29" t="s">
        <v>11</v>
      </c>
      <c r="F151" s="30">
        <v>75000</v>
      </c>
      <c r="G151" s="30" t="s">
        <v>121</v>
      </c>
      <c r="H151" s="30" t="s">
        <v>121</v>
      </c>
      <c r="I151" s="30" t="s">
        <v>121</v>
      </c>
      <c r="J151" s="30" t="s">
        <v>121</v>
      </c>
      <c r="K151" s="30">
        <v>16.5</v>
      </c>
      <c r="L151" s="30">
        <v>1</v>
      </c>
      <c r="M151" s="30">
        <v>10.1</v>
      </c>
      <c r="N151" s="5">
        <v>3.03</v>
      </c>
      <c r="O151" s="5">
        <f>ROUND(PLCs[[#This Row],[Oth Order Fee EUR]]*4.9,1)</f>
        <v>14.8</v>
      </c>
      <c r="S151" s="178">
        <f t="shared" si="10"/>
        <v>3.3406895993197141</v>
      </c>
      <c r="T151" s="178">
        <f t="shared" si="11"/>
        <v>0.20246603632240692</v>
      </c>
      <c r="U151" s="178">
        <f t="shared" si="12"/>
        <v>2.0449069668563098</v>
      </c>
    </row>
    <row r="152" spans="4:21" hidden="1" x14ac:dyDescent="0.25">
      <c r="D152" s="3" t="str">
        <f>PLCs[[#This Row],[PLC Name]]&amp;PLCs[[#This Row],[Weight]]</f>
        <v>PLC-480000</v>
      </c>
      <c r="E152" s="29" t="s">
        <v>11</v>
      </c>
      <c r="F152" s="30">
        <v>80000</v>
      </c>
      <c r="G152" s="30" t="s">
        <v>121</v>
      </c>
      <c r="H152" s="30" t="s">
        <v>121</v>
      </c>
      <c r="I152" s="30" t="s">
        <v>121</v>
      </c>
      <c r="J152" s="30" t="s">
        <v>121</v>
      </c>
      <c r="K152" s="30">
        <v>16.5</v>
      </c>
      <c r="L152" s="30">
        <v>1</v>
      </c>
      <c r="M152" s="30">
        <v>10.1</v>
      </c>
      <c r="N152" s="5">
        <v>3.03</v>
      </c>
      <c r="O152" s="5">
        <f>ROUND(PLCs[[#This Row],[Oth Order Fee EUR]]*4.9,1)</f>
        <v>14.8</v>
      </c>
      <c r="S152" s="179">
        <f t="shared" si="10"/>
        <v>3.3406895993197141</v>
      </c>
      <c r="T152" s="179">
        <f t="shared" si="11"/>
        <v>0.20246603632240692</v>
      </c>
      <c r="U152" s="179">
        <f t="shared" si="12"/>
        <v>2.0449069668563098</v>
      </c>
    </row>
    <row r="153" spans="4:21" hidden="1" x14ac:dyDescent="0.25">
      <c r="D153" s="3" t="str">
        <f>PLCs[[#This Row],[PLC Name]]&amp;PLCs[[#This Row],[Weight]]</f>
        <v>PLC-485000</v>
      </c>
      <c r="E153" s="29" t="s">
        <v>11</v>
      </c>
      <c r="F153" s="30">
        <v>85000</v>
      </c>
      <c r="G153" s="30" t="s">
        <v>121</v>
      </c>
      <c r="H153" s="30" t="s">
        <v>121</v>
      </c>
      <c r="I153" s="30" t="s">
        <v>121</v>
      </c>
      <c r="J153" s="30" t="s">
        <v>121</v>
      </c>
      <c r="K153" s="30">
        <v>16.5</v>
      </c>
      <c r="L153" s="30">
        <v>1</v>
      </c>
      <c r="M153" s="30">
        <v>10.1</v>
      </c>
      <c r="N153" s="5">
        <v>3.03</v>
      </c>
      <c r="O153" s="5">
        <f>ROUND(PLCs[[#This Row],[Oth Order Fee EUR]]*4.9,1)</f>
        <v>14.8</v>
      </c>
      <c r="S153" s="178">
        <f t="shared" si="10"/>
        <v>3.3406895993197141</v>
      </c>
      <c r="T153" s="178">
        <f t="shared" si="11"/>
        <v>0.20246603632240692</v>
      </c>
      <c r="U153" s="178">
        <f t="shared" si="12"/>
        <v>2.0449069668563098</v>
      </c>
    </row>
    <row r="154" spans="4:21" hidden="1" x14ac:dyDescent="0.25">
      <c r="D154" s="3" t="str">
        <f>PLCs[[#This Row],[PLC Name]]&amp;PLCs[[#This Row],[Weight]]</f>
        <v>PLC-490000</v>
      </c>
      <c r="E154" s="29" t="s">
        <v>11</v>
      </c>
      <c r="F154" s="30">
        <v>90000</v>
      </c>
      <c r="G154" s="30" t="s">
        <v>121</v>
      </c>
      <c r="H154" s="30" t="s">
        <v>121</v>
      </c>
      <c r="I154" s="30" t="s">
        <v>121</v>
      </c>
      <c r="J154" s="30" t="s">
        <v>121</v>
      </c>
      <c r="K154" s="30">
        <v>16.5</v>
      </c>
      <c r="L154" s="30">
        <v>1</v>
      </c>
      <c r="M154" s="30">
        <v>10.1</v>
      </c>
      <c r="N154" s="5">
        <v>3.03</v>
      </c>
      <c r="O154" s="5">
        <f>ROUND(PLCs[[#This Row],[Oth Order Fee EUR]]*4.9,1)</f>
        <v>14.8</v>
      </c>
      <c r="S154" s="179">
        <f t="shared" si="10"/>
        <v>3.3406895993197141</v>
      </c>
      <c r="T154" s="179">
        <f t="shared" si="11"/>
        <v>0.20246603632240692</v>
      </c>
      <c r="U154" s="179">
        <f t="shared" si="12"/>
        <v>2.0449069668563098</v>
      </c>
    </row>
    <row r="155" spans="4:21" hidden="1" x14ac:dyDescent="0.25">
      <c r="D155" s="3" t="str">
        <f>PLCs[[#This Row],[PLC Name]]&amp;PLCs[[#This Row],[Weight]]</f>
        <v>PLC-5100</v>
      </c>
      <c r="E155" s="29" t="s">
        <v>10</v>
      </c>
      <c r="F155" s="30">
        <v>100</v>
      </c>
      <c r="G155" s="30" t="s">
        <v>121</v>
      </c>
      <c r="H155" s="30" t="s">
        <v>121</v>
      </c>
      <c r="I155" s="30" t="s">
        <v>121</v>
      </c>
      <c r="J155" s="30" t="s">
        <v>121</v>
      </c>
      <c r="K155" s="30">
        <v>16.5</v>
      </c>
      <c r="L155" s="30">
        <v>1</v>
      </c>
      <c r="M155" s="30">
        <v>10.1</v>
      </c>
      <c r="N155" s="5">
        <v>3.03</v>
      </c>
      <c r="O155" s="5">
        <f>ROUND(PLCs[[#This Row],[Oth Order Fee EUR]]*4.9,1)</f>
        <v>14.8</v>
      </c>
      <c r="S155" s="178">
        <f t="shared" si="10"/>
        <v>3.3406895993197141</v>
      </c>
      <c r="T155" s="178">
        <f t="shared" si="11"/>
        <v>0.20246603632240692</v>
      </c>
      <c r="U155" s="178">
        <f t="shared" si="12"/>
        <v>2.0449069668563098</v>
      </c>
    </row>
    <row r="156" spans="4:21" x14ac:dyDescent="0.25">
      <c r="D156" s="3" t="str">
        <f>PLCs[[#This Row],[PLC Name]]&amp;PLCs[[#This Row],[Weight]]</f>
        <v>PLC-5250</v>
      </c>
      <c r="E156" s="4" t="s">
        <v>10</v>
      </c>
      <c r="F156" s="5">
        <v>250</v>
      </c>
      <c r="G156" s="5">
        <v>450</v>
      </c>
      <c r="H156" s="5">
        <v>340</v>
      </c>
      <c r="I156" s="5">
        <v>260</v>
      </c>
      <c r="J156" s="5">
        <v>1650</v>
      </c>
      <c r="K156" s="5">
        <v>8</v>
      </c>
      <c r="L156" s="5">
        <v>1</v>
      </c>
      <c r="M156" s="5">
        <v>2.4700000000000002</v>
      </c>
      <c r="N156" s="5">
        <v>3.03</v>
      </c>
      <c r="O156" s="5">
        <f>ROUND(PLCs[[#This Row],[Oth Order Fee EUR]]*4.9,1)</f>
        <v>14.8</v>
      </c>
      <c r="S156" s="179">
        <f t="shared" si="10"/>
        <v>1.6197282905792554</v>
      </c>
      <c r="T156" s="179">
        <f t="shared" si="11"/>
        <v>0.20246603632240692</v>
      </c>
      <c r="U156" s="179">
        <f t="shared" si="12"/>
        <v>0.50009110971634518</v>
      </c>
    </row>
    <row r="157" spans="4:21" x14ac:dyDescent="0.25">
      <c r="D157" s="3" t="str">
        <f>PLCs[[#This Row],[PLC Name]]&amp;PLCs[[#This Row],[Weight]]</f>
        <v>PLC-5500</v>
      </c>
      <c r="E157" s="4" t="s">
        <v>10</v>
      </c>
      <c r="F157" s="5">
        <v>500</v>
      </c>
      <c r="G157" s="5">
        <v>450</v>
      </c>
      <c r="H157" s="5">
        <v>340</v>
      </c>
      <c r="I157" s="5">
        <v>260</v>
      </c>
      <c r="J157" s="5">
        <v>1650</v>
      </c>
      <c r="K157" s="5">
        <v>8.5</v>
      </c>
      <c r="L157" s="5">
        <v>1</v>
      </c>
      <c r="M157" s="5">
        <v>2.4700000000000002</v>
      </c>
      <c r="N157" s="5">
        <v>3.31</v>
      </c>
      <c r="O157" s="5">
        <f>ROUND(PLCs[[#This Row],[Oth Order Fee EUR]]*4.9,1)</f>
        <v>16.2</v>
      </c>
      <c r="S157" s="178">
        <f t="shared" si="10"/>
        <v>1.7209613087404589</v>
      </c>
      <c r="T157" s="178">
        <f t="shared" si="11"/>
        <v>0.20246603632240692</v>
      </c>
      <c r="U157" s="178">
        <f t="shared" si="12"/>
        <v>0.50009110971634518</v>
      </c>
    </row>
    <row r="158" spans="4:21" x14ac:dyDescent="0.25">
      <c r="D158" s="3" t="str">
        <f>PLCs[[#This Row],[PLC Name]]&amp;PLCs[[#This Row],[Weight]]</f>
        <v>PLC-51000</v>
      </c>
      <c r="E158" s="4" t="s">
        <v>10</v>
      </c>
      <c r="F158" s="5">
        <v>1000</v>
      </c>
      <c r="G158" s="5">
        <v>450</v>
      </c>
      <c r="H158" s="5">
        <v>340</v>
      </c>
      <c r="I158" s="5">
        <v>260</v>
      </c>
      <c r="J158" s="5">
        <v>1650</v>
      </c>
      <c r="K158" s="5">
        <v>9</v>
      </c>
      <c r="L158" s="5">
        <v>1</v>
      </c>
      <c r="M158" s="5">
        <v>4.45</v>
      </c>
      <c r="N158" s="5">
        <v>3.72</v>
      </c>
      <c r="O158" s="5">
        <f>ROUND(PLCs[[#This Row],[Oth Order Fee EUR]]*4.9,1)</f>
        <v>18.2</v>
      </c>
      <c r="S158" s="179">
        <f t="shared" si="10"/>
        <v>1.8221943269016623</v>
      </c>
      <c r="T158" s="179">
        <f t="shared" si="11"/>
        <v>0.20246603632240692</v>
      </c>
      <c r="U158" s="179">
        <f t="shared" si="12"/>
        <v>0.90097386163471083</v>
      </c>
    </row>
    <row r="159" spans="4:21" hidden="1" x14ac:dyDescent="0.25">
      <c r="D159" s="3" t="str">
        <f>PLCs[[#This Row],[PLC Name]]&amp;PLCs[[#This Row],[Weight]]</f>
        <v>PLC-51250</v>
      </c>
      <c r="E159" s="29" t="s">
        <v>10</v>
      </c>
      <c r="F159" s="30">
        <v>1250</v>
      </c>
      <c r="G159" s="30" t="s">
        <v>121</v>
      </c>
      <c r="H159" s="30" t="s">
        <v>121</v>
      </c>
      <c r="I159" s="30" t="s">
        <v>121</v>
      </c>
      <c r="J159" s="30" t="s">
        <v>121</v>
      </c>
      <c r="K159" s="30">
        <v>9</v>
      </c>
      <c r="L159" s="30">
        <v>1</v>
      </c>
      <c r="M159" s="30">
        <v>4.45</v>
      </c>
      <c r="N159" s="5">
        <v>4.26</v>
      </c>
      <c r="O159" s="5">
        <f>ROUND(PLCs[[#This Row],[Oth Order Fee EUR]]*4.9,1)</f>
        <v>20.9</v>
      </c>
      <c r="S159" s="178">
        <f t="shared" si="10"/>
        <v>1.8221943269016623</v>
      </c>
      <c r="T159" s="178">
        <f t="shared" si="11"/>
        <v>0.20246603632240692</v>
      </c>
      <c r="U159" s="178">
        <f t="shared" si="12"/>
        <v>0.90097386163471083</v>
      </c>
    </row>
    <row r="160" spans="4:21" x14ac:dyDescent="0.25">
      <c r="D160" s="3" t="str">
        <f>PLCs[[#This Row],[PLC Name]]&amp;PLCs[[#This Row],[Weight]]</f>
        <v>PLC-51500</v>
      </c>
      <c r="E160" s="4" t="s">
        <v>10</v>
      </c>
      <c r="F160" s="5">
        <v>1500</v>
      </c>
      <c r="G160" s="5">
        <v>450</v>
      </c>
      <c r="H160" s="5">
        <v>340</v>
      </c>
      <c r="I160" s="5">
        <v>260</v>
      </c>
      <c r="J160" s="5">
        <v>1650</v>
      </c>
      <c r="K160" s="5">
        <v>9.5</v>
      </c>
      <c r="L160" s="5">
        <v>1</v>
      </c>
      <c r="M160" s="5">
        <v>5.14</v>
      </c>
      <c r="N160" s="5">
        <v>4.26</v>
      </c>
      <c r="O160" s="5">
        <f>ROUND(PLCs[[#This Row],[Oth Order Fee EUR]]*4.9,1)</f>
        <v>20.9</v>
      </c>
      <c r="S160" s="179">
        <f t="shared" si="10"/>
        <v>1.9234273450628658</v>
      </c>
      <c r="T160" s="179">
        <f t="shared" si="11"/>
        <v>0.20246603632240692</v>
      </c>
      <c r="U160" s="179">
        <f t="shared" si="12"/>
        <v>1.0406754266971716</v>
      </c>
    </row>
    <row r="161" spans="4:21" hidden="1" x14ac:dyDescent="0.25">
      <c r="D161" s="3" t="str">
        <f>PLCs[[#This Row],[PLC Name]]&amp;PLCs[[#This Row],[Weight]]</f>
        <v>PLC-51750</v>
      </c>
      <c r="E161" s="29" t="s">
        <v>10</v>
      </c>
      <c r="F161" s="30">
        <v>1750</v>
      </c>
      <c r="G161" s="30" t="s">
        <v>121</v>
      </c>
      <c r="H161" s="30" t="s">
        <v>121</v>
      </c>
      <c r="I161" s="30" t="s">
        <v>121</v>
      </c>
      <c r="J161" s="30" t="s">
        <v>121</v>
      </c>
      <c r="K161" s="30">
        <v>9.5</v>
      </c>
      <c r="L161" s="30">
        <v>1</v>
      </c>
      <c r="M161" s="30">
        <v>5.14</v>
      </c>
      <c r="N161" s="5">
        <v>4.59</v>
      </c>
      <c r="O161" s="5">
        <f>ROUND(PLCs[[#This Row],[Oth Order Fee EUR]]*4.9,1)</f>
        <v>22.5</v>
      </c>
      <c r="S161" s="178">
        <f t="shared" si="10"/>
        <v>1.9234273450628658</v>
      </c>
      <c r="T161" s="178">
        <f t="shared" si="11"/>
        <v>0.20246603632240692</v>
      </c>
      <c r="U161" s="178">
        <f t="shared" si="12"/>
        <v>1.0406754266971716</v>
      </c>
    </row>
    <row r="162" spans="4:21" x14ac:dyDescent="0.25">
      <c r="D162" s="3" t="str">
        <f>PLCs[[#This Row],[PLC Name]]&amp;PLCs[[#This Row],[Weight]]</f>
        <v>PLC-52000</v>
      </c>
      <c r="E162" s="4" t="s">
        <v>10</v>
      </c>
      <c r="F162" s="5">
        <v>2000</v>
      </c>
      <c r="G162" s="5">
        <v>450</v>
      </c>
      <c r="H162" s="5">
        <v>340</v>
      </c>
      <c r="I162" s="5">
        <v>260</v>
      </c>
      <c r="J162" s="5">
        <v>1650</v>
      </c>
      <c r="K162" s="5">
        <v>10</v>
      </c>
      <c r="L162" s="5">
        <v>1</v>
      </c>
      <c r="M162" s="5">
        <v>8.25</v>
      </c>
      <c r="N162" s="5">
        <v>4.59</v>
      </c>
      <c r="O162" s="5">
        <f>ROUND(PLCs[[#This Row],[Oth Order Fee EUR]]*4.9,1)</f>
        <v>22.5</v>
      </c>
      <c r="S162" s="179">
        <f t="shared" si="10"/>
        <v>2.0246603632240694</v>
      </c>
      <c r="T162" s="179">
        <f t="shared" si="11"/>
        <v>0.20246603632240692</v>
      </c>
      <c r="U162" s="179">
        <f t="shared" si="12"/>
        <v>1.670344799659857</v>
      </c>
    </row>
    <row r="163" spans="4:21" x14ac:dyDescent="0.25">
      <c r="D163" s="3" t="str">
        <f>PLCs[[#This Row],[PLC Name]]&amp;PLCs[[#This Row],[Weight]]</f>
        <v>PLC-53000</v>
      </c>
      <c r="E163" s="4" t="s">
        <v>10</v>
      </c>
      <c r="F163" s="5">
        <v>3000</v>
      </c>
      <c r="G163" s="5">
        <v>450</v>
      </c>
      <c r="H163" s="5">
        <v>340</v>
      </c>
      <c r="I163" s="5">
        <v>260</v>
      </c>
      <c r="J163" s="5">
        <v>1650</v>
      </c>
      <c r="K163" s="5">
        <v>11</v>
      </c>
      <c r="L163" s="5">
        <v>1</v>
      </c>
      <c r="M163" s="5">
        <v>9.9500000000000011</v>
      </c>
      <c r="N163" s="5">
        <v>5.07</v>
      </c>
      <c r="O163" s="5">
        <f>ROUND(PLCs[[#This Row],[Oth Order Fee EUR]]*4.9,1)</f>
        <v>24.8</v>
      </c>
      <c r="S163" s="178">
        <f t="shared" si="10"/>
        <v>2.2271263995464761</v>
      </c>
      <c r="T163" s="178">
        <f t="shared" si="11"/>
        <v>0.20246603632240692</v>
      </c>
      <c r="U163" s="178">
        <f t="shared" si="12"/>
        <v>2.0145370614079492</v>
      </c>
    </row>
    <row r="164" spans="4:21" x14ac:dyDescent="0.25">
      <c r="D164" s="3" t="str">
        <f>PLCs[[#This Row],[PLC Name]]&amp;PLCs[[#This Row],[Weight]]</f>
        <v>PLC-54000</v>
      </c>
      <c r="E164" s="4" t="s">
        <v>10</v>
      </c>
      <c r="F164" s="5">
        <v>4000</v>
      </c>
      <c r="G164" s="5">
        <v>450</v>
      </c>
      <c r="H164" s="5">
        <v>340</v>
      </c>
      <c r="I164" s="5">
        <v>260</v>
      </c>
      <c r="J164" s="5">
        <v>1650</v>
      </c>
      <c r="K164" s="5">
        <v>12</v>
      </c>
      <c r="L164" s="5">
        <v>1</v>
      </c>
      <c r="M164" s="5">
        <v>10</v>
      </c>
      <c r="N164" s="5">
        <v>5.45</v>
      </c>
      <c r="O164" s="5">
        <f>ROUND(PLCs[[#This Row],[Oth Order Fee EUR]]*4.9,1)</f>
        <v>26.7</v>
      </c>
      <c r="S164" s="179">
        <f t="shared" si="10"/>
        <v>2.4295924358688832</v>
      </c>
      <c r="T164" s="179">
        <f t="shared" si="11"/>
        <v>0.20246603632240692</v>
      </c>
      <c r="U164" s="179">
        <f t="shared" si="12"/>
        <v>2.0246603632240694</v>
      </c>
    </row>
    <row r="165" spans="4:21" x14ac:dyDescent="0.25">
      <c r="D165" s="3" t="str">
        <f>PLCs[[#This Row],[PLC Name]]&amp;PLCs[[#This Row],[Weight]]</f>
        <v>PLC-55000</v>
      </c>
      <c r="E165" s="4" t="s">
        <v>10</v>
      </c>
      <c r="F165" s="5">
        <v>5000</v>
      </c>
      <c r="G165" s="5">
        <v>450</v>
      </c>
      <c r="H165" s="5">
        <v>340</v>
      </c>
      <c r="I165" s="5">
        <v>260</v>
      </c>
      <c r="J165" s="5">
        <v>1650</v>
      </c>
      <c r="K165" s="5">
        <v>13</v>
      </c>
      <c r="L165" s="5">
        <v>1</v>
      </c>
      <c r="M165" s="5">
        <v>10.25</v>
      </c>
      <c r="N165" s="5">
        <v>5.52</v>
      </c>
      <c r="O165" s="5">
        <f>ROUND(PLCs[[#This Row],[Oth Order Fee EUR]]*4.9,1)</f>
        <v>27</v>
      </c>
      <c r="S165" s="178">
        <f t="shared" si="10"/>
        <v>2.6320584721912899</v>
      </c>
      <c r="T165" s="178">
        <f t="shared" si="11"/>
        <v>0.20246603632240692</v>
      </c>
      <c r="U165" s="178">
        <f t="shared" si="12"/>
        <v>2.0752768723046708</v>
      </c>
    </row>
    <row r="166" spans="4:21" x14ac:dyDescent="0.25">
      <c r="D166" s="3" t="str">
        <f>PLCs[[#This Row],[PLC Name]]&amp;PLCs[[#This Row],[Weight]]</f>
        <v>PLC-56000</v>
      </c>
      <c r="E166" s="4" t="s">
        <v>10</v>
      </c>
      <c r="F166" s="5">
        <v>6000</v>
      </c>
      <c r="G166" s="5">
        <v>450</v>
      </c>
      <c r="H166" s="5">
        <v>340</v>
      </c>
      <c r="I166" s="5">
        <v>260</v>
      </c>
      <c r="J166" s="5">
        <v>1650</v>
      </c>
      <c r="K166" s="5">
        <v>14</v>
      </c>
      <c r="L166" s="5">
        <v>1</v>
      </c>
      <c r="M166" s="5">
        <v>10.8</v>
      </c>
      <c r="N166" s="5">
        <v>5.91</v>
      </c>
      <c r="O166" s="5">
        <f>ROUND(PLCs[[#This Row],[Oth Order Fee EUR]]*4.9,1)</f>
        <v>29</v>
      </c>
      <c r="S166" s="179">
        <f t="shared" si="10"/>
        <v>2.834524508513697</v>
      </c>
      <c r="T166" s="179">
        <f t="shared" si="11"/>
        <v>0.20246603632240692</v>
      </c>
      <c r="U166" s="179">
        <f t="shared" si="12"/>
        <v>2.1866331922819948</v>
      </c>
    </row>
    <row r="167" spans="4:21" x14ac:dyDescent="0.25">
      <c r="D167" s="3" t="str">
        <f>PLCs[[#This Row],[PLC Name]]&amp;PLCs[[#This Row],[Weight]]</f>
        <v>PLC-57000</v>
      </c>
      <c r="E167" s="4" t="s">
        <v>10</v>
      </c>
      <c r="F167" s="5">
        <v>7000</v>
      </c>
      <c r="G167" s="5">
        <v>450</v>
      </c>
      <c r="H167" s="5">
        <v>340</v>
      </c>
      <c r="I167" s="5">
        <v>260</v>
      </c>
      <c r="J167" s="5">
        <v>1650</v>
      </c>
      <c r="K167" s="5">
        <v>15</v>
      </c>
      <c r="L167" s="5">
        <v>1</v>
      </c>
      <c r="M167" s="5">
        <v>10.95</v>
      </c>
      <c r="N167" s="5">
        <v>5.91</v>
      </c>
      <c r="O167" s="5">
        <f>ROUND(PLCs[[#This Row],[Oth Order Fee EUR]]*4.9,1)</f>
        <v>29</v>
      </c>
      <c r="S167" s="178">
        <f t="shared" si="10"/>
        <v>3.0369905448361036</v>
      </c>
      <c r="T167" s="178">
        <f t="shared" si="11"/>
        <v>0.20246603632240692</v>
      </c>
      <c r="U167" s="178">
        <f t="shared" si="12"/>
        <v>2.2170030977303559</v>
      </c>
    </row>
    <row r="168" spans="4:21" x14ac:dyDescent="0.25">
      <c r="D168" s="3" t="str">
        <f>PLCs[[#This Row],[PLC Name]]&amp;PLCs[[#This Row],[Weight]]</f>
        <v>PLC-58000</v>
      </c>
      <c r="E168" s="4" t="s">
        <v>10</v>
      </c>
      <c r="F168" s="5">
        <v>8000</v>
      </c>
      <c r="G168" s="5">
        <v>450</v>
      </c>
      <c r="H168" s="5">
        <v>340</v>
      </c>
      <c r="I168" s="5">
        <v>260</v>
      </c>
      <c r="J168" s="5">
        <v>1650</v>
      </c>
      <c r="K168" s="5">
        <v>16</v>
      </c>
      <c r="L168" s="5">
        <v>1</v>
      </c>
      <c r="M168" s="5">
        <v>11.05</v>
      </c>
      <c r="N168" s="5">
        <v>6.05</v>
      </c>
      <c r="O168" s="5">
        <f>ROUND(PLCs[[#This Row],[Oth Order Fee EUR]]*4.9,1)</f>
        <v>29.6</v>
      </c>
      <c r="S168" s="179">
        <f t="shared" si="10"/>
        <v>3.2394565811585108</v>
      </c>
      <c r="T168" s="179">
        <f t="shared" si="11"/>
        <v>0.20246603632240692</v>
      </c>
      <c r="U168" s="179">
        <f t="shared" si="12"/>
        <v>2.2372497013625967</v>
      </c>
    </row>
    <row r="169" spans="4:21" x14ac:dyDescent="0.25">
      <c r="D169" s="3" t="str">
        <f>PLCs[[#This Row],[PLC Name]]&amp;PLCs[[#This Row],[Weight]]</f>
        <v>PLC-59000</v>
      </c>
      <c r="E169" s="4" t="s">
        <v>10</v>
      </c>
      <c r="F169" s="5">
        <v>9000</v>
      </c>
      <c r="G169" s="5">
        <v>450</v>
      </c>
      <c r="H169" s="5">
        <v>340</v>
      </c>
      <c r="I169" s="5">
        <v>260</v>
      </c>
      <c r="J169" s="5">
        <v>1650</v>
      </c>
      <c r="K169" s="5">
        <v>17</v>
      </c>
      <c r="L169" s="5">
        <v>1</v>
      </c>
      <c r="M169" s="5">
        <v>11.25</v>
      </c>
      <c r="N169" s="5">
        <v>6.05</v>
      </c>
      <c r="O169" s="5">
        <f>ROUND(PLCs[[#This Row],[Oth Order Fee EUR]]*4.9,1)</f>
        <v>29.6</v>
      </c>
      <c r="S169" s="178">
        <f t="shared" si="10"/>
        <v>3.4419226174809179</v>
      </c>
      <c r="T169" s="178">
        <f t="shared" si="11"/>
        <v>0.20246603632240692</v>
      </c>
      <c r="U169" s="178">
        <f t="shared" si="12"/>
        <v>2.277742908627078</v>
      </c>
    </row>
    <row r="170" spans="4:21" x14ac:dyDescent="0.25">
      <c r="D170" s="3" t="str">
        <f>PLCs[[#This Row],[PLC Name]]&amp;PLCs[[#This Row],[Weight]]</f>
        <v>PLC-510000</v>
      </c>
      <c r="E170" s="4" t="s">
        <v>10</v>
      </c>
      <c r="F170" s="5">
        <v>10000</v>
      </c>
      <c r="G170" s="5">
        <v>450</v>
      </c>
      <c r="H170" s="5">
        <v>340</v>
      </c>
      <c r="I170" s="5">
        <v>260</v>
      </c>
      <c r="J170" s="5">
        <v>1650</v>
      </c>
      <c r="K170" s="5">
        <v>18</v>
      </c>
      <c r="L170" s="5">
        <v>1</v>
      </c>
      <c r="M170" s="5">
        <v>11.35</v>
      </c>
      <c r="N170" s="5">
        <v>6.05</v>
      </c>
      <c r="O170" s="5">
        <f>ROUND(PLCs[[#This Row],[Oth Order Fee EUR]]*4.9,1)</f>
        <v>29.6</v>
      </c>
      <c r="S170" s="179">
        <f t="shared" si="10"/>
        <v>3.6443886538033246</v>
      </c>
      <c r="T170" s="179">
        <f t="shared" si="11"/>
        <v>0.20246603632240692</v>
      </c>
      <c r="U170" s="179">
        <f t="shared" si="12"/>
        <v>2.2979895122593184</v>
      </c>
    </row>
    <row r="171" spans="4:21" x14ac:dyDescent="0.25">
      <c r="D171" s="3" t="str">
        <f>PLCs[[#This Row],[PLC Name]]&amp;PLCs[[#This Row],[Weight]]</f>
        <v>PLC-511000</v>
      </c>
      <c r="E171" s="4" t="s">
        <v>10</v>
      </c>
      <c r="F171" s="5">
        <v>11000</v>
      </c>
      <c r="G171" s="5">
        <v>450</v>
      </c>
      <c r="H171" s="5">
        <v>340</v>
      </c>
      <c r="I171" s="5">
        <v>260</v>
      </c>
      <c r="J171" s="5">
        <v>1650</v>
      </c>
      <c r="K171" s="5">
        <v>19</v>
      </c>
      <c r="L171" s="5">
        <v>1</v>
      </c>
      <c r="M171" s="5">
        <v>11.4</v>
      </c>
      <c r="N171" s="5">
        <v>6.24</v>
      </c>
      <c r="O171" s="5">
        <f>ROUND(PLCs[[#This Row],[Oth Order Fee EUR]]*4.9,1)</f>
        <v>30.6</v>
      </c>
      <c r="S171" s="178">
        <f t="shared" ref="S171:S234" si="13">IF(K171&lt;&gt;"",K171/$T$9,"")</f>
        <v>3.8468546901257317</v>
      </c>
      <c r="T171" s="178">
        <f t="shared" ref="T171:T234" si="14">IF(L171&lt;&gt;"",L171/$T$9,"")</f>
        <v>0.20246603632240692</v>
      </c>
      <c r="U171" s="178">
        <f t="shared" ref="U171:U234" si="15">IF(M171&lt;&gt;"",M171/$T$9,"")</f>
        <v>2.308112814075439</v>
      </c>
    </row>
    <row r="172" spans="4:21" x14ac:dyDescent="0.25">
      <c r="D172" s="3" t="str">
        <f>PLCs[[#This Row],[PLC Name]]&amp;PLCs[[#This Row],[Weight]]</f>
        <v>PLC-512000</v>
      </c>
      <c r="E172" s="4" t="s">
        <v>10</v>
      </c>
      <c r="F172" s="5">
        <v>12000</v>
      </c>
      <c r="G172" s="5">
        <v>450</v>
      </c>
      <c r="H172" s="5">
        <v>340</v>
      </c>
      <c r="I172" s="5">
        <v>260</v>
      </c>
      <c r="J172" s="5">
        <v>1650</v>
      </c>
      <c r="K172" s="5">
        <v>20</v>
      </c>
      <c r="L172" s="5">
        <v>1</v>
      </c>
      <c r="M172" s="5">
        <v>11.45</v>
      </c>
      <c r="N172" s="5">
        <v>6.25</v>
      </c>
      <c r="O172" s="5">
        <f>ROUND(PLCs[[#This Row],[Oth Order Fee EUR]]*4.9,1)</f>
        <v>30.6</v>
      </c>
      <c r="S172" s="179">
        <f t="shared" si="13"/>
        <v>4.0493207264481388</v>
      </c>
      <c r="T172" s="179">
        <f t="shared" si="14"/>
        <v>0.20246603632240692</v>
      </c>
      <c r="U172" s="179">
        <f t="shared" si="15"/>
        <v>2.3182361158915592</v>
      </c>
    </row>
    <row r="173" spans="4:21" hidden="1" x14ac:dyDescent="0.25">
      <c r="D173" s="3" t="str">
        <f>PLCs[[#This Row],[PLC Name]]&amp;PLCs[[#This Row],[Weight]]</f>
        <v>PLC-515000</v>
      </c>
      <c r="E173" s="29" t="s">
        <v>10</v>
      </c>
      <c r="F173" s="30">
        <v>15000</v>
      </c>
      <c r="G173" s="30" t="s">
        <v>121</v>
      </c>
      <c r="H173" s="30" t="s">
        <v>121</v>
      </c>
      <c r="I173" s="30" t="s">
        <v>121</v>
      </c>
      <c r="J173" s="30" t="s">
        <v>121</v>
      </c>
      <c r="K173" s="30">
        <v>20</v>
      </c>
      <c r="L173" s="30">
        <v>1</v>
      </c>
      <c r="M173" s="30">
        <v>11.45</v>
      </c>
      <c r="N173" s="5">
        <v>6.3</v>
      </c>
      <c r="O173" s="5">
        <f>ROUND(PLCs[[#This Row],[Oth Order Fee EUR]]*4.9,1)</f>
        <v>30.9</v>
      </c>
      <c r="S173" s="178">
        <f t="shared" si="13"/>
        <v>4.0493207264481388</v>
      </c>
      <c r="T173" s="178">
        <f t="shared" si="14"/>
        <v>0.20246603632240692</v>
      </c>
      <c r="U173" s="178">
        <f t="shared" si="15"/>
        <v>2.3182361158915592</v>
      </c>
    </row>
    <row r="174" spans="4:21" hidden="1" x14ac:dyDescent="0.25">
      <c r="D174" s="3" t="str">
        <f>PLCs[[#This Row],[PLC Name]]&amp;PLCs[[#This Row],[Weight]]</f>
        <v>PLC-520000</v>
      </c>
      <c r="E174" s="29" t="s">
        <v>10</v>
      </c>
      <c r="F174" s="30">
        <v>20000</v>
      </c>
      <c r="G174" s="30" t="s">
        <v>121</v>
      </c>
      <c r="H174" s="30" t="s">
        <v>121</v>
      </c>
      <c r="I174" s="30" t="s">
        <v>121</v>
      </c>
      <c r="J174" s="30" t="s">
        <v>121</v>
      </c>
      <c r="K174" s="30">
        <v>20</v>
      </c>
      <c r="L174" s="30">
        <v>1</v>
      </c>
      <c r="M174" s="30">
        <v>11.45</v>
      </c>
      <c r="N174" s="5">
        <v>6.3</v>
      </c>
      <c r="O174" s="5">
        <f>ROUND(PLCs[[#This Row],[Oth Order Fee EUR]]*4.9,1)</f>
        <v>30.9</v>
      </c>
      <c r="S174" s="179">
        <f t="shared" si="13"/>
        <v>4.0493207264481388</v>
      </c>
      <c r="T174" s="179">
        <f t="shared" si="14"/>
        <v>0.20246603632240692</v>
      </c>
      <c r="U174" s="179">
        <f t="shared" si="15"/>
        <v>2.3182361158915592</v>
      </c>
    </row>
    <row r="175" spans="4:21" hidden="1" x14ac:dyDescent="0.25">
      <c r="D175" s="3" t="str">
        <f>PLCs[[#This Row],[PLC Name]]&amp;PLCs[[#This Row],[Weight]]</f>
        <v>PLC-525000</v>
      </c>
      <c r="E175" s="29" t="s">
        <v>10</v>
      </c>
      <c r="F175" s="30">
        <v>25000</v>
      </c>
      <c r="G175" s="30" t="s">
        <v>121</v>
      </c>
      <c r="H175" s="30" t="s">
        <v>121</v>
      </c>
      <c r="I175" s="30" t="s">
        <v>121</v>
      </c>
      <c r="J175" s="30" t="s">
        <v>121</v>
      </c>
      <c r="K175" s="30">
        <v>20</v>
      </c>
      <c r="L175" s="30">
        <v>1</v>
      </c>
      <c r="M175" s="30">
        <v>11.45</v>
      </c>
      <c r="N175" s="5">
        <v>6.3</v>
      </c>
      <c r="O175" s="5">
        <f>ROUND(PLCs[[#This Row],[Oth Order Fee EUR]]*4.9,1)</f>
        <v>30.9</v>
      </c>
      <c r="S175" s="178">
        <f t="shared" si="13"/>
        <v>4.0493207264481388</v>
      </c>
      <c r="T175" s="178">
        <f t="shared" si="14"/>
        <v>0.20246603632240692</v>
      </c>
      <c r="U175" s="178">
        <f t="shared" si="15"/>
        <v>2.3182361158915592</v>
      </c>
    </row>
    <row r="176" spans="4:21" hidden="1" x14ac:dyDescent="0.25">
      <c r="D176" s="3" t="str">
        <f>PLCs[[#This Row],[PLC Name]]&amp;PLCs[[#This Row],[Weight]]</f>
        <v>PLC-530000</v>
      </c>
      <c r="E176" s="29" t="s">
        <v>10</v>
      </c>
      <c r="F176" s="30">
        <v>30000</v>
      </c>
      <c r="G176" s="30" t="s">
        <v>121</v>
      </c>
      <c r="H176" s="30" t="s">
        <v>121</v>
      </c>
      <c r="I176" s="30" t="s">
        <v>121</v>
      </c>
      <c r="J176" s="30" t="s">
        <v>121</v>
      </c>
      <c r="K176" s="30">
        <v>20</v>
      </c>
      <c r="L176" s="30">
        <v>1</v>
      </c>
      <c r="M176" s="30">
        <v>11.45</v>
      </c>
      <c r="N176" s="5">
        <v>6.3</v>
      </c>
      <c r="O176" s="5">
        <f>ROUND(PLCs[[#This Row],[Oth Order Fee EUR]]*4.9,1)</f>
        <v>30.9</v>
      </c>
      <c r="S176" s="179">
        <f t="shared" si="13"/>
        <v>4.0493207264481388</v>
      </c>
      <c r="T176" s="179">
        <f t="shared" si="14"/>
        <v>0.20246603632240692</v>
      </c>
      <c r="U176" s="179">
        <f t="shared" si="15"/>
        <v>2.3182361158915592</v>
      </c>
    </row>
    <row r="177" spans="4:21" hidden="1" x14ac:dyDescent="0.25">
      <c r="D177" s="3" t="str">
        <f>PLCs[[#This Row],[PLC Name]]&amp;PLCs[[#This Row],[Weight]]</f>
        <v>PLC-535000</v>
      </c>
      <c r="E177" s="29" t="s">
        <v>10</v>
      </c>
      <c r="F177" s="30">
        <v>35000</v>
      </c>
      <c r="G177" s="30" t="s">
        <v>121</v>
      </c>
      <c r="H177" s="30" t="s">
        <v>121</v>
      </c>
      <c r="I177" s="30" t="s">
        <v>121</v>
      </c>
      <c r="J177" s="30" t="s">
        <v>121</v>
      </c>
      <c r="K177" s="30">
        <v>20</v>
      </c>
      <c r="L177" s="30">
        <v>1</v>
      </c>
      <c r="M177" s="30">
        <v>11.45</v>
      </c>
      <c r="N177" s="5">
        <v>6.3</v>
      </c>
      <c r="O177" s="5">
        <f>ROUND(PLCs[[#This Row],[Oth Order Fee EUR]]*4.9,1)</f>
        <v>30.9</v>
      </c>
      <c r="S177" s="178">
        <f t="shared" si="13"/>
        <v>4.0493207264481388</v>
      </c>
      <c r="T177" s="178">
        <f t="shared" si="14"/>
        <v>0.20246603632240692</v>
      </c>
      <c r="U177" s="178">
        <f t="shared" si="15"/>
        <v>2.3182361158915592</v>
      </c>
    </row>
    <row r="178" spans="4:21" hidden="1" x14ac:dyDescent="0.25">
      <c r="D178" s="3" t="str">
        <f>PLCs[[#This Row],[PLC Name]]&amp;PLCs[[#This Row],[Weight]]</f>
        <v>PLC-538000</v>
      </c>
      <c r="E178" s="29" t="s">
        <v>10</v>
      </c>
      <c r="F178" s="30">
        <v>38000</v>
      </c>
      <c r="G178" s="30" t="s">
        <v>121</v>
      </c>
      <c r="H178" s="30" t="s">
        <v>121</v>
      </c>
      <c r="I178" s="30" t="s">
        <v>121</v>
      </c>
      <c r="J178" s="30" t="s">
        <v>121</v>
      </c>
      <c r="K178" s="30">
        <v>20</v>
      </c>
      <c r="L178" s="30">
        <v>1</v>
      </c>
      <c r="M178" s="30">
        <v>11.45</v>
      </c>
      <c r="N178" s="5">
        <v>6.3</v>
      </c>
      <c r="O178" s="5">
        <f>ROUND(PLCs[[#This Row],[Oth Order Fee EUR]]*4.9,1)</f>
        <v>30.9</v>
      </c>
      <c r="S178" s="179">
        <f t="shared" si="13"/>
        <v>4.0493207264481388</v>
      </c>
      <c r="T178" s="179">
        <f t="shared" si="14"/>
        <v>0.20246603632240692</v>
      </c>
      <c r="U178" s="179">
        <f t="shared" si="15"/>
        <v>2.3182361158915592</v>
      </c>
    </row>
    <row r="179" spans="4:21" hidden="1" x14ac:dyDescent="0.25">
      <c r="D179" s="3" t="str">
        <f>PLCs[[#This Row],[PLC Name]]&amp;PLCs[[#This Row],[Weight]]</f>
        <v>PLC-540000</v>
      </c>
      <c r="E179" s="29" t="s">
        <v>10</v>
      </c>
      <c r="F179" s="30">
        <v>40000</v>
      </c>
      <c r="G179" s="30" t="s">
        <v>121</v>
      </c>
      <c r="H179" s="30" t="s">
        <v>121</v>
      </c>
      <c r="I179" s="30" t="s">
        <v>121</v>
      </c>
      <c r="J179" s="30" t="s">
        <v>121</v>
      </c>
      <c r="K179" s="30">
        <v>20</v>
      </c>
      <c r="L179" s="30">
        <v>1</v>
      </c>
      <c r="M179" s="30">
        <v>11.45</v>
      </c>
      <c r="N179" s="5">
        <v>6.3</v>
      </c>
      <c r="O179" s="5">
        <f>ROUND(PLCs[[#This Row],[Oth Order Fee EUR]]*4.9,1)</f>
        <v>30.9</v>
      </c>
      <c r="S179" s="178">
        <f t="shared" si="13"/>
        <v>4.0493207264481388</v>
      </c>
      <c r="T179" s="178">
        <f t="shared" si="14"/>
        <v>0.20246603632240692</v>
      </c>
      <c r="U179" s="178">
        <f t="shared" si="15"/>
        <v>2.3182361158915592</v>
      </c>
    </row>
    <row r="180" spans="4:21" hidden="1" x14ac:dyDescent="0.25">
      <c r="D180" s="3" t="str">
        <f>PLCs[[#This Row],[PLC Name]]&amp;PLCs[[#This Row],[Weight]]</f>
        <v>PLC-545000</v>
      </c>
      <c r="E180" s="29" t="s">
        <v>10</v>
      </c>
      <c r="F180" s="30">
        <v>45000</v>
      </c>
      <c r="G180" s="30" t="s">
        <v>121</v>
      </c>
      <c r="H180" s="30" t="s">
        <v>121</v>
      </c>
      <c r="I180" s="30" t="s">
        <v>121</v>
      </c>
      <c r="J180" s="30" t="s">
        <v>121</v>
      </c>
      <c r="K180" s="30">
        <v>20</v>
      </c>
      <c r="L180" s="30">
        <v>1</v>
      </c>
      <c r="M180" s="30">
        <v>11.45</v>
      </c>
      <c r="N180" s="5">
        <v>6.3</v>
      </c>
      <c r="O180" s="5">
        <f>ROUND(PLCs[[#This Row],[Oth Order Fee EUR]]*4.9,1)</f>
        <v>30.9</v>
      </c>
      <c r="S180" s="179">
        <f t="shared" si="13"/>
        <v>4.0493207264481388</v>
      </c>
      <c r="T180" s="179">
        <f t="shared" si="14"/>
        <v>0.20246603632240692</v>
      </c>
      <c r="U180" s="179">
        <f t="shared" si="15"/>
        <v>2.3182361158915592</v>
      </c>
    </row>
    <row r="181" spans="4:21" hidden="1" x14ac:dyDescent="0.25">
      <c r="D181" s="3" t="str">
        <f>PLCs[[#This Row],[PLC Name]]&amp;PLCs[[#This Row],[Weight]]</f>
        <v>PLC-550000</v>
      </c>
      <c r="E181" s="29" t="s">
        <v>10</v>
      </c>
      <c r="F181" s="30">
        <v>50000</v>
      </c>
      <c r="G181" s="30" t="s">
        <v>121</v>
      </c>
      <c r="H181" s="30" t="s">
        <v>121</v>
      </c>
      <c r="I181" s="30" t="s">
        <v>121</v>
      </c>
      <c r="J181" s="30" t="s">
        <v>121</v>
      </c>
      <c r="K181" s="30">
        <v>20</v>
      </c>
      <c r="L181" s="30">
        <v>1</v>
      </c>
      <c r="M181" s="30">
        <v>11.45</v>
      </c>
      <c r="N181" s="5">
        <v>6.3</v>
      </c>
      <c r="O181" s="5">
        <f>ROUND(PLCs[[#This Row],[Oth Order Fee EUR]]*4.9,1)</f>
        <v>30.9</v>
      </c>
      <c r="S181" s="178">
        <f t="shared" si="13"/>
        <v>4.0493207264481388</v>
      </c>
      <c r="T181" s="178">
        <f t="shared" si="14"/>
        <v>0.20246603632240692</v>
      </c>
      <c r="U181" s="178">
        <f t="shared" si="15"/>
        <v>2.3182361158915592</v>
      </c>
    </row>
    <row r="182" spans="4:21" hidden="1" x14ac:dyDescent="0.25">
      <c r="D182" s="3" t="str">
        <f>PLCs[[#This Row],[PLC Name]]&amp;PLCs[[#This Row],[Weight]]</f>
        <v>PLC-555000</v>
      </c>
      <c r="E182" s="29" t="s">
        <v>10</v>
      </c>
      <c r="F182" s="30">
        <v>55000</v>
      </c>
      <c r="G182" s="30" t="s">
        <v>121</v>
      </c>
      <c r="H182" s="30" t="s">
        <v>121</v>
      </c>
      <c r="I182" s="30" t="s">
        <v>121</v>
      </c>
      <c r="J182" s="30" t="s">
        <v>121</v>
      </c>
      <c r="K182" s="30">
        <v>20</v>
      </c>
      <c r="L182" s="30">
        <v>1</v>
      </c>
      <c r="M182" s="30">
        <v>11.45</v>
      </c>
      <c r="N182" s="5">
        <v>6.3</v>
      </c>
      <c r="O182" s="5">
        <f>ROUND(PLCs[[#This Row],[Oth Order Fee EUR]]*4.9,1)</f>
        <v>30.9</v>
      </c>
      <c r="S182" s="179">
        <f t="shared" si="13"/>
        <v>4.0493207264481388</v>
      </c>
      <c r="T182" s="179">
        <f t="shared" si="14"/>
        <v>0.20246603632240692</v>
      </c>
      <c r="U182" s="179">
        <f t="shared" si="15"/>
        <v>2.3182361158915592</v>
      </c>
    </row>
    <row r="183" spans="4:21" hidden="1" x14ac:dyDescent="0.25">
      <c r="D183" s="3" t="str">
        <f>PLCs[[#This Row],[PLC Name]]&amp;PLCs[[#This Row],[Weight]]</f>
        <v>PLC-560000</v>
      </c>
      <c r="E183" s="29" t="s">
        <v>10</v>
      </c>
      <c r="F183" s="30">
        <v>60000</v>
      </c>
      <c r="G183" s="30" t="s">
        <v>121</v>
      </c>
      <c r="H183" s="30" t="s">
        <v>121</v>
      </c>
      <c r="I183" s="30" t="s">
        <v>121</v>
      </c>
      <c r="J183" s="30" t="s">
        <v>121</v>
      </c>
      <c r="K183" s="30">
        <v>20</v>
      </c>
      <c r="L183" s="30">
        <v>1</v>
      </c>
      <c r="M183" s="30">
        <v>11.45</v>
      </c>
      <c r="N183" s="5">
        <v>6.3</v>
      </c>
      <c r="O183" s="5">
        <f>ROUND(PLCs[[#This Row],[Oth Order Fee EUR]]*4.9,1)</f>
        <v>30.9</v>
      </c>
      <c r="S183" s="178">
        <f t="shared" si="13"/>
        <v>4.0493207264481388</v>
      </c>
      <c r="T183" s="178">
        <f t="shared" si="14"/>
        <v>0.20246603632240692</v>
      </c>
      <c r="U183" s="178">
        <f t="shared" si="15"/>
        <v>2.3182361158915592</v>
      </c>
    </row>
    <row r="184" spans="4:21" hidden="1" x14ac:dyDescent="0.25">
      <c r="D184" s="3" t="str">
        <f>PLCs[[#This Row],[PLC Name]]&amp;PLCs[[#This Row],[Weight]]</f>
        <v>PLC-565000</v>
      </c>
      <c r="E184" s="29" t="s">
        <v>10</v>
      </c>
      <c r="F184" s="30">
        <v>65000</v>
      </c>
      <c r="G184" s="30" t="s">
        <v>121</v>
      </c>
      <c r="H184" s="30" t="s">
        <v>121</v>
      </c>
      <c r="I184" s="30" t="s">
        <v>121</v>
      </c>
      <c r="J184" s="30" t="s">
        <v>121</v>
      </c>
      <c r="K184" s="30">
        <v>20</v>
      </c>
      <c r="L184" s="30">
        <v>1</v>
      </c>
      <c r="M184" s="30">
        <v>11.45</v>
      </c>
      <c r="N184" s="5">
        <v>6.3</v>
      </c>
      <c r="O184" s="5">
        <f>ROUND(PLCs[[#This Row],[Oth Order Fee EUR]]*4.9,1)</f>
        <v>30.9</v>
      </c>
      <c r="S184" s="179">
        <f t="shared" si="13"/>
        <v>4.0493207264481388</v>
      </c>
      <c r="T184" s="179">
        <f t="shared" si="14"/>
        <v>0.20246603632240692</v>
      </c>
      <c r="U184" s="179">
        <f t="shared" si="15"/>
        <v>2.3182361158915592</v>
      </c>
    </row>
    <row r="185" spans="4:21" hidden="1" x14ac:dyDescent="0.25">
      <c r="D185" s="3" t="str">
        <f>PLCs[[#This Row],[PLC Name]]&amp;PLCs[[#This Row],[Weight]]</f>
        <v>PLC-570000</v>
      </c>
      <c r="E185" s="29" t="s">
        <v>10</v>
      </c>
      <c r="F185" s="30">
        <v>70000</v>
      </c>
      <c r="G185" s="30" t="s">
        <v>121</v>
      </c>
      <c r="H185" s="30" t="s">
        <v>121</v>
      </c>
      <c r="I185" s="30" t="s">
        <v>121</v>
      </c>
      <c r="J185" s="30" t="s">
        <v>121</v>
      </c>
      <c r="K185" s="30">
        <v>20</v>
      </c>
      <c r="L185" s="30">
        <v>1</v>
      </c>
      <c r="M185" s="30">
        <v>11.45</v>
      </c>
      <c r="N185" s="5">
        <v>6.3</v>
      </c>
      <c r="O185" s="5">
        <f>ROUND(PLCs[[#This Row],[Oth Order Fee EUR]]*4.9,1)</f>
        <v>30.9</v>
      </c>
      <c r="S185" s="178">
        <f t="shared" si="13"/>
        <v>4.0493207264481388</v>
      </c>
      <c r="T185" s="178">
        <f t="shared" si="14"/>
        <v>0.20246603632240692</v>
      </c>
      <c r="U185" s="178">
        <f t="shared" si="15"/>
        <v>2.3182361158915592</v>
      </c>
    </row>
    <row r="186" spans="4:21" hidden="1" x14ac:dyDescent="0.25">
      <c r="D186" s="3" t="str">
        <f>PLCs[[#This Row],[PLC Name]]&amp;PLCs[[#This Row],[Weight]]</f>
        <v>PLC-575000</v>
      </c>
      <c r="E186" s="29" t="s">
        <v>10</v>
      </c>
      <c r="F186" s="30">
        <v>75000</v>
      </c>
      <c r="G186" s="30" t="s">
        <v>121</v>
      </c>
      <c r="H186" s="30" t="s">
        <v>121</v>
      </c>
      <c r="I186" s="30" t="s">
        <v>121</v>
      </c>
      <c r="J186" s="30" t="s">
        <v>121</v>
      </c>
      <c r="K186" s="30">
        <v>20</v>
      </c>
      <c r="L186" s="30">
        <v>1</v>
      </c>
      <c r="M186" s="30">
        <v>11.45</v>
      </c>
      <c r="N186" s="5">
        <v>6.3</v>
      </c>
      <c r="O186" s="5">
        <f>ROUND(PLCs[[#This Row],[Oth Order Fee EUR]]*4.9,1)</f>
        <v>30.9</v>
      </c>
      <c r="S186" s="179">
        <f t="shared" si="13"/>
        <v>4.0493207264481388</v>
      </c>
      <c r="T186" s="179">
        <f t="shared" si="14"/>
        <v>0.20246603632240692</v>
      </c>
      <c r="U186" s="179">
        <f t="shared" si="15"/>
        <v>2.3182361158915592</v>
      </c>
    </row>
    <row r="187" spans="4:21" hidden="1" x14ac:dyDescent="0.25">
      <c r="D187" s="3" t="str">
        <f>PLCs[[#This Row],[PLC Name]]&amp;PLCs[[#This Row],[Weight]]</f>
        <v>PLC-580000</v>
      </c>
      <c r="E187" s="29" t="s">
        <v>10</v>
      </c>
      <c r="F187" s="30">
        <v>80000</v>
      </c>
      <c r="G187" s="30" t="s">
        <v>121</v>
      </c>
      <c r="H187" s="30" t="s">
        <v>121</v>
      </c>
      <c r="I187" s="30" t="s">
        <v>121</v>
      </c>
      <c r="J187" s="30" t="s">
        <v>121</v>
      </c>
      <c r="K187" s="30">
        <v>20</v>
      </c>
      <c r="L187" s="30">
        <v>1</v>
      </c>
      <c r="M187" s="30">
        <v>11.45</v>
      </c>
      <c r="N187" s="5">
        <v>6.3</v>
      </c>
      <c r="O187" s="5">
        <f>ROUND(PLCs[[#This Row],[Oth Order Fee EUR]]*4.9,1)</f>
        <v>30.9</v>
      </c>
      <c r="S187" s="178">
        <f t="shared" si="13"/>
        <v>4.0493207264481388</v>
      </c>
      <c r="T187" s="178">
        <f t="shared" si="14"/>
        <v>0.20246603632240692</v>
      </c>
      <c r="U187" s="178">
        <f t="shared" si="15"/>
        <v>2.3182361158915592</v>
      </c>
    </row>
    <row r="188" spans="4:21" hidden="1" x14ac:dyDescent="0.25">
      <c r="D188" s="3" t="str">
        <f>PLCs[[#This Row],[PLC Name]]&amp;PLCs[[#This Row],[Weight]]</f>
        <v>PLC-585000</v>
      </c>
      <c r="E188" s="29" t="s">
        <v>10</v>
      </c>
      <c r="F188" s="30">
        <v>85000</v>
      </c>
      <c r="G188" s="30" t="s">
        <v>121</v>
      </c>
      <c r="H188" s="30" t="s">
        <v>121</v>
      </c>
      <c r="I188" s="30" t="s">
        <v>121</v>
      </c>
      <c r="J188" s="30" t="s">
        <v>121</v>
      </c>
      <c r="K188" s="30">
        <v>20</v>
      </c>
      <c r="L188" s="30">
        <v>1</v>
      </c>
      <c r="M188" s="30">
        <v>11.45</v>
      </c>
      <c r="N188" s="5">
        <v>6.3</v>
      </c>
      <c r="O188" s="5">
        <f>ROUND(PLCs[[#This Row],[Oth Order Fee EUR]]*4.9,1)</f>
        <v>30.9</v>
      </c>
      <c r="S188" s="179">
        <f t="shared" si="13"/>
        <v>4.0493207264481388</v>
      </c>
      <c r="T188" s="179">
        <f t="shared" si="14"/>
        <v>0.20246603632240692</v>
      </c>
      <c r="U188" s="179">
        <f t="shared" si="15"/>
        <v>2.3182361158915592</v>
      </c>
    </row>
    <row r="189" spans="4:21" hidden="1" x14ac:dyDescent="0.25">
      <c r="D189" s="3" t="str">
        <f>PLCs[[#This Row],[PLC Name]]&amp;PLCs[[#This Row],[Weight]]</f>
        <v>PLC-590000</v>
      </c>
      <c r="E189" s="29" t="s">
        <v>10</v>
      </c>
      <c r="F189" s="30">
        <v>90000</v>
      </c>
      <c r="G189" s="30" t="s">
        <v>121</v>
      </c>
      <c r="H189" s="30" t="s">
        <v>121</v>
      </c>
      <c r="I189" s="30" t="s">
        <v>121</v>
      </c>
      <c r="J189" s="30" t="s">
        <v>121</v>
      </c>
      <c r="K189" s="30">
        <v>20</v>
      </c>
      <c r="L189" s="30">
        <v>1</v>
      </c>
      <c r="M189" s="30">
        <v>11.45</v>
      </c>
      <c r="N189" s="5">
        <v>6.3</v>
      </c>
      <c r="O189" s="5">
        <f>ROUND(PLCs[[#This Row],[Oth Order Fee EUR]]*4.9,1)</f>
        <v>30.9</v>
      </c>
      <c r="S189" s="178">
        <f t="shared" si="13"/>
        <v>4.0493207264481388</v>
      </c>
      <c r="T189" s="178">
        <f t="shared" si="14"/>
        <v>0.20246603632240692</v>
      </c>
      <c r="U189" s="178">
        <f t="shared" si="15"/>
        <v>2.3182361158915592</v>
      </c>
    </row>
    <row r="190" spans="4:21" hidden="1" x14ac:dyDescent="0.25">
      <c r="D190" s="3" t="str">
        <f>PLCs[[#This Row],[PLC Name]]&amp;PLCs[[#This Row],[Weight]]</f>
        <v>PLC-6100</v>
      </c>
      <c r="E190" s="29" t="s">
        <v>9</v>
      </c>
      <c r="F190" s="30">
        <v>100</v>
      </c>
      <c r="G190" s="30" t="s">
        <v>121</v>
      </c>
      <c r="H190" s="30" t="s">
        <v>121</v>
      </c>
      <c r="I190" s="30" t="s">
        <v>121</v>
      </c>
      <c r="J190" s="30" t="s">
        <v>121</v>
      </c>
      <c r="K190" s="30">
        <v>20</v>
      </c>
      <c r="L190" s="30">
        <v>1</v>
      </c>
      <c r="M190" s="30">
        <v>11.45</v>
      </c>
      <c r="N190" s="5">
        <v>6.3</v>
      </c>
      <c r="O190" s="5">
        <f>ROUND(PLCs[[#This Row],[Oth Order Fee EUR]]*4.9,1)</f>
        <v>30.9</v>
      </c>
      <c r="S190" s="179">
        <f t="shared" si="13"/>
        <v>4.0493207264481388</v>
      </c>
      <c r="T190" s="179">
        <f t="shared" si="14"/>
        <v>0.20246603632240692</v>
      </c>
      <c r="U190" s="179">
        <f t="shared" si="15"/>
        <v>2.3182361158915592</v>
      </c>
    </row>
    <row r="191" spans="4:21" hidden="1" x14ac:dyDescent="0.25">
      <c r="D191" s="3" t="str">
        <f>PLCs[[#This Row],[PLC Name]]&amp;PLCs[[#This Row],[Weight]]</f>
        <v>PLC-6250</v>
      </c>
      <c r="E191" s="29" t="s">
        <v>9</v>
      </c>
      <c r="F191" s="30">
        <v>250</v>
      </c>
      <c r="G191" s="30" t="s">
        <v>121</v>
      </c>
      <c r="H191" s="30" t="s">
        <v>121</v>
      </c>
      <c r="I191" s="30" t="s">
        <v>121</v>
      </c>
      <c r="J191" s="30" t="s">
        <v>121</v>
      </c>
      <c r="K191" s="30">
        <v>20</v>
      </c>
      <c r="L191" s="30">
        <v>1</v>
      </c>
      <c r="M191" s="30">
        <v>11.45</v>
      </c>
      <c r="N191" s="5">
        <v>6.3</v>
      </c>
      <c r="O191" s="5">
        <f>ROUND(PLCs[[#This Row],[Oth Order Fee EUR]]*4.9,1)</f>
        <v>30.9</v>
      </c>
      <c r="S191" s="178">
        <f t="shared" si="13"/>
        <v>4.0493207264481388</v>
      </c>
      <c r="T191" s="178">
        <f t="shared" si="14"/>
        <v>0.20246603632240692</v>
      </c>
      <c r="U191" s="178">
        <f t="shared" si="15"/>
        <v>2.3182361158915592</v>
      </c>
    </row>
    <row r="192" spans="4:21" hidden="1" x14ac:dyDescent="0.25">
      <c r="D192" s="3" t="str">
        <f>PLCs[[#This Row],[PLC Name]]&amp;PLCs[[#This Row],[Weight]]</f>
        <v>PLC-6500</v>
      </c>
      <c r="E192" s="29" t="s">
        <v>9</v>
      </c>
      <c r="F192" s="30">
        <v>500</v>
      </c>
      <c r="G192" s="30" t="s">
        <v>121</v>
      </c>
      <c r="H192" s="30" t="s">
        <v>121</v>
      </c>
      <c r="I192" s="30" t="s">
        <v>121</v>
      </c>
      <c r="J192" s="30" t="s">
        <v>121</v>
      </c>
      <c r="K192" s="30">
        <v>20</v>
      </c>
      <c r="L192" s="30">
        <v>1</v>
      </c>
      <c r="M192" s="30">
        <v>11.45</v>
      </c>
      <c r="N192" s="5">
        <v>6.3</v>
      </c>
      <c r="O192" s="5">
        <f>ROUND(PLCs[[#This Row],[Oth Order Fee EUR]]*4.9,1)</f>
        <v>30.9</v>
      </c>
      <c r="S192" s="179">
        <f t="shared" si="13"/>
        <v>4.0493207264481388</v>
      </c>
      <c r="T192" s="179">
        <f t="shared" si="14"/>
        <v>0.20246603632240692</v>
      </c>
      <c r="U192" s="179">
        <f t="shared" si="15"/>
        <v>2.3182361158915592</v>
      </c>
    </row>
    <row r="193" spans="4:21" x14ac:dyDescent="0.25">
      <c r="D193" s="3" t="str">
        <f>PLCs[[#This Row],[PLC Name]]&amp;PLCs[[#This Row],[Weight]]</f>
        <v>PLC-61000</v>
      </c>
      <c r="E193" s="4" t="s">
        <v>9</v>
      </c>
      <c r="F193" s="5">
        <v>1000</v>
      </c>
      <c r="G193" s="5">
        <v>610</v>
      </c>
      <c r="H193" s="5">
        <v>460</v>
      </c>
      <c r="I193" s="5">
        <v>460</v>
      </c>
      <c r="J193" s="5">
        <v>2450</v>
      </c>
      <c r="K193" s="5">
        <v>13</v>
      </c>
      <c r="L193" s="5">
        <v>2.1</v>
      </c>
      <c r="M193" s="5">
        <v>4.45</v>
      </c>
      <c r="N193" s="5">
        <v>5.83</v>
      </c>
      <c r="O193" s="5">
        <f>ROUND(PLCs[[#This Row],[Oth Order Fee EUR]]*4.9,1)</f>
        <v>28.6</v>
      </c>
      <c r="S193" s="178">
        <f t="shared" si="13"/>
        <v>2.6320584721912899</v>
      </c>
      <c r="T193" s="178">
        <f t="shared" si="14"/>
        <v>0.42517867627705458</v>
      </c>
      <c r="U193" s="178">
        <f t="shared" si="15"/>
        <v>0.90097386163471083</v>
      </c>
    </row>
    <row r="194" spans="4:21" x14ac:dyDescent="0.25">
      <c r="D194" s="3" t="str">
        <f>PLCs[[#This Row],[PLC Name]]&amp;PLCs[[#This Row],[Weight]]</f>
        <v>PLC-61250</v>
      </c>
      <c r="E194" s="4" t="s">
        <v>9</v>
      </c>
      <c r="F194" s="5">
        <v>1250</v>
      </c>
      <c r="G194" s="5">
        <v>610</v>
      </c>
      <c r="H194" s="5">
        <v>460</v>
      </c>
      <c r="I194" s="5">
        <v>460</v>
      </c>
      <c r="J194" s="5">
        <v>2450</v>
      </c>
      <c r="K194" s="5">
        <v>14</v>
      </c>
      <c r="L194" s="5">
        <v>2.1</v>
      </c>
      <c r="M194" s="5">
        <v>5.14</v>
      </c>
      <c r="N194" s="5">
        <v>5.95</v>
      </c>
      <c r="O194" s="5">
        <f>ROUND(PLCs[[#This Row],[Oth Order Fee EUR]]*4.9,1)</f>
        <v>29.2</v>
      </c>
      <c r="S194" s="179">
        <f t="shared" si="13"/>
        <v>2.834524508513697</v>
      </c>
      <c r="T194" s="179">
        <f t="shared" si="14"/>
        <v>0.42517867627705458</v>
      </c>
      <c r="U194" s="179">
        <f t="shared" si="15"/>
        <v>1.0406754266971716</v>
      </c>
    </row>
    <row r="195" spans="4:21" x14ac:dyDescent="0.25">
      <c r="D195" s="3" t="str">
        <f>PLCs[[#This Row],[PLC Name]]&amp;PLCs[[#This Row],[Weight]]</f>
        <v>PLC-61500</v>
      </c>
      <c r="E195" s="4" t="s">
        <v>9</v>
      </c>
      <c r="F195" s="5">
        <v>1500</v>
      </c>
      <c r="G195" s="5">
        <v>610</v>
      </c>
      <c r="H195" s="5">
        <v>460</v>
      </c>
      <c r="I195" s="5">
        <v>460</v>
      </c>
      <c r="J195" s="5">
        <v>2450</v>
      </c>
      <c r="K195" s="5">
        <v>15</v>
      </c>
      <c r="L195" s="5">
        <v>2.1</v>
      </c>
      <c r="M195" s="5">
        <v>5.14</v>
      </c>
      <c r="N195" s="5">
        <v>5.99</v>
      </c>
      <c r="O195" s="5">
        <f>ROUND(PLCs[[#This Row],[Oth Order Fee EUR]]*4.9,1)</f>
        <v>29.4</v>
      </c>
      <c r="S195" s="178">
        <f t="shared" si="13"/>
        <v>3.0369905448361036</v>
      </c>
      <c r="T195" s="178">
        <f t="shared" si="14"/>
        <v>0.42517867627705458</v>
      </c>
      <c r="U195" s="178">
        <f t="shared" si="15"/>
        <v>1.0406754266971716</v>
      </c>
    </row>
    <row r="196" spans="4:21" x14ac:dyDescent="0.25">
      <c r="D196" s="3" t="str">
        <f>PLCs[[#This Row],[PLC Name]]&amp;PLCs[[#This Row],[Weight]]</f>
        <v>PLC-61750</v>
      </c>
      <c r="E196" s="4" t="s">
        <v>9</v>
      </c>
      <c r="F196" s="5">
        <v>1750</v>
      </c>
      <c r="G196" s="5">
        <v>610</v>
      </c>
      <c r="H196" s="5">
        <v>460</v>
      </c>
      <c r="I196" s="5">
        <v>460</v>
      </c>
      <c r="J196" s="5">
        <v>2450</v>
      </c>
      <c r="K196" s="5">
        <v>16</v>
      </c>
      <c r="L196" s="5">
        <v>2.1</v>
      </c>
      <c r="M196" s="5">
        <v>5.14</v>
      </c>
      <c r="N196" s="5">
        <v>5.99</v>
      </c>
      <c r="O196" s="5">
        <f>ROUND(PLCs[[#This Row],[Oth Order Fee EUR]]*4.9,1)</f>
        <v>29.4</v>
      </c>
      <c r="S196" s="179">
        <f t="shared" si="13"/>
        <v>3.2394565811585108</v>
      </c>
      <c r="T196" s="179">
        <f t="shared" si="14"/>
        <v>0.42517867627705458</v>
      </c>
      <c r="U196" s="179">
        <f t="shared" si="15"/>
        <v>1.0406754266971716</v>
      </c>
    </row>
    <row r="197" spans="4:21" x14ac:dyDescent="0.25">
      <c r="D197" s="3" t="str">
        <f>PLCs[[#This Row],[PLC Name]]&amp;PLCs[[#This Row],[Weight]]</f>
        <v>PLC-62000</v>
      </c>
      <c r="E197" s="4" t="s">
        <v>9</v>
      </c>
      <c r="F197" s="5">
        <v>2000</v>
      </c>
      <c r="G197" s="5">
        <v>610</v>
      </c>
      <c r="H197" s="5">
        <v>460</v>
      </c>
      <c r="I197" s="5">
        <v>460</v>
      </c>
      <c r="J197" s="5">
        <v>2450</v>
      </c>
      <c r="K197" s="5">
        <v>17</v>
      </c>
      <c r="L197" s="5">
        <v>2.1</v>
      </c>
      <c r="M197" s="5">
        <v>8.35</v>
      </c>
      <c r="N197" s="5">
        <v>6.07</v>
      </c>
      <c r="O197" s="5">
        <f>ROUND(PLCs[[#This Row],[Oth Order Fee EUR]]*4.9,1)</f>
        <v>29.7</v>
      </c>
      <c r="S197" s="178">
        <f t="shared" si="13"/>
        <v>3.4419226174809179</v>
      </c>
      <c r="T197" s="178">
        <f t="shared" si="14"/>
        <v>0.42517867627705458</v>
      </c>
      <c r="U197" s="178">
        <f t="shared" si="15"/>
        <v>1.6905914032920977</v>
      </c>
    </row>
    <row r="198" spans="4:21" x14ac:dyDescent="0.25">
      <c r="D198" s="3" t="str">
        <f>PLCs[[#This Row],[PLC Name]]&amp;PLCs[[#This Row],[Weight]]</f>
        <v>PLC-63000</v>
      </c>
      <c r="E198" s="4" t="s">
        <v>9</v>
      </c>
      <c r="F198" s="5">
        <v>3000</v>
      </c>
      <c r="G198" s="5">
        <v>610</v>
      </c>
      <c r="H198" s="5">
        <v>460</v>
      </c>
      <c r="I198" s="5">
        <v>460</v>
      </c>
      <c r="J198" s="5">
        <v>2450</v>
      </c>
      <c r="K198" s="5">
        <v>18</v>
      </c>
      <c r="L198" s="5">
        <v>2.2000000000000002</v>
      </c>
      <c r="M198" s="5">
        <v>11.559999999999999</v>
      </c>
      <c r="N198" s="5">
        <v>6.3</v>
      </c>
      <c r="O198" s="5">
        <f>ROUND(PLCs[[#This Row],[Oth Order Fee EUR]]*4.9,1)</f>
        <v>30.9</v>
      </c>
      <c r="S198" s="179">
        <f t="shared" si="13"/>
        <v>3.6443886538033246</v>
      </c>
      <c r="T198" s="179">
        <f t="shared" si="14"/>
        <v>0.44542527990929526</v>
      </c>
      <c r="U198" s="179">
        <f t="shared" si="15"/>
        <v>2.3405073798870237</v>
      </c>
    </row>
    <row r="199" spans="4:21" x14ac:dyDescent="0.25">
      <c r="D199" s="3" t="str">
        <f>PLCs[[#This Row],[PLC Name]]&amp;PLCs[[#This Row],[Weight]]</f>
        <v>PLC-64000</v>
      </c>
      <c r="E199" s="4" t="s">
        <v>9</v>
      </c>
      <c r="F199" s="5">
        <v>4000</v>
      </c>
      <c r="G199" s="5">
        <v>610</v>
      </c>
      <c r="H199" s="5">
        <v>460</v>
      </c>
      <c r="I199" s="5">
        <v>460</v>
      </c>
      <c r="J199" s="5">
        <v>2450</v>
      </c>
      <c r="K199" s="5">
        <v>19</v>
      </c>
      <c r="L199" s="5">
        <v>2.2000000000000002</v>
      </c>
      <c r="M199" s="5">
        <v>12.25</v>
      </c>
      <c r="N199" s="5">
        <v>6.3</v>
      </c>
      <c r="O199" s="5">
        <f>ROUND(PLCs[[#This Row],[Oth Order Fee EUR]]*4.9,1)</f>
        <v>30.9</v>
      </c>
      <c r="S199" s="178">
        <f t="shared" si="13"/>
        <v>3.8468546901257317</v>
      </c>
      <c r="T199" s="178">
        <f t="shared" si="14"/>
        <v>0.44542527990929526</v>
      </c>
      <c r="U199" s="178">
        <f t="shared" si="15"/>
        <v>2.4802089449494846</v>
      </c>
    </row>
    <row r="200" spans="4:21" x14ac:dyDescent="0.25">
      <c r="D200" s="3" t="str">
        <f>PLCs[[#This Row],[PLC Name]]&amp;PLCs[[#This Row],[Weight]]</f>
        <v>PLC-65000</v>
      </c>
      <c r="E200" s="4" t="s">
        <v>9</v>
      </c>
      <c r="F200" s="5">
        <v>5000</v>
      </c>
      <c r="G200" s="5">
        <v>610</v>
      </c>
      <c r="H200" s="5">
        <v>460</v>
      </c>
      <c r="I200" s="5">
        <v>460</v>
      </c>
      <c r="J200" s="5">
        <v>2450</v>
      </c>
      <c r="K200" s="5">
        <v>20</v>
      </c>
      <c r="L200" s="5">
        <v>2.2000000000000002</v>
      </c>
      <c r="M200" s="5">
        <v>12.5</v>
      </c>
      <c r="N200" s="5">
        <v>6.3</v>
      </c>
      <c r="O200" s="5">
        <f>ROUND(PLCs[[#This Row],[Oth Order Fee EUR]]*4.9,1)</f>
        <v>30.9</v>
      </c>
      <c r="S200" s="179">
        <f t="shared" si="13"/>
        <v>4.0493207264481388</v>
      </c>
      <c r="T200" s="179">
        <f t="shared" si="14"/>
        <v>0.44542527990929526</v>
      </c>
      <c r="U200" s="179">
        <f t="shared" si="15"/>
        <v>2.5308254540300865</v>
      </c>
    </row>
    <row r="201" spans="4:21" x14ac:dyDescent="0.25">
      <c r="D201" s="3" t="str">
        <f>PLCs[[#This Row],[PLC Name]]&amp;PLCs[[#This Row],[Weight]]</f>
        <v>PLC-66000</v>
      </c>
      <c r="E201" s="4" t="s">
        <v>9</v>
      </c>
      <c r="F201" s="5">
        <v>6000</v>
      </c>
      <c r="G201" s="5">
        <v>610</v>
      </c>
      <c r="H201" s="5">
        <v>460</v>
      </c>
      <c r="I201" s="5">
        <v>460</v>
      </c>
      <c r="J201" s="5">
        <v>2450</v>
      </c>
      <c r="K201" s="5">
        <v>21</v>
      </c>
      <c r="L201" s="5">
        <v>2.2000000000000002</v>
      </c>
      <c r="M201" s="5">
        <v>13.15</v>
      </c>
      <c r="N201" s="5">
        <v>6.3</v>
      </c>
      <c r="O201" s="5">
        <f>ROUND(PLCs[[#This Row],[Oth Order Fee EUR]]*4.9,1)</f>
        <v>30.9</v>
      </c>
      <c r="S201" s="178">
        <f t="shared" si="13"/>
        <v>4.2517867627705455</v>
      </c>
      <c r="T201" s="178">
        <f t="shared" si="14"/>
        <v>0.44542527990929526</v>
      </c>
      <c r="U201" s="178">
        <f t="shared" si="15"/>
        <v>2.6624283776396509</v>
      </c>
    </row>
    <row r="202" spans="4:21" x14ac:dyDescent="0.25">
      <c r="D202" s="3" t="str">
        <f>PLCs[[#This Row],[PLC Name]]&amp;PLCs[[#This Row],[Weight]]</f>
        <v>PLC-67000</v>
      </c>
      <c r="E202" s="4" t="s">
        <v>9</v>
      </c>
      <c r="F202" s="5">
        <v>7000</v>
      </c>
      <c r="G202" s="5">
        <v>610</v>
      </c>
      <c r="H202" s="5">
        <v>460</v>
      </c>
      <c r="I202" s="5">
        <v>460</v>
      </c>
      <c r="J202" s="5">
        <v>2450</v>
      </c>
      <c r="K202" s="5">
        <v>22</v>
      </c>
      <c r="L202" s="5">
        <v>2.2000000000000002</v>
      </c>
      <c r="M202" s="5">
        <v>13.5</v>
      </c>
      <c r="N202" s="5">
        <v>6.3</v>
      </c>
      <c r="O202" s="5">
        <f>ROUND(PLCs[[#This Row],[Oth Order Fee EUR]]*4.9,1)</f>
        <v>30.9</v>
      </c>
      <c r="S202" s="179">
        <f t="shared" si="13"/>
        <v>4.4542527990929521</v>
      </c>
      <c r="T202" s="179">
        <f t="shared" si="14"/>
        <v>0.44542527990929526</v>
      </c>
      <c r="U202" s="179">
        <f t="shared" si="15"/>
        <v>2.7332914903524936</v>
      </c>
    </row>
    <row r="203" spans="4:21" x14ac:dyDescent="0.25">
      <c r="D203" s="3" t="str">
        <f>PLCs[[#This Row],[PLC Name]]&amp;PLCs[[#This Row],[Weight]]</f>
        <v>PLC-68000</v>
      </c>
      <c r="E203" s="4" t="s">
        <v>9</v>
      </c>
      <c r="F203" s="5">
        <v>8000</v>
      </c>
      <c r="G203" s="5">
        <v>610</v>
      </c>
      <c r="H203" s="5">
        <v>460</v>
      </c>
      <c r="I203" s="5">
        <v>460</v>
      </c>
      <c r="J203" s="5">
        <v>2450</v>
      </c>
      <c r="K203" s="5">
        <v>23</v>
      </c>
      <c r="L203" s="5">
        <v>2.2000000000000002</v>
      </c>
      <c r="M203" s="5">
        <v>13.65</v>
      </c>
      <c r="N203" s="5">
        <v>6.3</v>
      </c>
      <c r="O203" s="5">
        <f>ROUND(PLCs[[#This Row],[Oth Order Fee EUR]]*4.9,1)</f>
        <v>30.9</v>
      </c>
      <c r="S203" s="178">
        <f t="shared" si="13"/>
        <v>4.6567188354153588</v>
      </c>
      <c r="T203" s="178">
        <f t="shared" si="14"/>
        <v>0.44542527990929526</v>
      </c>
      <c r="U203" s="178">
        <f t="shared" si="15"/>
        <v>2.7636613958008547</v>
      </c>
    </row>
    <row r="204" spans="4:21" x14ac:dyDescent="0.25">
      <c r="D204" s="3" t="str">
        <f>PLCs[[#This Row],[PLC Name]]&amp;PLCs[[#This Row],[Weight]]</f>
        <v>PLC-69000</v>
      </c>
      <c r="E204" s="4" t="s">
        <v>9</v>
      </c>
      <c r="F204" s="5">
        <v>9000</v>
      </c>
      <c r="G204" s="5">
        <v>610</v>
      </c>
      <c r="H204" s="5">
        <v>460</v>
      </c>
      <c r="I204" s="5">
        <v>460</v>
      </c>
      <c r="J204" s="5">
        <v>2450</v>
      </c>
      <c r="K204" s="5">
        <v>24</v>
      </c>
      <c r="L204" s="5">
        <v>2.2000000000000002</v>
      </c>
      <c r="M204" s="5">
        <v>13.700000000000001</v>
      </c>
      <c r="N204" s="5">
        <v>6.3</v>
      </c>
      <c r="O204" s="5">
        <f>ROUND(PLCs[[#This Row],[Oth Order Fee EUR]]*4.9,1)</f>
        <v>30.9</v>
      </c>
      <c r="S204" s="179">
        <f t="shared" si="13"/>
        <v>4.8591848717377664</v>
      </c>
      <c r="T204" s="179">
        <f t="shared" si="14"/>
        <v>0.44542527990929526</v>
      </c>
      <c r="U204" s="179">
        <f t="shared" si="15"/>
        <v>2.7737846976169749</v>
      </c>
    </row>
    <row r="205" spans="4:21" x14ac:dyDescent="0.25">
      <c r="D205" s="3" t="str">
        <f>PLCs[[#This Row],[PLC Name]]&amp;PLCs[[#This Row],[Weight]]</f>
        <v>PLC-610000</v>
      </c>
      <c r="E205" s="4" t="s">
        <v>9</v>
      </c>
      <c r="F205" s="5">
        <v>10000</v>
      </c>
      <c r="G205" s="5">
        <v>610</v>
      </c>
      <c r="H205" s="5">
        <v>460</v>
      </c>
      <c r="I205" s="5">
        <v>460</v>
      </c>
      <c r="J205" s="5">
        <v>2450</v>
      </c>
      <c r="K205" s="5">
        <v>25</v>
      </c>
      <c r="L205" s="5">
        <v>2.2000000000000002</v>
      </c>
      <c r="M205" s="5">
        <v>13.9</v>
      </c>
      <c r="N205" s="5">
        <v>6.3</v>
      </c>
      <c r="O205" s="5">
        <f>ROUND(PLCs[[#This Row],[Oth Order Fee EUR]]*4.9,1)</f>
        <v>30.9</v>
      </c>
      <c r="S205" s="178">
        <f t="shared" si="13"/>
        <v>5.061650908060173</v>
      </c>
      <c r="T205" s="178">
        <f t="shared" si="14"/>
        <v>0.44542527990929526</v>
      </c>
      <c r="U205" s="178">
        <f t="shared" si="15"/>
        <v>2.8142779048814561</v>
      </c>
    </row>
    <row r="206" spans="4:21" hidden="1" x14ac:dyDescent="0.25">
      <c r="D206" s="3" t="str">
        <f>PLCs[[#This Row],[PLC Name]]&amp;PLCs[[#This Row],[Weight]]</f>
        <v>PLC-611000</v>
      </c>
      <c r="E206" s="29" t="s">
        <v>9</v>
      </c>
      <c r="F206" s="30">
        <v>11000</v>
      </c>
      <c r="G206" s="30" t="s">
        <v>121</v>
      </c>
      <c r="H206" s="30" t="s">
        <v>121</v>
      </c>
      <c r="I206" s="30" t="s">
        <v>121</v>
      </c>
      <c r="J206" s="30" t="s">
        <v>121</v>
      </c>
      <c r="K206" s="30">
        <v>25</v>
      </c>
      <c r="L206" s="30">
        <v>2.2000000000000002</v>
      </c>
      <c r="M206" s="30">
        <v>13.9</v>
      </c>
      <c r="N206" s="5">
        <v>6.3</v>
      </c>
      <c r="O206" s="5">
        <f>ROUND(PLCs[[#This Row],[Oth Order Fee EUR]]*4.9,1)</f>
        <v>30.9</v>
      </c>
      <c r="S206" s="179">
        <f t="shared" si="13"/>
        <v>5.061650908060173</v>
      </c>
      <c r="T206" s="179">
        <f t="shared" si="14"/>
        <v>0.44542527990929526</v>
      </c>
      <c r="U206" s="179">
        <f t="shared" si="15"/>
        <v>2.8142779048814561</v>
      </c>
    </row>
    <row r="207" spans="4:21" hidden="1" x14ac:dyDescent="0.25">
      <c r="D207" s="3" t="str">
        <f>PLCs[[#This Row],[PLC Name]]&amp;PLCs[[#This Row],[Weight]]</f>
        <v>PLC-612000</v>
      </c>
      <c r="E207" s="29" t="s">
        <v>9</v>
      </c>
      <c r="F207" s="30">
        <v>12000</v>
      </c>
      <c r="G207" s="30" t="s">
        <v>121</v>
      </c>
      <c r="H207" s="30" t="s">
        <v>121</v>
      </c>
      <c r="I207" s="30" t="s">
        <v>121</v>
      </c>
      <c r="J207" s="30" t="s">
        <v>121</v>
      </c>
      <c r="K207" s="30">
        <v>25</v>
      </c>
      <c r="L207" s="30">
        <v>2.2000000000000002</v>
      </c>
      <c r="M207" s="30">
        <v>13.9</v>
      </c>
      <c r="N207" s="5">
        <v>6.3</v>
      </c>
      <c r="O207" s="5">
        <f>ROUND(PLCs[[#This Row],[Oth Order Fee EUR]]*4.9,1)</f>
        <v>30.9</v>
      </c>
      <c r="S207" s="178">
        <f t="shared" si="13"/>
        <v>5.061650908060173</v>
      </c>
      <c r="T207" s="178">
        <f t="shared" si="14"/>
        <v>0.44542527990929526</v>
      </c>
      <c r="U207" s="178">
        <f t="shared" si="15"/>
        <v>2.8142779048814561</v>
      </c>
    </row>
    <row r="208" spans="4:21" hidden="1" x14ac:dyDescent="0.25">
      <c r="D208" s="3" t="str">
        <f>PLCs[[#This Row],[PLC Name]]&amp;PLCs[[#This Row],[Weight]]</f>
        <v>PLC-615000</v>
      </c>
      <c r="E208" s="29" t="s">
        <v>9</v>
      </c>
      <c r="F208" s="30">
        <v>15000</v>
      </c>
      <c r="G208" s="30" t="s">
        <v>121</v>
      </c>
      <c r="H208" s="30" t="s">
        <v>121</v>
      </c>
      <c r="I208" s="30" t="s">
        <v>121</v>
      </c>
      <c r="J208" s="30" t="s">
        <v>121</v>
      </c>
      <c r="K208" s="30">
        <v>25</v>
      </c>
      <c r="L208" s="30">
        <v>2.2000000000000002</v>
      </c>
      <c r="M208" s="30">
        <v>13.9</v>
      </c>
      <c r="N208" s="5">
        <v>6.3</v>
      </c>
      <c r="O208" s="5">
        <f>ROUND(PLCs[[#This Row],[Oth Order Fee EUR]]*4.9,1)</f>
        <v>30.9</v>
      </c>
      <c r="S208" s="179">
        <f t="shared" si="13"/>
        <v>5.061650908060173</v>
      </c>
      <c r="T208" s="179">
        <f t="shared" si="14"/>
        <v>0.44542527990929526</v>
      </c>
      <c r="U208" s="179">
        <f t="shared" si="15"/>
        <v>2.8142779048814561</v>
      </c>
    </row>
    <row r="209" spans="4:21" x14ac:dyDescent="0.25">
      <c r="D209" s="3" t="str">
        <f>PLCs[[#This Row],[PLC Name]]&amp;PLCs[[#This Row],[Weight]]</f>
        <v>PLC-620000</v>
      </c>
      <c r="E209" s="4" t="s">
        <v>9</v>
      </c>
      <c r="F209" s="5">
        <v>20000</v>
      </c>
      <c r="G209" s="5">
        <v>610</v>
      </c>
      <c r="H209" s="5">
        <v>460</v>
      </c>
      <c r="I209" s="5">
        <v>460</v>
      </c>
      <c r="J209" s="5">
        <v>2450</v>
      </c>
      <c r="K209" s="5">
        <v>26</v>
      </c>
      <c r="L209" s="5">
        <v>2.2000000000000002</v>
      </c>
      <c r="M209" s="5">
        <v>14.8</v>
      </c>
      <c r="N209" s="5">
        <v>6.3</v>
      </c>
      <c r="O209" s="5">
        <f>ROUND(PLCs[[#This Row],[Oth Order Fee EUR]]*4.9,1)</f>
        <v>30.9</v>
      </c>
      <c r="S209" s="178">
        <f t="shared" si="13"/>
        <v>5.2641169443825797</v>
      </c>
      <c r="T209" s="178">
        <f t="shared" si="14"/>
        <v>0.44542527990929526</v>
      </c>
      <c r="U209" s="178">
        <f t="shared" si="15"/>
        <v>2.9964973375716224</v>
      </c>
    </row>
    <row r="210" spans="4:21" hidden="1" x14ac:dyDescent="0.25">
      <c r="D210" s="3" t="str">
        <f>PLCs[[#This Row],[PLC Name]]&amp;PLCs[[#This Row],[Weight]]</f>
        <v>PLC-625000</v>
      </c>
      <c r="E210" s="29" t="s">
        <v>9</v>
      </c>
      <c r="F210" s="30">
        <v>25000</v>
      </c>
      <c r="G210" s="30" t="s">
        <v>121</v>
      </c>
      <c r="H210" s="30" t="s">
        <v>121</v>
      </c>
      <c r="I210" s="30" t="s">
        <v>121</v>
      </c>
      <c r="J210" s="30" t="s">
        <v>121</v>
      </c>
      <c r="K210" s="30">
        <v>26</v>
      </c>
      <c r="L210" s="30">
        <v>2.2000000000000002</v>
      </c>
      <c r="M210" s="30">
        <v>14.8</v>
      </c>
      <c r="N210" s="5">
        <v>6.3</v>
      </c>
      <c r="O210" s="5">
        <f>ROUND(PLCs[[#This Row],[Oth Order Fee EUR]]*4.9,1)</f>
        <v>30.9</v>
      </c>
      <c r="S210" s="179">
        <f t="shared" si="13"/>
        <v>5.2641169443825797</v>
      </c>
      <c r="T210" s="179">
        <f t="shared" si="14"/>
        <v>0.44542527990929526</v>
      </c>
      <c r="U210" s="179">
        <f t="shared" si="15"/>
        <v>2.9964973375716224</v>
      </c>
    </row>
    <row r="211" spans="4:21" x14ac:dyDescent="0.25">
      <c r="D211" s="3" t="str">
        <f>PLCs[[#This Row],[PLC Name]]&amp;PLCs[[#This Row],[Weight]]</f>
        <v>PLC-630000</v>
      </c>
      <c r="E211" s="4" t="s">
        <v>9</v>
      </c>
      <c r="F211" s="5">
        <v>30000</v>
      </c>
      <c r="G211" s="5">
        <v>610</v>
      </c>
      <c r="H211" s="5">
        <v>460</v>
      </c>
      <c r="I211" s="5">
        <v>460</v>
      </c>
      <c r="J211" s="5">
        <v>2450</v>
      </c>
      <c r="K211" s="5">
        <v>27</v>
      </c>
      <c r="L211" s="5">
        <v>2.2000000000000002</v>
      </c>
      <c r="M211" s="5">
        <v>17.649999999999999</v>
      </c>
      <c r="N211" s="5">
        <v>6.3</v>
      </c>
      <c r="O211" s="5">
        <f>ROUND(PLCs[[#This Row],[Oth Order Fee EUR]]*4.9,1)</f>
        <v>30.9</v>
      </c>
      <c r="S211" s="178">
        <f t="shared" si="13"/>
        <v>5.4665829807049873</v>
      </c>
      <c r="T211" s="178">
        <f t="shared" si="14"/>
        <v>0.44542527990929526</v>
      </c>
      <c r="U211" s="178">
        <f t="shared" si="15"/>
        <v>3.5735255410904818</v>
      </c>
    </row>
    <row r="212" spans="4:21" hidden="1" x14ac:dyDescent="0.25">
      <c r="D212" s="3" t="str">
        <f>PLCs[[#This Row],[PLC Name]]&amp;PLCs[[#This Row],[Weight]]</f>
        <v>PLC-635000</v>
      </c>
      <c r="E212" s="29" t="s">
        <v>9</v>
      </c>
      <c r="F212" s="30">
        <v>35000</v>
      </c>
      <c r="G212" s="30" t="s">
        <v>121</v>
      </c>
      <c r="H212" s="30" t="s">
        <v>121</v>
      </c>
      <c r="I212" s="30" t="s">
        <v>121</v>
      </c>
      <c r="J212" s="30" t="s">
        <v>121</v>
      </c>
      <c r="K212" s="30">
        <v>27</v>
      </c>
      <c r="L212" s="30">
        <v>2.2000000000000002</v>
      </c>
      <c r="M212" s="30">
        <v>17.649999999999999</v>
      </c>
      <c r="N212" s="5">
        <v>6.3</v>
      </c>
      <c r="O212" s="5">
        <f>ROUND(PLCs[[#This Row],[Oth Order Fee EUR]]*4.9,1)</f>
        <v>30.9</v>
      </c>
      <c r="S212" s="179">
        <f t="shared" si="13"/>
        <v>5.4665829807049873</v>
      </c>
      <c r="T212" s="179">
        <f t="shared" si="14"/>
        <v>0.44542527990929526</v>
      </c>
      <c r="U212" s="179">
        <f t="shared" si="15"/>
        <v>3.5735255410904818</v>
      </c>
    </row>
    <row r="213" spans="4:21" x14ac:dyDescent="0.25">
      <c r="D213" s="3" t="str">
        <f>PLCs[[#This Row],[PLC Name]]&amp;PLCs[[#This Row],[Weight]]</f>
        <v>PLC-638000</v>
      </c>
      <c r="E213" s="4" t="s">
        <v>9</v>
      </c>
      <c r="F213" s="5">
        <v>38000</v>
      </c>
      <c r="G213" s="5">
        <v>610</v>
      </c>
      <c r="H213" s="5">
        <v>460</v>
      </c>
      <c r="I213" s="5">
        <v>460</v>
      </c>
      <c r="J213" s="5">
        <v>2450</v>
      </c>
      <c r="K213" s="5">
        <v>28</v>
      </c>
      <c r="L213" s="5">
        <v>2.2000000000000002</v>
      </c>
      <c r="M213" s="5">
        <v>20.5</v>
      </c>
      <c r="N213" s="5">
        <v>6.3</v>
      </c>
      <c r="O213" s="5">
        <f>ROUND(PLCs[[#This Row],[Oth Order Fee EUR]]*4.9,1)</f>
        <v>30.9</v>
      </c>
      <c r="S213" s="178">
        <f t="shared" si="13"/>
        <v>5.6690490170273939</v>
      </c>
      <c r="T213" s="178">
        <f t="shared" si="14"/>
        <v>0.44542527990929526</v>
      </c>
      <c r="U213" s="178">
        <f t="shared" si="15"/>
        <v>4.1505537446093417</v>
      </c>
    </row>
    <row r="214" spans="4:21" hidden="1" x14ac:dyDescent="0.25">
      <c r="D214" s="3" t="str">
        <f>PLCs[[#This Row],[PLC Name]]&amp;PLCs[[#This Row],[Weight]]</f>
        <v>PLC-640000</v>
      </c>
      <c r="E214" s="29" t="s">
        <v>9</v>
      </c>
      <c r="F214" s="30">
        <v>40000</v>
      </c>
      <c r="G214" s="30" t="s">
        <v>121</v>
      </c>
      <c r="H214" s="30" t="s">
        <v>121</v>
      </c>
      <c r="I214" s="30" t="s">
        <v>121</v>
      </c>
      <c r="J214" s="30" t="s">
        <v>121</v>
      </c>
      <c r="K214" s="30">
        <v>28</v>
      </c>
      <c r="L214" s="30">
        <v>2.2000000000000002</v>
      </c>
      <c r="M214" s="30">
        <v>20.5</v>
      </c>
      <c r="N214" s="5">
        <v>6.3</v>
      </c>
      <c r="O214" s="5">
        <f>ROUND(PLCs[[#This Row],[Oth Order Fee EUR]]*4.9,1)</f>
        <v>30.9</v>
      </c>
      <c r="S214" s="179">
        <f t="shared" si="13"/>
        <v>5.6690490170273939</v>
      </c>
      <c r="T214" s="179">
        <f t="shared" si="14"/>
        <v>0.44542527990929526</v>
      </c>
      <c r="U214" s="179">
        <f t="shared" si="15"/>
        <v>4.1505537446093417</v>
      </c>
    </row>
    <row r="215" spans="4:21" hidden="1" x14ac:dyDescent="0.25">
      <c r="D215" s="3" t="str">
        <f>PLCs[[#This Row],[PLC Name]]&amp;PLCs[[#This Row],[Weight]]</f>
        <v>PLC-645000</v>
      </c>
      <c r="E215" s="29" t="s">
        <v>9</v>
      </c>
      <c r="F215" s="30">
        <v>45000</v>
      </c>
      <c r="G215" s="30" t="s">
        <v>121</v>
      </c>
      <c r="H215" s="30" t="s">
        <v>121</v>
      </c>
      <c r="I215" s="30" t="s">
        <v>121</v>
      </c>
      <c r="J215" s="30" t="s">
        <v>121</v>
      </c>
      <c r="K215" s="30">
        <v>28</v>
      </c>
      <c r="L215" s="30">
        <v>2.2000000000000002</v>
      </c>
      <c r="M215" s="30">
        <v>20.5</v>
      </c>
      <c r="N215" s="5">
        <v>6.3</v>
      </c>
      <c r="O215" s="5">
        <f>ROUND(PLCs[[#This Row],[Oth Order Fee EUR]]*4.9,1)</f>
        <v>30.9</v>
      </c>
      <c r="S215" s="178">
        <f t="shared" si="13"/>
        <v>5.6690490170273939</v>
      </c>
      <c r="T215" s="178">
        <f t="shared" si="14"/>
        <v>0.44542527990929526</v>
      </c>
      <c r="U215" s="178">
        <f t="shared" si="15"/>
        <v>4.1505537446093417</v>
      </c>
    </row>
    <row r="216" spans="4:21" hidden="1" x14ac:dyDescent="0.25">
      <c r="D216" s="3" t="str">
        <f>PLCs[[#This Row],[PLC Name]]&amp;PLCs[[#This Row],[Weight]]</f>
        <v>PLC-650000</v>
      </c>
      <c r="E216" s="29" t="s">
        <v>9</v>
      </c>
      <c r="F216" s="30">
        <v>50000</v>
      </c>
      <c r="G216" s="30" t="s">
        <v>121</v>
      </c>
      <c r="H216" s="30" t="s">
        <v>121</v>
      </c>
      <c r="I216" s="30" t="s">
        <v>121</v>
      </c>
      <c r="J216" s="30" t="s">
        <v>121</v>
      </c>
      <c r="K216" s="30">
        <v>28</v>
      </c>
      <c r="L216" s="30">
        <v>2.2000000000000002</v>
      </c>
      <c r="M216" s="30">
        <v>20.5</v>
      </c>
      <c r="N216" s="5">
        <v>6.3</v>
      </c>
      <c r="O216" s="5">
        <f>ROUND(PLCs[[#This Row],[Oth Order Fee EUR]]*4.9,1)</f>
        <v>30.9</v>
      </c>
      <c r="S216" s="179">
        <f t="shared" si="13"/>
        <v>5.6690490170273939</v>
      </c>
      <c r="T216" s="179">
        <f t="shared" si="14"/>
        <v>0.44542527990929526</v>
      </c>
      <c r="U216" s="179">
        <f t="shared" si="15"/>
        <v>4.1505537446093417</v>
      </c>
    </row>
    <row r="217" spans="4:21" hidden="1" x14ac:dyDescent="0.25">
      <c r="D217" s="3" t="str">
        <f>PLCs[[#This Row],[PLC Name]]&amp;PLCs[[#This Row],[Weight]]</f>
        <v>PLC-655000</v>
      </c>
      <c r="E217" s="29" t="s">
        <v>9</v>
      </c>
      <c r="F217" s="30">
        <v>55000</v>
      </c>
      <c r="G217" s="30" t="s">
        <v>121</v>
      </c>
      <c r="H217" s="30" t="s">
        <v>121</v>
      </c>
      <c r="I217" s="30" t="s">
        <v>121</v>
      </c>
      <c r="J217" s="30" t="s">
        <v>121</v>
      </c>
      <c r="K217" s="30">
        <v>28</v>
      </c>
      <c r="L217" s="30">
        <v>2.2000000000000002</v>
      </c>
      <c r="M217" s="30">
        <v>20.5</v>
      </c>
      <c r="N217" s="5">
        <v>6.3</v>
      </c>
      <c r="O217" s="5">
        <f>ROUND(PLCs[[#This Row],[Oth Order Fee EUR]]*4.9,1)</f>
        <v>30.9</v>
      </c>
      <c r="S217" s="178">
        <f t="shared" si="13"/>
        <v>5.6690490170273939</v>
      </c>
      <c r="T217" s="178">
        <f t="shared" si="14"/>
        <v>0.44542527990929526</v>
      </c>
      <c r="U217" s="178">
        <f t="shared" si="15"/>
        <v>4.1505537446093417</v>
      </c>
    </row>
    <row r="218" spans="4:21" hidden="1" x14ac:dyDescent="0.25">
      <c r="D218" s="3" t="str">
        <f>PLCs[[#This Row],[PLC Name]]&amp;PLCs[[#This Row],[Weight]]</f>
        <v>PLC-660000</v>
      </c>
      <c r="E218" s="29" t="s">
        <v>9</v>
      </c>
      <c r="F218" s="30">
        <v>60000</v>
      </c>
      <c r="G218" s="30" t="s">
        <v>121</v>
      </c>
      <c r="H218" s="30" t="s">
        <v>121</v>
      </c>
      <c r="I218" s="30" t="s">
        <v>121</v>
      </c>
      <c r="J218" s="30" t="s">
        <v>121</v>
      </c>
      <c r="K218" s="30">
        <v>28</v>
      </c>
      <c r="L218" s="30">
        <v>2.2000000000000002</v>
      </c>
      <c r="M218" s="30">
        <v>20.5</v>
      </c>
      <c r="N218" s="5">
        <v>6.3</v>
      </c>
      <c r="O218" s="5">
        <f>ROUND(PLCs[[#This Row],[Oth Order Fee EUR]]*4.9,1)</f>
        <v>30.9</v>
      </c>
      <c r="S218" s="179">
        <f t="shared" si="13"/>
        <v>5.6690490170273939</v>
      </c>
      <c r="T218" s="179">
        <f t="shared" si="14"/>
        <v>0.44542527990929526</v>
      </c>
      <c r="U218" s="179">
        <f t="shared" si="15"/>
        <v>4.1505537446093417</v>
      </c>
    </row>
    <row r="219" spans="4:21" hidden="1" x14ac:dyDescent="0.25">
      <c r="D219" s="3" t="str">
        <f>PLCs[[#This Row],[PLC Name]]&amp;PLCs[[#This Row],[Weight]]</f>
        <v>PLC-665000</v>
      </c>
      <c r="E219" s="29" t="s">
        <v>9</v>
      </c>
      <c r="F219" s="30">
        <v>65000</v>
      </c>
      <c r="G219" s="30" t="s">
        <v>121</v>
      </c>
      <c r="H219" s="30" t="s">
        <v>121</v>
      </c>
      <c r="I219" s="30" t="s">
        <v>121</v>
      </c>
      <c r="J219" s="30" t="s">
        <v>121</v>
      </c>
      <c r="K219" s="30">
        <v>28</v>
      </c>
      <c r="L219" s="30">
        <v>2.2000000000000002</v>
      </c>
      <c r="M219" s="30">
        <v>20.5</v>
      </c>
      <c r="N219" s="5">
        <v>6.3</v>
      </c>
      <c r="O219" s="5">
        <f>ROUND(PLCs[[#This Row],[Oth Order Fee EUR]]*4.9,1)</f>
        <v>30.9</v>
      </c>
      <c r="S219" s="178">
        <f t="shared" si="13"/>
        <v>5.6690490170273939</v>
      </c>
      <c r="T219" s="178">
        <f t="shared" si="14"/>
        <v>0.44542527990929526</v>
      </c>
      <c r="U219" s="178">
        <f t="shared" si="15"/>
        <v>4.1505537446093417</v>
      </c>
    </row>
    <row r="220" spans="4:21" hidden="1" x14ac:dyDescent="0.25">
      <c r="D220" s="3" t="str">
        <f>PLCs[[#This Row],[PLC Name]]&amp;PLCs[[#This Row],[Weight]]</f>
        <v>PLC-670000</v>
      </c>
      <c r="E220" s="29" t="s">
        <v>9</v>
      </c>
      <c r="F220" s="30">
        <v>70000</v>
      </c>
      <c r="G220" s="30" t="s">
        <v>121</v>
      </c>
      <c r="H220" s="30" t="s">
        <v>121</v>
      </c>
      <c r="I220" s="30" t="s">
        <v>121</v>
      </c>
      <c r="J220" s="30" t="s">
        <v>121</v>
      </c>
      <c r="K220" s="30">
        <v>28</v>
      </c>
      <c r="L220" s="30">
        <v>2.2000000000000002</v>
      </c>
      <c r="M220" s="30">
        <v>20.5</v>
      </c>
      <c r="N220" s="5">
        <v>6.3</v>
      </c>
      <c r="O220" s="5">
        <f>ROUND(PLCs[[#This Row],[Oth Order Fee EUR]]*4.9,1)</f>
        <v>30.9</v>
      </c>
      <c r="S220" s="179">
        <f t="shared" si="13"/>
        <v>5.6690490170273939</v>
      </c>
      <c r="T220" s="179">
        <f t="shared" si="14"/>
        <v>0.44542527990929526</v>
      </c>
      <c r="U220" s="179">
        <f t="shared" si="15"/>
        <v>4.1505537446093417</v>
      </c>
    </row>
    <row r="221" spans="4:21" hidden="1" x14ac:dyDescent="0.25">
      <c r="D221" s="3" t="str">
        <f>PLCs[[#This Row],[PLC Name]]&amp;PLCs[[#This Row],[Weight]]</f>
        <v>PLC-675000</v>
      </c>
      <c r="E221" s="29" t="s">
        <v>9</v>
      </c>
      <c r="F221" s="30">
        <v>75000</v>
      </c>
      <c r="G221" s="30" t="s">
        <v>121</v>
      </c>
      <c r="H221" s="30" t="s">
        <v>121</v>
      </c>
      <c r="I221" s="30" t="s">
        <v>121</v>
      </c>
      <c r="J221" s="30" t="s">
        <v>121</v>
      </c>
      <c r="K221" s="30">
        <v>28</v>
      </c>
      <c r="L221" s="30">
        <v>2.2000000000000002</v>
      </c>
      <c r="M221" s="30">
        <v>20.5</v>
      </c>
      <c r="N221" s="5">
        <v>6.3</v>
      </c>
      <c r="O221" s="5">
        <f>ROUND(PLCs[[#This Row],[Oth Order Fee EUR]]*4.9,1)</f>
        <v>30.9</v>
      </c>
      <c r="S221" s="178">
        <f t="shared" si="13"/>
        <v>5.6690490170273939</v>
      </c>
      <c r="T221" s="178">
        <f t="shared" si="14"/>
        <v>0.44542527990929526</v>
      </c>
      <c r="U221" s="178">
        <f t="shared" si="15"/>
        <v>4.1505537446093417</v>
      </c>
    </row>
    <row r="222" spans="4:21" hidden="1" x14ac:dyDescent="0.25">
      <c r="D222" s="3" t="str">
        <f>PLCs[[#This Row],[PLC Name]]&amp;PLCs[[#This Row],[Weight]]</f>
        <v>PLC-680000</v>
      </c>
      <c r="E222" s="29" t="s">
        <v>9</v>
      </c>
      <c r="F222" s="30">
        <v>80000</v>
      </c>
      <c r="G222" s="30" t="s">
        <v>121</v>
      </c>
      <c r="H222" s="30" t="s">
        <v>121</v>
      </c>
      <c r="I222" s="30" t="s">
        <v>121</v>
      </c>
      <c r="J222" s="30" t="s">
        <v>121</v>
      </c>
      <c r="K222" s="30">
        <v>28</v>
      </c>
      <c r="L222" s="30">
        <v>2.2000000000000002</v>
      </c>
      <c r="M222" s="30">
        <v>20.5</v>
      </c>
      <c r="N222" s="5">
        <v>6.3</v>
      </c>
      <c r="O222" s="5">
        <f>ROUND(PLCs[[#This Row],[Oth Order Fee EUR]]*4.9,1)</f>
        <v>30.9</v>
      </c>
      <c r="S222" s="179">
        <f t="shared" si="13"/>
        <v>5.6690490170273939</v>
      </c>
      <c r="T222" s="179">
        <f t="shared" si="14"/>
        <v>0.44542527990929526</v>
      </c>
      <c r="U222" s="179">
        <f t="shared" si="15"/>
        <v>4.1505537446093417</v>
      </c>
    </row>
    <row r="223" spans="4:21" hidden="1" x14ac:dyDescent="0.25">
      <c r="D223" s="3" t="str">
        <f>PLCs[[#This Row],[PLC Name]]&amp;PLCs[[#This Row],[Weight]]</f>
        <v>PLC-685000</v>
      </c>
      <c r="E223" s="29" t="s">
        <v>9</v>
      </c>
      <c r="F223" s="30">
        <v>85000</v>
      </c>
      <c r="G223" s="30" t="s">
        <v>121</v>
      </c>
      <c r="H223" s="30" t="s">
        <v>121</v>
      </c>
      <c r="I223" s="30" t="s">
        <v>121</v>
      </c>
      <c r="J223" s="30" t="s">
        <v>121</v>
      </c>
      <c r="K223" s="30">
        <v>28</v>
      </c>
      <c r="L223" s="30">
        <v>2.2000000000000002</v>
      </c>
      <c r="M223" s="30">
        <v>20.5</v>
      </c>
      <c r="N223" s="5">
        <v>6.3</v>
      </c>
      <c r="O223" s="5">
        <f>ROUND(PLCs[[#This Row],[Oth Order Fee EUR]]*4.9,1)</f>
        <v>30.9</v>
      </c>
      <c r="S223" s="178">
        <f t="shared" si="13"/>
        <v>5.6690490170273939</v>
      </c>
      <c r="T223" s="178">
        <f t="shared" si="14"/>
        <v>0.44542527990929526</v>
      </c>
      <c r="U223" s="178">
        <f t="shared" si="15"/>
        <v>4.1505537446093417</v>
      </c>
    </row>
    <row r="224" spans="4:21" hidden="1" x14ac:dyDescent="0.25">
      <c r="D224" s="3" t="str">
        <f>PLCs[[#This Row],[PLC Name]]&amp;PLCs[[#This Row],[Weight]]</f>
        <v>PLC-690000</v>
      </c>
      <c r="E224" s="29" t="s">
        <v>9</v>
      </c>
      <c r="F224" s="30">
        <v>90000</v>
      </c>
      <c r="G224" s="30" t="s">
        <v>121</v>
      </c>
      <c r="H224" s="30" t="s">
        <v>121</v>
      </c>
      <c r="I224" s="30" t="s">
        <v>121</v>
      </c>
      <c r="J224" s="30" t="s">
        <v>121</v>
      </c>
      <c r="K224" s="30">
        <v>28</v>
      </c>
      <c r="L224" s="30">
        <v>2.2000000000000002</v>
      </c>
      <c r="M224" s="30">
        <v>20.5</v>
      </c>
      <c r="N224" s="5">
        <v>6.3</v>
      </c>
      <c r="O224" s="5">
        <f>ROUND(PLCs[[#This Row],[Oth Order Fee EUR]]*4.9,1)</f>
        <v>30.9</v>
      </c>
      <c r="S224" s="179">
        <f t="shared" si="13"/>
        <v>5.6690490170273939</v>
      </c>
      <c r="T224" s="179">
        <f t="shared" si="14"/>
        <v>0.44542527990929526</v>
      </c>
      <c r="U224" s="179">
        <f t="shared" si="15"/>
        <v>4.1505537446093417</v>
      </c>
    </row>
    <row r="225" spans="4:21" hidden="1" x14ac:dyDescent="0.25">
      <c r="D225" s="3" t="str">
        <f>PLCs[[#This Row],[PLC Name]]&amp;PLCs[[#This Row],[Weight]]</f>
        <v>PLC-7100</v>
      </c>
      <c r="E225" s="29" t="s">
        <v>8</v>
      </c>
      <c r="F225" s="30">
        <v>100</v>
      </c>
      <c r="G225" s="30" t="s">
        <v>121</v>
      </c>
      <c r="H225" s="30" t="s">
        <v>121</v>
      </c>
      <c r="I225" s="30" t="s">
        <v>121</v>
      </c>
      <c r="J225" s="30" t="s">
        <v>121</v>
      </c>
      <c r="K225" s="30">
        <v>28</v>
      </c>
      <c r="L225" s="30">
        <v>2.2000000000000002</v>
      </c>
      <c r="M225" s="30">
        <v>20.5</v>
      </c>
      <c r="N225" s="5">
        <v>6.3</v>
      </c>
      <c r="O225" s="5">
        <f>ROUND(PLCs[[#This Row],[Oth Order Fee EUR]]*4.9,1)</f>
        <v>30.9</v>
      </c>
      <c r="S225" s="178">
        <f t="shared" si="13"/>
        <v>5.6690490170273939</v>
      </c>
      <c r="T225" s="178">
        <f t="shared" si="14"/>
        <v>0.44542527990929526</v>
      </c>
      <c r="U225" s="178">
        <f t="shared" si="15"/>
        <v>4.1505537446093417</v>
      </c>
    </row>
    <row r="226" spans="4:21" hidden="1" x14ac:dyDescent="0.25">
      <c r="D226" s="3" t="str">
        <f>PLCs[[#This Row],[PLC Name]]&amp;PLCs[[#This Row],[Weight]]</f>
        <v>PLC-7250</v>
      </c>
      <c r="E226" s="29" t="s">
        <v>8</v>
      </c>
      <c r="F226" s="30">
        <v>250</v>
      </c>
      <c r="G226" s="30" t="s">
        <v>121</v>
      </c>
      <c r="H226" s="30" t="s">
        <v>121</v>
      </c>
      <c r="I226" s="30" t="s">
        <v>121</v>
      </c>
      <c r="J226" s="30" t="s">
        <v>121</v>
      </c>
      <c r="K226" s="30">
        <v>28</v>
      </c>
      <c r="L226" s="30">
        <v>2.2000000000000002</v>
      </c>
      <c r="M226" s="30">
        <v>20.5</v>
      </c>
      <c r="N226" s="5">
        <v>6.3</v>
      </c>
      <c r="O226" s="5">
        <f>ROUND(PLCs[[#This Row],[Oth Order Fee EUR]]*4.9,1)</f>
        <v>30.9</v>
      </c>
      <c r="S226" s="179">
        <f t="shared" si="13"/>
        <v>5.6690490170273939</v>
      </c>
      <c r="T226" s="179">
        <f t="shared" si="14"/>
        <v>0.44542527990929526</v>
      </c>
      <c r="U226" s="179">
        <f t="shared" si="15"/>
        <v>4.1505537446093417</v>
      </c>
    </row>
    <row r="227" spans="4:21" hidden="1" x14ac:dyDescent="0.25">
      <c r="D227" s="3" t="str">
        <f>PLCs[[#This Row],[PLC Name]]&amp;PLCs[[#This Row],[Weight]]</f>
        <v>PLC-7500</v>
      </c>
      <c r="E227" s="29" t="s">
        <v>8</v>
      </c>
      <c r="F227" s="30">
        <v>500</v>
      </c>
      <c r="G227" s="30" t="s">
        <v>121</v>
      </c>
      <c r="H227" s="30" t="s">
        <v>121</v>
      </c>
      <c r="I227" s="30" t="s">
        <v>121</v>
      </c>
      <c r="J227" s="30" t="s">
        <v>121</v>
      </c>
      <c r="K227" s="30">
        <v>28</v>
      </c>
      <c r="L227" s="30">
        <v>2.2000000000000002</v>
      </c>
      <c r="M227" s="30">
        <v>20.5</v>
      </c>
      <c r="N227" s="5">
        <v>6.3</v>
      </c>
      <c r="O227" s="5">
        <f>ROUND(PLCs[[#This Row],[Oth Order Fee EUR]]*4.9,1)</f>
        <v>30.9</v>
      </c>
      <c r="S227" s="178">
        <f t="shared" si="13"/>
        <v>5.6690490170273939</v>
      </c>
      <c r="T227" s="178">
        <f t="shared" si="14"/>
        <v>0.44542527990929526</v>
      </c>
      <c r="U227" s="178">
        <f t="shared" si="15"/>
        <v>4.1505537446093417</v>
      </c>
    </row>
    <row r="228" spans="4:21" x14ac:dyDescent="0.25">
      <c r="D228" s="3" t="str">
        <f>PLCs[[#This Row],[PLC Name]]&amp;PLCs[[#This Row],[Weight]]</f>
        <v>PLC-71000</v>
      </c>
      <c r="E228" s="4" t="s">
        <v>8</v>
      </c>
      <c r="F228" s="5">
        <v>1000</v>
      </c>
      <c r="G228" s="5">
        <v>1200</v>
      </c>
      <c r="H228" s="5">
        <v>600</v>
      </c>
      <c r="I228" s="5">
        <v>600</v>
      </c>
      <c r="J228" s="5">
        <v>3600</v>
      </c>
      <c r="K228" s="5">
        <v>14</v>
      </c>
      <c r="L228" s="5">
        <v>2.2000000000000002</v>
      </c>
      <c r="M228" s="5">
        <v>4.45</v>
      </c>
      <c r="N228" s="5">
        <v>5.83</v>
      </c>
      <c r="O228" s="5">
        <f>ROUND(PLCs[[#This Row],[Oth Order Fee EUR]]*4.9,1)</f>
        <v>28.6</v>
      </c>
      <c r="S228" s="179">
        <f t="shared" si="13"/>
        <v>2.834524508513697</v>
      </c>
      <c r="T228" s="179">
        <f t="shared" si="14"/>
        <v>0.44542527990929526</v>
      </c>
      <c r="U228" s="179">
        <f t="shared" si="15"/>
        <v>0.90097386163471083</v>
      </c>
    </row>
    <row r="229" spans="4:21" hidden="1" x14ac:dyDescent="0.25">
      <c r="D229" s="3" t="str">
        <f>PLCs[[#This Row],[PLC Name]]&amp;PLCs[[#This Row],[Weight]]</f>
        <v>PLC-71250</v>
      </c>
      <c r="E229" s="29" t="s">
        <v>8</v>
      </c>
      <c r="F229" s="30">
        <v>1250</v>
      </c>
      <c r="G229" s="30" t="s">
        <v>121</v>
      </c>
      <c r="H229" s="30" t="s">
        <v>121</v>
      </c>
      <c r="I229" s="30" t="s">
        <v>121</v>
      </c>
      <c r="J229" s="30" t="s">
        <v>121</v>
      </c>
      <c r="K229" s="30">
        <v>14</v>
      </c>
      <c r="L229" s="30">
        <v>2.2000000000000002</v>
      </c>
      <c r="M229" s="30">
        <v>4.45</v>
      </c>
      <c r="N229" s="5">
        <v>6.07</v>
      </c>
      <c r="O229" s="5">
        <f>ROUND(PLCs[[#This Row],[Oth Order Fee EUR]]*4.9,1)</f>
        <v>29.7</v>
      </c>
      <c r="S229" s="178">
        <f t="shared" si="13"/>
        <v>2.834524508513697</v>
      </c>
      <c r="T229" s="178">
        <f t="shared" si="14"/>
        <v>0.44542527990929526</v>
      </c>
      <c r="U229" s="178">
        <f t="shared" si="15"/>
        <v>0.90097386163471083</v>
      </c>
    </row>
    <row r="230" spans="4:21" hidden="1" x14ac:dyDescent="0.25">
      <c r="D230" s="3" t="str">
        <f>PLCs[[#This Row],[PLC Name]]&amp;PLCs[[#This Row],[Weight]]</f>
        <v>PLC-71500</v>
      </c>
      <c r="E230" s="29" t="s">
        <v>8</v>
      </c>
      <c r="F230" s="30">
        <v>1500</v>
      </c>
      <c r="G230" s="30" t="s">
        <v>121</v>
      </c>
      <c r="H230" s="30" t="s">
        <v>121</v>
      </c>
      <c r="I230" s="30" t="s">
        <v>121</v>
      </c>
      <c r="J230" s="30" t="s">
        <v>121</v>
      </c>
      <c r="K230" s="30">
        <v>14</v>
      </c>
      <c r="L230" s="30">
        <v>2.2000000000000002</v>
      </c>
      <c r="M230" s="30">
        <v>4.45</v>
      </c>
      <c r="N230" s="5">
        <v>6.07</v>
      </c>
      <c r="O230" s="5">
        <f>ROUND(PLCs[[#This Row],[Oth Order Fee EUR]]*4.9,1)</f>
        <v>29.7</v>
      </c>
      <c r="S230" s="179">
        <f t="shared" si="13"/>
        <v>2.834524508513697</v>
      </c>
      <c r="T230" s="179">
        <f t="shared" si="14"/>
        <v>0.44542527990929526</v>
      </c>
      <c r="U230" s="179">
        <f t="shared" si="15"/>
        <v>0.90097386163471083</v>
      </c>
    </row>
    <row r="231" spans="4:21" hidden="1" x14ac:dyDescent="0.25">
      <c r="D231" s="3" t="str">
        <f>PLCs[[#This Row],[PLC Name]]&amp;PLCs[[#This Row],[Weight]]</f>
        <v>PLC-71750</v>
      </c>
      <c r="E231" s="29" t="s">
        <v>8</v>
      </c>
      <c r="F231" s="30">
        <v>1750</v>
      </c>
      <c r="G231" s="30" t="s">
        <v>121</v>
      </c>
      <c r="H231" s="30" t="s">
        <v>121</v>
      </c>
      <c r="I231" s="30" t="s">
        <v>121</v>
      </c>
      <c r="J231" s="30" t="s">
        <v>121</v>
      </c>
      <c r="K231" s="30">
        <v>14</v>
      </c>
      <c r="L231" s="30">
        <v>2.2000000000000002</v>
      </c>
      <c r="M231" s="30">
        <v>4.45</v>
      </c>
      <c r="N231" s="5">
        <v>6.07</v>
      </c>
      <c r="O231" s="5">
        <f>ROUND(PLCs[[#This Row],[Oth Order Fee EUR]]*4.9,1)</f>
        <v>29.7</v>
      </c>
      <c r="S231" s="178">
        <f t="shared" si="13"/>
        <v>2.834524508513697</v>
      </c>
      <c r="T231" s="178">
        <f t="shared" si="14"/>
        <v>0.44542527990929526</v>
      </c>
      <c r="U231" s="178">
        <f t="shared" si="15"/>
        <v>0.90097386163471083</v>
      </c>
    </row>
    <row r="232" spans="4:21" x14ac:dyDescent="0.25">
      <c r="D232" s="3" t="str">
        <f>PLCs[[#This Row],[PLC Name]]&amp;PLCs[[#This Row],[Weight]]</f>
        <v>PLC-72000</v>
      </c>
      <c r="E232" s="4" t="s">
        <v>8</v>
      </c>
      <c r="F232" s="5">
        <v>2000</v>
      </c>
      <c r="G232" s="5">
        <v>1200</v>
      </c>
      <c r="H232" s="5">
        <v>600</v>
      </c>
      <c r="I232" s="5">
        <v>600</v>
      </c>
      <c r="J232" s="5">
        <v>3600</v>
      </c>
      <c r="K232" s="5">
        <v>15</v>
      </c>
      <c r="L232" s="5">
        <v>2.2000000000000002</v>
      </c>
      <c r="M232" s="5">
        <v>8.35</v>
      </c>
      <c r="N232" s="5">
        <v>6.07</v>
      </c>
      <c r="O232" s="5">
        <f>ROUND(PLCs[[#This Row],[Oth Order Fee EUR]]*4.9,1)</f>
        <v>29.7</v>
      </c>
      <c r="S232" s="179">
        <f t="shared" si="13"/>
        <v>3.0369905448361036</v>
      </c>
      <c r="T232" s="179">
        <f t="shared" si="14"/>
        <v>0.44542527990929526</v>
      </c>
      <c r="U232" s="179">
        <f t="shared" si="15"/>
        <v>1.6905914032920977</v>
      </c>
    </row>
    <row r="233" spans="4:21" x14ac:dyDescent="0.25">
      <c r="D233" s="3" t="str">
        <f>PLCs[[#This Row],[PLC Name]]&amp;PLCs[[#This Row],[Weight]]</f>
        <v>PLC-73000</v>
      </c>
      <c r="E233" s="4" t="s">
        <v>8</v>
      </c>
      <c r="F233" s="5">
        <v>3000</v>
      </c>
      <c r="G233" s="5">
        <v>1200</v>
      </c>
      <c r="H233" s="5">
        <v>600</v>
      </c>
      <c r="I233" s="5">
        <v>600</v>
      </c>
      <c r="J233" s="5">
        <v>3600</v>
      </c>
      <c r="K233" s="5">
        <v>16</v>
      </c>
      <c r="L233" s="5">
        <v>2.2000000000000002</v>
      </c>
      <c r="M233" s="5">
        <v>11.559999999999999</v>
      </c>
      <c r="N233" s="5">
        <v>7</v>
      </c>
      <c r="O233" s="5">
        <f>ROUND(PLCs[[#This Row],[Oth Order Fee EUR]]*4.9,1)</f>
        <v>34.299999999999997</v>
      </c>
      <c r="S233" s="178">
        <f t="shared" si="13"/>
        <v>3.2394565811585108</v>
      </c>
      <c r="T233" s="178">
        <f t="shared" si="14"/>
        <v>0.44542527990929526</v>
      </c>
      <c r="U233" s="178">
        <f t="shared" si="15"/>
        <v>2.3405073798870237</v>
      </c>
    </row>
    <row r="234" spans="4:21" x14ac:dyDescent="0.25">
      <c r="D234" s="3" t="str">
        <f>PLCs[[#This Row],[PLC Name]]&amp;PLCs[[#This Row],[Weight]]</f>
        <v>PLC-74000</v>
      </c>
      <c r="E234" s="4" t="s">
        <v>8</v>
      </c>
      <c r="F234" s="5">
        <v>4000</v>
      </c>
      <c r="G234" s="5">
        <v>1200</v>
      </c>
      <c r="H234" s="5">
        <v>600</v>
      </c>
      <c r="I234" s="5">
        <v>600</v>
      </c>
      <c r="J234" s="5">
        <v>3600</v>
      </c>
      <c r="K234" s="5">
        <v>17</v>
      </c>
      <c r="L234" s="5">
        <v>2.2000000000000002</v>
      </c>
      <c r="M234" s="5">
        <v>13.25</v>
      </c>
      <c r="N234" s="5">
        <v>7.05</v>
      </c>
      <c r="O234" s="5">
        <f>ROUND(PLCs[[#This Row],[Oth Order Fee EUR]]*4.9,1)</f>
        <v>34.5</v>
      </c>
      <c r="S234" s="179">
        <f t="shared" si="13"/>
        <v>3.4419226174809179</v>
      </c>
      <c r="T234" s="179">
        <f t="shared" si="14"/>
        <v>0.44542527990929526</v>
      </c>
      <c r="U234" s="179">
        <f t="shared" si="15"/>
        <v>2.6826749812718917</v>
      </c>
    </row>
    <row r="235" spans="4:21" x14ac:dyDescent="0.25">
      <c r="D235" s="3" t="str">
        <f>PLCs[[#This Row],[PLC Name]]&amp;PLCs[[#This Row],[Weight]]</f>
        <v>PLC-75000</v>
      </c>
      <c r="E235" s="4" t="s">
        <v>8</v>
      </c>
      <c r="F235" s="5">
        <v>5000</v>
      </c>
      <c r="G235" s="5">
        <v>1200</v>
      </c>
      <c r="H235" s="5">
        <v>600</v>
      </c>
      <c r="I235" s="5">
        <v>600</v>
      </c>
      <c r="J235" s="5">
        <v>3600</v>
      </c>
      <c r="K235" s="5">
        <v>18</v>
      </c>
      <c r="L235" s="5">
        <v>2.2000000000000002</v>
      </c>
      <c r="M235" s="5">
        <v>13.35</v>
      </c>
      <c r="N235" s="5">
        <v>7.05</v>
      </c>
      <c r="O235" s="5">
        <f>ROUND(PLCs[[#This Row],[Oth Order Fee EUR]]*4.9,1)</f>
        <v>34.5</v>
      </c>
      <c r="S235" s="178">
        <f t="shared" ref="S235:S298" si="16">IF(K235&lt;&gt;"",K235/$T$9,"")</f>
        <v>3.6443886538033246</v>
      </c>
      <c r="T235" s="178">
        <f t="shared" ref="T235:T298" si="17">IF(L235&lt;&gt;"",L235/$T$9,"")</f>
        <v>0.44542527990929526</v>
      </c>
      <c r="U235" s="178">
        <f t="shared" ref="U235:U298" si="18">IF(M235&lt;&gt;"",M235/$T$9,"")</f>
        <v>2.7029215849041321</v>
      </c>
    </row>
    <row r="236" spans="4:21" x14ac:dyDescent="0.25">
      <c r="D236" s="3" t="str">
        <f>PLCs[[#This Row],[PLC Name]]&amp;PLCs[[#This Row],[Weight]]</f>
        <v>PLC-76000</v>
      </c>
      <c r="E236" s="4" t="s">
        <v>8</v>
      </c>
      <c r="F236" s="5">
        <v>6000</v>
      </c>
      <c r="G236" s="5">
        <v>1200</v>
      </c>
      <c r="H236" s="5">
        <v>600</v>
      </c>
      <c r="I236" s="5">
        <v>600</v>
      </c>
      <c r="J236" s="5">
        <v>3600</v>
      </c>
      <c r="K236" s="5">
        <v>19</v>
      </c>
      <c r="L236" s="5">
        <v>2.2000000000000002</v>
      </c>
      <c r="M236" s="5">
        <v>13.5</v>
      </c>
      <c r="N236" s="5">
        <v>7.26</v>
      </c>
      <c r="O236" s="5">
        <f>ROUND(PLCs[[#This Row],[Oth Order Fee EUR]]*4.9,1)</f>
        <v>35.6</v>
      </c>
      <c r="S236" s="179">
        <f t="shared" si="16"/>
        <v>3.8468546901257317</v>
      </c>
      <c r="T236" s="179">
        <f t="shared" si="17"/>
        <v>0.44542527990929526</v>
      </c>
      <c r="U236" s="179">
        <f t="shared" si="18"/>
        <v>2.7332914903524936</v>
      </c>
    </row>
    <row r="237" spans="4:21" x14ac:dyDescent="0.25">
      <c r="D237" s="3" t="str">
        <f>PLCs[[#This Row],[PLC Name]]&amp;PLCs[[#This Row],[Weight]]</f>
        <v>PLC-77000</v>
      </c>
      <c r="E237" s="4" t="s">
        <v>8</v>
      </c>
      <c r="F237" s="5">
        <v>7000</v>
      </c>
      <c r="G237" s="5">
        <v>1200</v>
      </c>
      <c r="H237" s="5">
        <v>600</v>
      </c>
      <c r="I237" s="5">
        <v>600</v>
      </c>
      <c r="J237" s="5">
        <v>3600</v>
      </c>
      <c r="K237" s="5">
        <v>20</v>
      </c>
      <c r="L237" s="5">
        <v>2.2000000000000002</v>
      </c>
      <c r="M237" s="5">
        <v>13.65</v>
      </c>
      <c r="N237" s="5">
        <v>7.36</v>
      </c>
      <c r="O237" s="5">
        <f>ROUND(PLCs[[#This Row],[Oth Order Fee EUR]]*4.9,1)</f>
        <v>36.1</v>
      </c>
      <c r="S237" s="178">
        <f t="shared" si="16"/>
        <v>4.0493207264481388</v>
      </c>
      <c r="T237" s="178">
        <f t="shared" si="17"/>
        <v>0.44542527990929526</v>
      </c>
      <c r="U237" s="178">
        <f t="shared" si="18"/>
        <v>2.7636613958008547</v>
      </c>
    </row>
    <row r="238" spans="4:21" x14ac:dyDescent="0.25">
      <c r="D238" s="3" t="str">
        <f>PLCs[[#This Row],[PLC Name]]&amp;PLCs[[#This Row],[Weight]]</f>
        <v>PLC-78000</v>
      </c>
      <c r="E238" s="4" t="s">
        <v>8</v>
      </c>
      <c r="F238" s="5">
        <v>8000</v>
      </c>
      <c r="G238" s="5">
        <v>1200</v>
      </c>
      <c r="H238" s="5">
        <v>600</v>
      </c>
      <c r="I238" s="5">
        <v>600</v>
      </c>
      <c r="J238" s="5">
        <v>3600</v>
      </c>
      <c r="K238" s="5">
        <v>21</v>
      </c>
      <c r="L238" s="5">
        <v>2.2000000000000002</v>
      </c>
      <c r="M238" s="5">
        <v>13.700000000000001</v>
      </c>
      <c r="N238" s="5">
        <v>7.41</v>
      </c>
      <c r="O238" s="5">
        <f>ROUND(PLCs[[#This Row],[Oth Order Fee EUR]]*4.9,1)</f>
        <v>36.299999999999997</v>
      </c>
      <c r="S238" s="179">
        <f t="shared" si="16"/>
        <v>4.2517867627705455</v>
      </c>
      <c r="T238" s="179">
        <f t="shared" si="17"/>
        <v>0.44542527990929526</v>
      </c>
      <c r="U238" s="179">
        <f t="shared" si="18"/>
        <v>2.7737846976169749</v>
      </c>
    </row>
    <row r="239" spans="4:21" x14ac:dyDescent="0.25">
      <c r="D239" s="3" t="str">
        <f>PLCs[[#This Row],[PLC Name]]&amp;PLCs[[#This Row],[Weight]]</f>
        <v>PLC-79000</v>
      </c>
      <c r="E239" s="4" t="s">
        <v>8</v>
      </c>
      <c r="F239" s="5">
        <v>9000</v>
      </c>
      <c r="G239" s="5">
        <v>1200</v>
      </c>
      <c r="H239" s="5">
        <v>600</v>
      </c>
      <c r="I239" s="5">
        <v>600</v>
      </c>
      <c r="J239" s="5">
        <v>3600</v>
      </c>
      <c r="K239" s="5">
        <v>22</v>
      </c>
      <c r="L239" s="5">
        <v>2.2000000000000002</v>
      </c>
      <c r="M239" s="5">
        <v>13.8</v>
      </c>
      <c r="N239" s="5">
        <v>7.41</v>
      </c>
      <c r="O239" s="5">
        <f>ROUND(PLCs[[#This Row],[Oth Order Fee EUR]]*4.9,1)</f>
        <v>36.299999999999997</v>
      </c>
      <c r="S239" s="178">
        <f t="shared" si="16"/>
        <v>4.4542527990929521</v>
      </c>
      <c r="T239" s="178">
        <f t="shared" si="17"/>
        <v>0.44542527990929526</v>
      </c>
      <c r="U239" s="178">
        <f t="shared" si="18"/>
        <v>2.7940313012492157</v>
      </c>
    </row>
    <row r="240" spans="4:21" x14ac:dyDescent="0.25">
      <c r="D240" s="3" t="str">
        <f>PLCs[[#This Row],[PLC Name]]&amp;PLCs[[#This Row],[Weight]]</f>
        <v>PLC-710000</v>
      </c>
      <c r="E240" s="4" t="s">
        <v>8</v>
      </c>
      <c r="F240" s="5">
        <v>10000</v>
      </c>
      <c r="G240" s="5">
        <v>1200</v>
      </c>
      <c r="H240" s="5">
        <v>600</v>
      </c>
      <c r="I240" s="5">
        <v>600</v>
      </c>
      <c r="J240" s="5">
        <v>3600</v>
      </c>
      <c r="K240" s="5">
        <v>23</v>
      </c>
      <c r="L240" s="5">
        <v>2.2000000000000002</v>
      </c>
      <c r="M240" s="5">
        <v>13.9</v>
      </c>
      <c r="N240" s="5">
        <v>7.44</v>
      </c>
      <c r="O240" s="5">
        <f>ROUND(PLCs[[#This Row],[Oth Order Fee EUR]]*4.9,1)</f>
        <v>36.5</v>
      </c>
      <c r="S240" s="179">
        <f t="shared" si="16"/>
        <v>4.6567188354153588</v>
      </c>
      <c r="T240" s="179">
        <f t="shared" si="17"/>
        <v>0.44542527990929526</v>
      </c>
      <c r="U240" s="179">
        <f t="shared" si="18"/>
        <v>2.8142779048814561</v>
      </c>
    </row>
    <row r="241" spans="4:21" hidden="1" x14ac:dyDescent="0.25">
      <c r="D241" s="3" t="str">
        <f>PLCs[[#This Row],[PLC Name]]&amp;PLCs[[#This Row],[Weight]]</f>
        <v>PLC-711000</v>
      </c>
      <c r="E241" s="29" t="s">
        <v>8</v>
      </c>
      <c r="F241" s="30">
        <v>11000</v>
      </c>
      <c r="G241" s="30" t="s">
        <v>121</v>
      </c>
      <c r="H241" s="30" t="s">
        <v>121</v>
      </c>
      <c r="I241" s="30" t="s">
        <v>121</v>
      </c>
      <c r="J241" s="30" t="s">
        <v>121</v>
      </c>
      <c r="K241" s="30">
        <v>23</v>
      </c>
      <c r="L241" s="30">
        <v>2.2000000000000002</v>
      </c>
      <c r="M241" s="30">
        <v>13.9</v>
      </c>
      <c r="N241" s="5">
        <v>8.0299999999999994</v>
      </c>
      <c r="O241" s="5">
        <f>ROUND(PLCs[[#This Row],[Oth Order Fee EUR]]*4.9,1)</f>
        <v>39.299999999999997</v>
      </c>
      <c r="S241" s="178">
        <f t="shared" si="16"/>
        <v>4.6567188354153588</v>
      </c>
      <c r="T241" s="178">
        <f t="shared" si="17"/>
        <v>0.44542527990929526</v>
      </c>
      <c r="U241" s="178">
        <f t="shared" si="18"/>
        <v>2.8142779048814561</v>
      </c>
    </row>
    <row r="242" spans="4:21" hidden="1" x14ac:dyDescent="0.25">
      <c r="D242" s="3" t="str">
        <f>PLCs[[#This Row],[PLC Name]]&amp;PLCs[[#This Row],[Weight]]</f>
        <v>PLC-712000</v>
      </c>
      <c r="E242" s="29" t="s">
        <v>8</v>
      </c>
      <c r="F242" s="30">
        <v>12000</v>
      </c>
      <c r="G242" s="30" t="s">
        <v>121</v>
      </c>
      <c r="H242" s="30" t="s">
        <v>121</v>
      </c>
      <c r="I242" s="30" t="s">
        <v>121</v>
      </c>
      <c r="J242" s="30" t="s">
        <v>121</v>
      </c>
      <c r="K242" s="30">
        <v>23</v>
      </c>
      <c r="L242" s="30">
        <v>2.2000000000000002</v>
      </c>
      <c r="M242" s="30">
        <v>13.9</v>
      </c>
      <c r="N242" s="5">
        <v>8.0299999999999994</v>
      </c>
      <c r="O242" s="5">
        <f>ROUND(PLCs[[#This Row],[Oth Order Fee EUR]]*4.9,1)</f>
        <v>39.299999999999997</v>
      </c>
      <c r="S242" s="179">
        <f t="shared" si="16"/>
        <v>4.6567188354153588</v>
      </c>
      <c r="T242" s="179">
        <f t="shared" si="17"/>
        <v>0.44542527990929526</v>
      </c>
      <c r="U242" s="179">
        <f t="shared" si="18"/>
        <v>2.8142779048814561</v>
      </c>
    </row>
    <row r="243" spans="4:21" x14ac:dyDescent="0.25">
      <c r="D243" s="3" t="str">
        <f>PLCs[[#This Row],[PLC Name]]&amp;PLCs[[#This Row],[Weight]]</f>
        <v>PLC-715000</v>
      </c>
      <c r="E243" s="4" t="s">
        <v>8</v>
      </c>
      <c r="F243" s="5">
        <v>15000</v>
      </c>
      <c r="G243" s="5">
        <v>1200</v>
      </c>
      <c r="H243" s="5">
        <v>600</v>
      </c>
      <c r="I243" s="5">
        <v>600</v>
      </c>
      <c r="J243" s="5">
        <v>3600</v>
      </c>
      <c r="K243" s="5">
        <v>24</v>
      </c>
      <c r="L243" s="5">
        <v>2.2000000000000002</v>
      </c>
      <c r="M243" s="5">
        <v>14.8</v>
      </c>
      <c r="N243" s="5">
        <v>8.0299999999999994</v>
      </c>
      <c r="O243" s="5">
        <f>ROUND(PLCs[[#This Row],[Oth Order Fee EUR]]*4.9,1)</f>
        <v>39.299999999999997</v>
      </c>
      <c r="S243" s="178">
        <f t="shared" si="16"/>
        <v>4.8591848717377664</v>
      </c>
      <c r="T243" s="178">
        <f t="shared" si="17"/>
        <v>0.44542527990929526</v>
      </c>
      <c r="U243" s="178">
        <f t="shared" si="18"/>
        <v>2.9964973375716224</v>
      </c>
    </row>
    <row r="244" spans="4:21" x14ac:dyDescent="0.25">
      <c r="D244" s="3" t="str">
        <f>PLCs[[#This Row],[PLC Name]]&amp;PLCs[[#This Row],[Weight]]</f>
        <v>PLC-720000</v>
      </c>
      <c r="E244" s="4" t="s">
        <v>8</v>
      </c>
      <c r="F244" s="5">
        <v>20000</v>
      </c>
      <c r="G244" s="5">
        <v>1200</v>
      </c>
      <c r="H244" s="5">
        <v>600</v>
      </c>
      <c r="I244" s="5">
        <v>600</v>
      </c>
      <c r="J244" s="5">
        <v>3600</v>
      </c>
      <c r="K244" s="5">
        <v>30</v>
      </c>
      <c r="L244" s="5">
        <v>2.2000000000000002</v>
      </c>
      <c r="M244" s="5">
        <v>15.8</v>
      </c>
      <c r="N244" s="5">
        <v>8.5</v>
      </c>
      <c r="O244" s="5">
        <f>ROUND(PLCs[[#This Row],[Oth Order Fee EUR]]*4.9,1)</f>
        <v>41.7</v>
      </c>
      <c r="S244" s="179">
        <f t="shared" si="16"/>
        <v>6.0739810896722073</v>
      </c>
      <c r="T244" s="179">
        <f t="shared" si="17"/>
        <v>0.44542527990929526</v>
      </c>
      <c r="U244" s="179">
        <f t="shared" si="18"/>
        <v>3.1989633738940295</v>
      </c>
    </row>
    <row r="245" spans="4:21" x14ac:dyDescent="0.25">
      <c r="D245" s="3" t="str">
        <f>PLCs[[#This Row],[PLC Name]]&amp;PLCs[[#This Row],[Weight]]</f>
        <v>PLC-725000</v>
      </c>
      <c r="E245" s="4" t="s">
        <v>8</v>
      </c>
      <c r="F245" s="5">
        <v>25000</v>
      </c>
      <c r="G245" s="5">
        <v>1200</v>
      </c>
      <c r="H245" s="5">
        <v>600</v>
      </c>
      <c r="I245" s="5">
        <v>600</v>
      </c>
      <c r="J245" s="5">
        <v>3600</v>
      </c>
      <c r="K245" s="5">
        <v>34</v>
      </c>
      <c r="L245" s="5">
        <v>2.2000000000000002</v>
      </c>
      <c r="M245" s="5">
        <v>16.55</v>
      </c>
      <c r="N245" s="5">
        <v>9.56</v>
      </c>
      <c r="O245" s="5">
        <f>ROUND(PLCs[[#This Row],[Oth Order Fee EUR]]*4.9,1)</f>
        <v>46.8</v>
      </c>
      <c r="S245" s="178">
        <f t="shared" si="16"/>
        <v>6.8838452349618358</v>
      </c>
      <c r="T245" s="178">
        <f t="shared" si="17"/>
        <v>0.44542527990929526</v>
      </c>
      <c r="U245" s="178">
        <f t="shared" si="18"/>
        <v>3.3508129011358347</v>
      </c>
    </row>
    <row r="246" spans="4:21" x14ac:dyDescent="0.25">
      <c r="D246" s="3" t="str">
        <f>PLCs[[#This Row],[PLC Name]]&amp;PLCs[[#This Row],[Weight]]</f>
        <v>PLC-730000</v>
      </c>
      <c r="E246" s="4" t="s">
        <v>8</v>
      </c>
      <c r="F246" s="5">
        <v>30000</v>
      </c>
      <c r="G246" s="5">
        <v>1200</v>
      </c>
      <c r="H246" s="5">
        <v>600</v>
      </c>
      <c r="I246" s="5">
        <v>600</v>
      </c>
      <c r="J246" s="5">
        <v>3600</v>
      </c>
      <c r="K246" s="5">
        <v>38</v>
      </c>
      <c r="L246" s="5">
        <v>2.2000000000000002</v>
      </c>
      <c r="M246" s="5">
        <v>18.8</v>
      </c>
      <c r="N246" s="5">
        <v>9.56</v>
      </c>
      <c r="O246" s="5">
        <f>ROUND(PLCs[[#This Row],[Oth Order Fee EUR]]*4.9,1)</f>
        <v>46.8</v>
      </c>
      <c r="S246" s="179">
        <f t="shared" si="16"/>
        <v>7.6937093802514633</v>
      </c>
      <c r="T246" s="179">
        <f t="shared" si="17"/>
        <v>0.44542527990929526</v>
      </c>
      <c r="U246" s="179">
        <f t="shared" si="18"/>
        <v>3.8063614828612504</v>
      </c>
    </row>
    <row r="247" spans="4:21" x14ac:dyDescent="0.25">
      <c r="D247" s="3" t="str">
        <f>PLCs[[#This Row],[PLC Name]]&amp;PLCs[[#This Row],[Weight]]</f>
        <v>PLC-735000</v>
      </c>
      <c r="E247" s="4" t="s">
        <v>8</v>
      </c>
      <c r="F247" s="5">
        <v>35000</v>
      </c>
      <c r="G247" s="5">
        <v>1200</v>
      </c>
      <c r="H247" s="5">
        <v>600</v>
      </c>
      <c r="I247" s="5">
        <v>600</v>
      </c>
      <c r="J247" s="5">
        <v>3600</v>
      </c>
      <c r="K247" s="5">
        <v>42</v>
      </c>
      <c r="L247" s="5">
        <v>2.2000000000000002</v>
      </c>
      <c r="M247" s="5">
        <v>21.05</v>
      </c>
      <c r="N247" s="5">
        <v>9.6</v>
      </c>
      <c r="O247" s="5">
        <f>ROUND(PLCs[[#This Row],[Oth Order Fee EUR]]*4.9,1)</f>
        <v>47</v>
      </c>
      <c r="S247" s="178">
        <f t="shared" si="16"/>
        <v>8.5035735255410909</v>
      </c>
      <c r="T247" s="178">
        <f t="shared" si="17"/>
        <v>0.44542527990929526</v>
      </c>
      <c r="U247" s="178">
        <f t="shared" si="18"/>
        <v>4.2619100645866661</v>
      </c>
    </row>
    <row r="248" spans="4:21" hidden="1" x14ac:dyDescent="0.25">
      <c r="D248" s="3" t="str">
        <f>PLCs[[#This Row],[PLC Name]]&amp;PLCs[[#This Row],[Weight]]</f>
        <v>PLC-738000</v>
      </c>
      <c r="E248" s="29" t="s">
        <v>8</v>
      </c>
      <c r="F248" s="30">
        <v>38000</v>
      </c>
      <c r="G248" s="30" t="s">
        <v>121</v>
      </c>
      <c r="H248" s="30" t="s">
        <v>121</v>
      </c>
      <c r="I248" s="30" t="s">
        <v>121</v>
      </c>
      <c r="J248" s="30" t="s">
        <v>121</v>
      </c>
      <c r="K248" s="30">
        <v>42</v>
      </c>
      <c r="L248" s="30">
        <v>2.2000000000000002</v>
      </c>
      <c r="M248" s="30">
        <v>21.05</v>
      </c>
      <c r="N248" s="5">
        <v>9.6</v>
      </c>
      <c r="O248" s="5">
        <f>ROUND(PLCs[[#This Row],[Oth Order Fee EUR]]*4.9,1)</f>
        <v>47</v>
      </c>
      <c r="S248" s="179">
        <f t="shared" si="16"/>
        <v>8.5035735255410909</v>
      </c>
      <c r="T248" s="179">
        <f t="shared" si="17"/>
        <v>0.44542527990929526</v>
      </c>
      <c r="U248" s="179">
        <f t="shared" si="18"/>
        <v>4.2619100645866661</v>
      </c>
    </row>
    <row r="249" spans="4:21" x14ac:dyDescent="0.25">
      <c r="D249" s="3" t="str">
        <f>PLCs[[#This Row],[PLC Name]]&amp;PLCs[[#This Row],[Weight]]</f>
        <v>PLC-740000</v>
      </c>
      <c r="E249" s="4" t="s">
        <v>8</v>
      </c>
      <c r="F249" s="5">
        <v>40000</v>
      </c>
      <c r="G249" s="5">
        <v>1200</v>
      </c>
      <c r="H249" s="5">
        <v>600</v>
      </c>
      <c r="I249" s="5">
        <v>600</v>
      </c>
      <c r="J249" s="5">
        <v>3600</v>
      </c>
      <c r="K249" s="5">
        <v>46</v>
      </c>
      <c r="L249" s="5">
        <v>2.2000000000000002</v>
      </c>
      <c r="M249" s="5">
        <v>23.4</v>
      </c>
      <c r="N249" s="5">
        <v>9.6</v>
      </c>
      <c r="O249" s="5">
        <f>ROUND(PLCs[[#This Row],[Oth Order Fee EUR]]*4.9,1)</f>
        <v>47</v>
      </c>
      <c r="S249" s="178">
        <f t="shared" si="16"/>
        <v>9.3134376708307176</v>
      </c>
      <c r="T249" s="178">
        <f t="shared" si="17"/>
        <v>0.44542527990929526</v>
      </c>
      <c r="U249" s="178">
        <f t="shared" si="18"/>
        <v>4.7377052499443213</v>
      </c>
    </row>
    <row r="250" spans="4:21" x14ac:dyDescent="0.25">
      <c r="D250" s="3" t="str">
        <f>PLCs[[#This Row],[PLC Name]]&amp;PLCs[[#This Row],[Weight]]</f>
        <v>PLC-745000</v>
      </c>
      <c r="E250" s="4" t="s">
        <v>8</v>
      </c>
      <c r="F250" s="5">
        <v>45000</v>
      </c>
      <c r="G250" s="5">
        <v>1200</v>
      </c>
      <c r="H250" s="5">
        <v>600</v>
      </c>
      <c r="I250" s="5">
        <v>600</v>
      </c>
      <c r="J250" s="5">
        <v>3600</v>
      </c>
      <c r="K250" s="5">
        <v>50</v>
      </c>
      <c r="L250" s="5">
        <v>2.5</v>
      </c>
      <c r="M250" s="5">
        <v>25.599999999999998</v>
      </c>
      <c r="N250" s="5">
        <v>9.6</v>
      </c>
      <c r="O250" s="5">
        <f>ROUND(PLCs[[#This Row],[Oth Order Fee EUR]]*4.9,1)</f>
        <v>47</v>
      </c>
      <c r="S250" s="179">
        <f t="shared" si="16"/>
        <v>10.123301816120346</v>
      </c>
      <c r="T250" s="179">
        <f t="shared" si="17"/>
        <v>0.50616509080601735</v>
      </c>
      <c r="U250" s="179">
        <f t="shared" si="18"/>
        <v>5.1831305298536172</v>
      </c>
    </row>
    <row r="251" spans="4:21" x14ac:dyDescent="0.25">
      <c r="D251" s="3" t="str">
        <f>PLCs[[#This Row],[PLC Name]]&amp;PLCs[[#This Row],[Weight]]</f>
        <v>PLC-750000</v>
      </c>
      <c r="E251" s="4" t="s">
        <v>8</v>
      </c>
      <c r="F251" s="5">
        <v>50000</v>
      </c>
      <c r="G251" s="5">
        <v>1200</v>
      </c>
      <c r="H251" s="5">
        <v>600</v>
      </c>
      <c r="I251" s="5">
        <v>600</v>
      </c>
      <c r="J251" s="5">
        <v>3600</v>
      </c>
      <c r="K251" s="5">
        <v>54</v>
      </c>
      <c r="L251" s="5">
        <v>2.5</v>
      </c>
      <c r="M251" s="5">
        <v>27.799999999999997</v>
      </c>
      <c r="N251" s="5">
        <v>9.6</v>
      </c>
      <c r="O251" s="5">
        <f>ROUND(PLCs[[#This Row],[Oth Order Fee EUR]]*4.9,1)</f>
        <v>47</v>
      </c>
      <c r="S251" s="178">
        <f t="shared" si="16"/>
        <v>10.933165961409975</v>
      </c>
      <c r="T251" s="178">
        <f t="shared" si="17"/>
        <v>0.50616509080601735</v>
      </c>
      <c r="U251" s="178">
        <f t="shared" si="18"/>
        <v>5.6285558097629123</v>
      </c>
    </row>
    <row r="252" spans="4:21" x14ac:dyDescent="0.25">
      <c r="D252" s="3" t="str">
        <f>PLCs[[#This Row],[PLC Name]]&amp;PLCs[[#This Row],[Weight]]</f>
        <v>PLC-755000</v>
      </c>
      <c r="E252" s="4" t="s">
        <v>8</v>
      </c>
      <c r="F252" s="5">
        <v>55000</v>
      </c>
      <c r="G252" s="5">
        <v>1200</v>
      </c>
      <c r="H252" s="5">
        <v>600</v>
      </c>
      <c r="I252" s="5">
        <v>600</v>
      </c>
      <c r="J252" s="5">
        <v>3600</v>
      </c>
      <c r="K252" s="5">
        <v>58</v>
      </c>
      <c r="L252" s="5">
        <v>2.5</v>
      </c>
      <c r="M252" s="5">
        <v>29.999999999999996</v>
      </c>
      <c r="N252" s="5">
        <v>9.6</v>
      </c>
      <c r="O252" s="5">
        <f>ROUND(PLCs[[#This Row],[Oth Order Fee EUR]]*4.9,1)</f>
        <v>47</v>
      </c>
      <c r="S252" s="179">
        <f t="shared" si="16"/>
        <v>11.743030106699601</v>
      </c>
      <c r="T252" s="179">
        <f t="shared" si="17"/>
        <v>0.50616509080601735</v>
      </c>
      <c r="U252" s="179">
        <f t="shared" si="18"/>
        <v>6.0739810896722073</v>
      </c>
    </row>
    <row r="253" spans="4:21" x14ac:dyDescent="0.25">
      <c r="D253" s="3" t="str">
        <f>PLCs[[#This Row],[PLC Name]]&amp;PLCs[[#This Row],[Weight]]</f>
        <v>PLC-760000</v>
      </c>
      <c r="E253" s="4" t="s">
        <v>8</v>
      </c>
      <c r="F253" s="5">
        <v>60000</v>
      </c>
      <c r="G253" s="5">
        <v>1200</v>
      </c>
      <c r="H253" s="5">
        <v>600</v>
      </c>
      <c r="I253" s="5">
        <v>600</v>
      </c>
      <c r="J253" s="5">
        <v>3600</v>
      </c>
      <c r="K253" s="5">
        <v>62</v>
      </c>
      <c r="L253" s="5">
        <v>2.5</v>
      </c>
      <c r="M253" s="5">
        <v>32.199999999999996</v>
      </c>
      <c r="N253" s="5">
        <v>9.6</v>
      </c>
      <c r="O253" s="5">
        <f>ROUND(PLCs[[#This Row],[Oth Order Fee EUR]]*4.9,1)</f>
        <v>47</v>
      </c>
      <c r="S253" s="178">
        <f t="shared" si="16"/>
        <v>12.55289425198923</v>
      </c>
      <c r="T253" s="178">
        <f t="shared" si="17"/>
        <v>0.50616509080601735</v>
      </c>
      <c r="U253" s="178">
        <f t="shared" si="18"/>
        <v>6.5194063695815023</v>
      </c>
    </row>
    <row r="254" spans="4:21" hidden="1" x14ac:dyDescent="0.25">
      <c r="D254" s="3" t="str">
        <f>PLCs[[#This Row],[PLC Name]]&amp;PLCs[[#This Row],[Weight]]</f>
        <v>PLC-765000</v>
      </c>
      <c r="E254" s="29" t="s">
        <v>8</v>
      </c>
      <c r="F254" s="30">
        <v>65000</v>
      </c>
      <c r="G254" s="30" t="s">
        <v>121</v>
      </c>
      <c r="H254" s="30" t="s">
        <v>121</v>
      </c>
      <c r="I254" s="30" t="s">
        <v>121</v>
      </c>
      <c r="J254" s="30" t="s">
        <v>121</v>
      </c>
      <c r="K254" s="30">
        <v>62</v>
      </c>
      <c r="L254" s="30">
        <v>2.5</v>
      </c>
      <c r="M254" s="30">
        <v>32.199999999999996</v>
      </c>
      <c r="N254" s="5">
        <v>9.6</v>
      </c>
      <c r="O254" s="5">
        <f>ROUND(PLCs[[#This Row],[Oth Order Fee EUR]]*4.9,1)</f>
        <v>47</v>
      </c>
      <c r="S254" s="179">
        <f t="shared" si="16"/>
        <v>12.55289425198923</v>
      </c>
      <c r="T254" s="179">
        <f t="shared" si="17"/>
        <v>0.50616509080601735</v>
      </c>
      <c r="U254" s="179">
        <f t="shared" si="18"/>
        <v>6.5194063695815023</v>
      </c>
    </row>
    <row r="255" spans="4:21" hidden="1" x14ac:dyDescent="0.25">
      <c r="D255" s="3" t="str">
        <f>PLCs[[#This Row],[PLC Name]]&amp;PLCs[[#This Row],[Weight]]</f>
        <v>PLC-770000</v>
      </c>
      <c r="E255" s="29" t="s">
        <v>8</v>
      </c>
      <c r="F255" s="30">
        <v>70000</v>
      </c>
      <c r="G255" s="30" t="s">
        <v>121</v>
      </c>
      <c r="H255" s="30" t="s">
        <v>121</v>
      </c>
      <c r="I255" s="30" t="s">
        <v>121</v>
      </c>
      <c r="J255" s="30" t="s">
        <v>121</v>
      </c>
      <c r="K255" s="30">
        <v>62</v>
      </c>
      <c r="L255" s="30">
        <v>2.5</v>
      </c>
      <c r="M255" s="30">
        <v>32.199999999999996</v>
      </c>
      <c r="N255" s="5">
        <v>9.6</v>
      </c>
      <c r="O255" s="5">
        <f>ROUND(PLCs[[#This Row],[Oth Order Fee EUR]]*4.9,1)</f>
        <v>47</v>
      </c>
      <c r="S255" s="178">
        <f t="shared" si="16"/>
        <v>12.55289425198923</v>
      </c>
      <c r="T255" s="178">
        <f t="shared" si="17"/>
        <v>0.50616509080601735</v>
      </c>
      <c r="U255" s="178">
        <f t="shared" si="18"/>
        <v>6.5194063695815023</v>
      </c>
    </row>
    <row r="256" spans="4:21" hidden="1" x14ac:dyDescent="0.25">
      <c r="D256" s="3" t="str">
        <f>PLCs[[#This Row],[PLC Name]]&amp;PLCs[[#This Row],[Weight]]</f>
        <v>PLC-775000</v>
      </c>
      <c r="E256" s="29" t="s">
        <v>8</v>
      </c>
      <c r="F256" s="30">
        <v>75000</v>
      </c>
      <c r="G256" s="30" t="s">
        <v>121</v>
      </c>
      <c r="H256" s="30" t="s">
        <v>121</v>
      </c>
      <c r="I256" s="30" t="s">
        <v>121</v>
      </c>
      <c r="J256" s="30" t="s">
        <v>121</v>
      </c>
      <c r="K256" s="30">
        <v>62</v>
      </c>
      <c r="L256" s="30">
        <v>2.5</v>
      </c>
      <c r="M256" s="30">
        <v>32.199999999999996</v>
      </c>
      <c r="N256" s="5">
        <v>9.6</v>
      </c>
      <c r="O256" s="5">
        <f>ROUND(PLCs[[#This Row],[Oth Order Fee EUR]]*4.9,1)</f>
        <v>47</v>
      </c>
      <c r="S256" s="179">
        <f t="shared" si="16"/>
        <v>12.55289425198923</v>
      </c>
      <c r="T256" s="179">
        <f t="shared" si="17"/>
        <v>0.50616509080601735</v>
      </c>
      <c r="U256" s="179">
        <f t="shared" si="18"/>
        <v>6.5194063695815023</v>
      </c>
    </row>
    <row r="257" spans="4:21" hidden="1" x14ac:dyDescent="0.25">
      <c r="D257" s="3" t="str">
        <f>PLCs[[#This Row],[PLC Name]]&amp;PLCs[[#This Row],[Weight]]</f>
        <v>PLC-780000</v>
      </c>
      <c r="E257" s="29" t="s">
        <v>8</v>
      </c>
      <c r="F257" s="30">
        <v>80000</v>
      </c>
      <c r="G257" s="30" t="s">
        <v>121</v>
      </c>
      <c r="H257" s="30" t="s">
        <v>121</v>
      </c>
      <c r="I257" s="30" t="s">
        <v>121</v>
      </c>
      <c r="J257" s="30" t="s">
        <v>121</v>
      </c>
      <c r="K257" s="30">
        <v>62</v>
      </c>
      <c r="L257" s="30">
        <v>2.5</v>
      </c>
      <c r="M257" s="30">
        <v>32.199999999999996</v>
      </c>
      <c r="N257" s="5">
        <v>9.6</v>
      </c>
      <c r="O257" s="5">
        <f>ROUND(PLCs[[#This Row],[Oth Order Fee EUR]]*4.9,1)</f>
        <v>47</v>
      </c>
      <c r="S257" s="178">
        <f t="shared" si="16"/>
        <v>12.55289425198923</v>
      </c>
      <c r="T257" s="178">
        <f t="shared" si="17"/>
        <v>0.50616509080601735</v>
      </c>
      <c r="U257" s="178">
        <f t="shared" si="18"/>
        <v>6.5194063695815023</v>
      </c>
    </row>
    <row r="258" spans="4:21" hidden="1" x14ac:dyDescent="0.25">
      <c r="D258" s="3" t="str">
        <f>PLCs[[#This Row],[PLC Name]]&amp;PLCs[[#This Row],[Weight]]</f>
        <v>PLC-785000</v>
      </c>
      <c r="E258" s="29" t="s">
        <v>8</v>
      </c>
      <c r="F258" s="30">
        <v>85000</v>
      </c>
      <c r="G258" s="30" t="s">
        <v>121</v>
      </c>
      <c r="H258" s="30" t="s">
        <v>121</v>
      </c>
      <c r="I258" s="30" t="s">
        <v>121</v>
      </c>
      <c r="J258" s="30" t="s">
        <v>121</v>
      </c>
      <c r="K258" s="30">
        <v>62</v>
      </c>
      <c r="L258" s="30">
        <v>2.5</v>
      </c>
      <c r="M258" s="30">
        <v>32.199999999999996</v>
      </c>
      <c r="N258" s="5">
        <v>9.6</v>
      </c>
      <c r="O258" s="5">
        <f>ROUND(PLCs[[#This Row],[Oth Order Fee EUR]]*4.9,1)</f>
        <v>47</v>
      </c>
      <c r="S258" s="179">
        <f t="shared" si="16"/>
        <v>12.55289425198923</v>
      </c>
      <c r="T258" s="179">
        <f t="shared" si="17"/>
        <v>0.50616509080601735</v>
      </c>
      <c r="U258" s="179">
        <f t="shared" si="18"/>
        <v>6.5194063695815023</v>
      </c>
    </row>
    <row r="259" spans="4:21" hidden="1" x14ac:dyDescent="0.25">
      <c r="D259" s="3" t="str">
        <f>PLCs[[#This Row],[PLC Name]]&amp;PLCs[[#This Row],[Weight]]</f>
        <v>PLC-790000</v>
      </c>
      <c r="E259" s="29" t="s">
        <v>8</v>
      </c>
      <c r="F259" s="30">
        <v>90000</v>
      </c>
      <c r="G259" s="30" t="s">
        <v>121</v>
      </c>
      <c r="H259" s="30" t="s">
        <v>121</v>
      </c>
      <c r="I259" s="30" t="s">
        <v>121</v>
      </c>
      <c r="J259" s="30" t="s">
        <v>121</v>
      </c>
      <c r="K259" s="30">
        <v>62</v>
      </c>
      <c r="L259" s="30">
        <v>2.5</v>
      </c>
      <c r="M259" s="30">
        <v>32.199999999999996</v>
      </c>
      <c r="N259" s="5">
        <v>9.6</v>
      </c>
      <c r="O259" s="5">
        <f>ROUND(PLCs[[#This Row],[Oth Order Fee EUR]]*4.9,1)</f>
        <v>47</v>
      </c>
      <c r="S259" s="178">
        <f t="shared" si="16"/>
        <v>12.55289425198923</v>
      </c>
      <c r="T259" s="178">
        <f t="shared" si="17"/>
        <v>0.50616509080601735</v>
      </c>
      <c r="U259" s="178">
        <f t="shared" si="18"/>
        <v>6.5194063695815023</v>
      </c>
    </row>
    <row r="260" spans="4:21" hidden="1" x14ac:dyDescent="0.25">
      <c r="D260" s="3" t="str">
        <f>PLCs[[#This Row],[PLC Name]]&amp;PLCs[[#This Row],[Weight]]</f>
        <v>PLC-8100</v>
      </c>
      <c r="E260" s="29" t="s">
        <v>7</v>
      </c>
      <c r="F260" s="30">
        <v>100</v>
      </c>
      <c r="G260" s="30" t="s">
        <v>121</v>
      </c>
      <c r="H260" s="30" t="s">
        <v>121</v>
      </c>
      <c r="I260" s="30" t="s">
        <v>121</v>
      </c>
      <c r="J260" s="30" t="s">
        <v>121</v>
      </c>
      <c r="K260" s="30">
        <v>62</v>
      </c>
      <c r="L260" s="30">
        <v>2.5</v>
      </c>
      <c r="M260" s="30">
        <v>32.199999999999996</v>
      </c>
      <c r="N260" s="5">
        <v>9.6</v>
      </c>
      <c r="O260" s="5">
        <f>ROUND(PLCs[[#This Row],[Oth Order Fee EUR]]*4.9,1)</f>
        <v>47</v>
      </c>
      <c r="S260" s="179">
        <f t="shared" si="16"/>
        <v>12.55289425198923</v>
      </c>
      <c r="T260" s="179">
        <f t="shared" si="17"/>
        <v>0.50616509080601735</v>
      </c>
      <c r="U260" s="179">
        <f t="shared" si="18"/>
        <v>6.5194063695815023</v>
      </c>
    </row>
    <row r="261" spans="4:21" hidden="1" x14ac:dyDescent="0.25">
      <c r="D261" s="3" t="str">
        <f>PLCs[[#This Row],[PLC Name]]&amp;PLCs[[#This Row],[Weight]]</f>
        <v>PLC-8250</v>
      </c>
      <c r="E261" s="29" t="s">
        <v>7</v>
      </c>
      <c r="F261" s="30">
        <v>250</v>
      </c>
      <c r="G261" s="30" t="s">
        <v>121</v>
      </c>
      <c r="H261" s="30" t="s">
        <v>121</v>
      </c>
      <c r="I261" s="30" t="s">
        <v>121</v>
      </c>
      <c r="J261" s="30" t="s">
        <v>121</v>
      </c>
      <c r="K261" s="30">
        <v>62</v>
      </c>
      <c r="L261" s="30">
        <v>2.5</v>
      </c>
      <c r="M261" s="30">
        <v>32.199999999999996</v>
      </c>
      <c r="N261" s="5">
        <v>9.6</v>
      </c>
      <c r="O261" s="5">
        <f>ROUND(PLCs[[#This Row],[Oth Order Fee EUR]]*4.9,1)</f>
        <v>47</v>
      </c>
      <c r="S261" s="178">
        <f t="shared" si="16"/>
        <v>12.55289425198923</v>
      </c>
      <c r="T261" s="178">
        <f t="shared" si="17"/>
        <v>0.50616509080601735</v>
      </c>
      <c r="U261" s="178">
        <f t="shared" si="18"/>
        <v>6.5194063695815023</v>
      </c>
    </row>
    <row r="262" spans="4:21" hidden="1" x14ac:dyDescent="0.25">
      <c r="D262" s="3" t="str">
        <f>PLCs[[#This Row],[PLC Name]]&amp;PLCs[[#This Row],[Weight]]</f>
        <v>PLC-8500</v>
      </c>
      <c r="E262" s="29" t="s">
        <v>7</v>
      </c>
      <c r="F262" s="30">
        <v>500</v>
      </c>
      <c r="G262" s="30" t="s">
        <v>121</v>
      </c>
      <c r="H262" s="30" t="s">
        <v>121</v>
      </c>
      <c r="I262" s="30" t="s">
        <v>121</v>
      </c>
      <c r="J262" s="30" t="s">
        <v>121</v>
      </c>
      <c r="K262" s="30">
        <v>62</v>
      </c>
      <c r="L262" s="30">
        <v>2.5</v>
      </c>
      <c r="M262" s="30">
        <v>32.199999999999996</v>
      </c>
      <c r="N262" s="5">
        <v>9.6</v>
      </c>
      <c r="O262" s="5">
        <f>ROUND(PLCs[[#This Row],[Oth Order Fee EUR]]*4.9,1)</f>
        <v>47</v>
      </c>
      <c r="S262" s="179">
        <f t="shared" si="16"/>
        <v>12.55289425198923</v>
      </c>
      <c r="T262" s="179">
        <f t="shared" si="17"/>
        <v>0.50616509080601735</v>
      </c>
      <c r="U262" s="179">
        <f t="shared" si="18"/>
        <v>6.5194063695815023</v>
      </c>
    </row>
    <row r="263" spans="4:21" hidden="1" x14ac:dyDescent="0.25">
      <c r="D263" s="3" t="str">
        <f>PLCs[[#This Row],[PLC Name]]&amp;PLCs[[#This Row],[Weight]]</f>
        <v>PLC-81000</v>
      </c>
      <c r="E263" s="29" t="s">
        <v>7</v>
      </c>
      <c r="F263" s="30">
        <v>1000</v>
      </c>
      <c r="G263" s="30" t="s">
        <v>121</v>
      </c>
      <c r="H263" s="30" t="s">
        <v>121</v>
      </c>
      <c r="I263" s="30" t="s">
        <v>121</v>
      </c>
      <c r="J263" s="30" t="s">
        <v>121</v>
      </c>
      <c r="K263" s="30">
        <v>62</v>
      </c>
      <c r="L263" s="30">
        <v>2.5</v>
      </c>
      <c r="M263" s="30">
        <v>32.199999999999996</v>
      </c>
      <c r="N263" s="5">
        <v>9.6</v>
      </c>
      <c r="O263" s="5">
        <f>ROUND(PLCs[[#This Row],[Oth Order Fee EUR]]*4.9,1)</f>
        <v>47</v>
      </c>
      <c r="S263" s="178">
        <f t="shared" si="16"/>
        <v>12.55289425198923</v>
      </c>
      <c r="T263" s="178">
        <f t="shared" si="17"/>
        <v>0.50616509080601735</v>
      </c>
      <c r="U263" s="178">
        <f t="shared" si="18"/>
        <v>6.5194063695815023</v>
      </c>
    </row>
    <row r="264" spans="4:21" hidden="1" x14ac:dyDescent="0.25">
      <c r="D264" s="3" t="str">
        <f>PLCs[[#This Row],[PLC Name]]&amp;PLCs[[#This Row],[Weight]]</f>
        <v>PLC-81250</v>
      </c>
      <c r="E264" s="29" t="s">
        <v>7</v>
      </c>
      <c r="F264" s="30">
        <v>1250</v>
      </c>
      <c r="G264" s="30" t="s">
        <v>121</v>
      </c>
      <c r="H264" s="30" t="s">
        <v>121</v>
      </c>
      <c r="I264" s="30" t="s">
        <v>121</v>
      </c>
      <c r="J264" s="30" t="s">
        <v>121</v>
      </c>
      <c r="K264" s="30">
        <v>62</v>
      </c>
      <c r="L264" s="30">
        <v>2.5</v>
      </c>
      <c r="M264" s="30">
        <v>32.199999999999996</v>
      </c>
      <c r="N264" s="5">
        <v>9.6</v>
      </c>
      <c r="O264" s="5">
        <f>ROUND(PLCs[[#This Row],[Oth Order Fee EUR]]*4.9,1)</f>
        <v>47</v>
      </c>
      <c r="S264" s="179">
        <f t="shared" si="16"/>
        <v>12.55289425198923</v>
      </c>
      <c r="T264" s="179">
        <f t="shared" si="17"/>
        <v>0.50616509080601735</v>
      </c>
      <c r="U264" s="179">
        <f t="shared" si="18"/>
        <v>6.5194063695815023</v>
      </c>
    </row>
    <row r="265" spans="4:21" hidden="1" x14ac:dyDescent="0.25">
      <c r="D265" s="3" t="str">
        <f>PLCs[[#This Row],[PLC Name]]&amp;PLCs[[#This Row],[Weight]]</f>
        <v>PLC-81500</v>
      </c>
      <c r="E265" s="29" t="s">
        <v>7</v>
      </c>
      <c r="F265" s="30">
        <v>1500</v>
      </c>
      <c r="G265" s="30" t="s">
        <v>121</v>
      </c>
      <c r="H265" s="30" t="s">
        <v>121</v>
      </c>
      <c r="I265" s="30" t="s">
        <v>121</v>
      </c>
      <c r="J265" s="30" t="s">
        <v>121</v>
      </c>
      <c r="K265" s="30">
        <v>62</v>
      </c>
      <c r="L265" s="30">
        <v>2.5</v>
      </c>
      <c r="M265" s="30">
        <v>32.199999999999996</v>
      </c>
      <c r="N265" s="5">
        <v>9.6</v>
      </c>
      <c r="O265" s="5">
        <f>ROUND(PLCs[[#This Row],[Oth Order Fee EUR]]*4.9,1)</f>
        <v>47</v>
      </c>
      <c r="S265" s="178">
        <f t="shared" si="16"/>
        <v>12.55289425198923</v>
      </c>
      <c r="T265" s="178">
        <f t="shared" si="17"/>
        <v>0.50616509080601735</v>
      </c>
      <c r="U265" s="178">
        <f t="shared" si="18"/>
        <v>6.5194063695815023</v>
      </c>
    </row>
    <row r="266" spans="4:21" hidden="1" x14ac:dyDescent="0.25">
      <c r="D266" s="3" t="str">
        <f>PLCs[[#This Row],[PLC Name]]&amp;PLCs[[#This Row],[Weight]]</f>
        <v>PLC-81750</v>
      </c>
      <c r="E266" s="29" t="s">
        <v>7</v>
      </c>
      <c r="F266" s="30">
        <v>1750</v>
      </c>
      <c r="G266" s="30" t="s">
        <v>121</v>
      </c>
      <c r="H266" s="30" t="s">
        <v>121</v>
      </c>
      <c r="I266" s="30" t="s">
        <v>121</v>
      </c>
      <c r="J266" s="30" t="s">
        <v>121</v>
      </c>
      <c r="K266" s="30">
        <v>62</v>
      </c>
      <c r="L266" s="30">
        <v>2.5</v>
      </c>
      <c r="M266" s="30">
        <v>32.199999999999996</v>
      </c>
      <c r="N266" s="5">
        <v>9.6</v>
      </c>
      <c r="O266" s="5">
        <f>ROUND(PLCs[[#This Row],[Oth Order Fee EUR]]*4.9,1)</f>
        <v>47</v>
      </c>
      <c r="S266" s="179">
        <f t="shared" si="16"/>
        <v>12.55289425198923</v>
      </c>
      <c r="T266" s="179">
        <f t="shared" si="17"/>
        <v>0.50616509080601735</v>
      </c>
      <c r="U266" s="179">
        <f t="shared" si="18"/>
        <v>6.5194063695815023</v>
      </c>
    </row>
    <row r="267" spans="4:21" hidden="1" x14ac:dyDescent="0.25">
      <c r="D267" s="3" t="str">
        <f>PLCs[[#This Row],[PLC Name]]&amp;PLCs[[#This Row],[Weight]]</f>
        <v>PLC-82000</v>
      </c>
      <c r="E267" s="29" t="s">
        <v>7</v>
      </c>
      <c r="F267" s="30">
        <v>2000</v>
      </c>
      <c r="G267" s="30" t="s">
        <v>121</v>
      </c>
      <c r="H267" s="30" t="s">
        <v>121</v>
      </c>
      <c r="I267" s="30" t="s">
        <v>121</v>
      </c>
      <c r="J267" s="30" t="s">
        <v>121</v>
      </c>
      <c r="K267" s="30">
        <v>62</v>
      </c>
      <c r="L267" s="30">
        <v>2.5</v>
      </c>
      <c r="M267" s="30">
        <v>32.199999999999996</v>
      </c>
      <c r="N267" s="5">
        <v>9.6</v>
      </c>
      <c r="O267" s="5">
        <f>ROUND(PLCs[[#This Row],[Oth Order Fee EUR]]*4.9,1)</f>
        <v>47</v>
      </c>
      <c r="S267" s="178">
        <f t="shared" si="16"/>
        <v>12.55289425198923</v>
      </c>
      <c r="T267" s="178">
        <f t="shared" si="17"/>
        <v>0.50616509080601735</v>
      </c>
      <c r="U267" s="178">
        <f t="shared" si="18"/>
        <v>6.5194063695815023</v>
      </c>
    </row>
    <row r="268" spans="4:21" hidden="1" x14ac:dyDescent="0.25">
      <c r="D268" s="3" t="str">
        <f>PLCs[[#This Row],[PLC Name]]&amp;PLCs[[#This Row],[Weight]]</f>
        <v>PLC-83000</v>
      </c>
      <c r="E268" s="29" t="s">
        <v>7</v>
      </c>
      <c r="F268" s="30">
        <v>3000</v>
      </c>
      <c r="G268" s="30" t="s">
        <v>121</v>
      </c>
      <c r="H268" s="30" t="s">
        <v>121</v>
      </c>
      <c r="I268" s="30" t="s">
        <v>121</v>
      </c>
      <c r="J268" s="30" t="s">
        <v>121</v>
      </c>
      <c r="K268" s="30">
        <v>62</v>
      </c>
      <c r="L268" s="30">
        <v>2.5</v>
      </c>
      <c r="M268" s="30">
        <v>32.199999999999996</v>
      </c>
      <c r="N268" s="5">
        <v>9.6</v>
      </c>
      <c r="O268" s="5">
        <f>ROUND(PLCs[[#This Row],[Oth Order Fee EUR]]*4.9,1)</f>
        <v>47</v>
      </c>
      <c r="S268" s="179">
        <f t="shared" si="16"/>
        <v>12.55289425198923</v>
      </c>
      <c r="T268" s="179">
        <f t="shared" si="17"/>
        <v>0.50616509080601735</v>
      </c>
      <c r="U268" s="179">
        <f t="shared" si="18"/>
        <v>6.5194063695815023</v>
      </c>
    </row>
    <row r="269" spans="4:21" hidden="1" x14ac:dyDescent="0.25">
      <c r="D269" s="3" t="str">
        <f>PLCs[[#This Row],[PLC Name]]&amp;PLCs[[#This Row],[Weight]]</f>
        <v>PLC-84000</v>
      </c>
      <c r="E269" s="29" t="s">
        <v>7</v>
      </c>
      <c r="F269" s="30">
        <v>4000</v>
      </c>
      <c r="G269" s="30" t="s">
        <v>121</v>
      </c>
      <c r="H269" s="30" t="s">
        <v>121</v>
      </c>
      <c r="I269" s="30" t="s">
        <v>121</v>
      </c>
      <c r="J269" s="30" t="s">
        <v>121</v>
      </c>
      <c r="K269" s="30">
        <v>62</v>
      </c>
      <c r="L269" s="30">
        <v>2.5</v>
      </c>
      <c r="M269" s="30">
        <v>32.199999999999996</v>
      </c>
      <c r="N269" s="5">
        <v>9.6</v>
      </c>
      <c r="O269" s="5">
        <f>ROUND(PLCs[[#This Row],[Oth Order Fee EUR]]*4.9,1)</f>
        <v>47</v>
      </c>
      <c r="S269" s="178">
        <f t="shared" si="16"/>
        <v>12.55289425198923</v>
      </c>
      <c r="T269" s="178">
        <f t="shared" si="17"/>
        <v>0.50616509080601735</v>
      </c>
      <c r="U269" s="178">
        <f t="shared" si="18"/>
        <v>6.5194063695815023</v>
      </c>
    </row>
    <row r="270" spans="4:21" x14ac:dyDescent="0.25">
      <c r="D270" s="3" t="str">
        <f>PLCs[[#This Row],[PLC Name]]&amp;PLCs[[#This Row],[Weight]]</f>
        <v>PLC-85000</v>
      </c>
      <c r="E270" s="4" t="s">
        <v>7</v>
      </c>
      <c r="F270" s="5">
        <v>5000</v>
      </c>
      <c r="G270" s="5">
        <v>1200</v>
      </c>
      <c r="H270" s="5">
        <v>800</v>
      </c>
      <c r="I270" s="5">
        <v>800</v>
      </c>
      <c r="J270" s="5">
        <v>4400</v>
      </c>
      <c r="K270" s="5">
        <v>30</v>
      </c>
      <c r="L270" s="5">
        <v>3</v>
      </c>
      <c r="M270" s="5">
        <v>17.98</v>
      </c>
      <c r="N270" s="5">
        <v>7.61</v>
      </c>
      <c r="O270" s="5">
        <f>ROUND(PLCs[[#This Row],[Oth Order Fee EUR]]*4.9,1)</f>
        <v>37.299999999999997</v>
      </c>
      <c r="S270" s="179">
        <f t="shared" si="16"/>
        <v>6.0739810896722073</v>
      </c>
      <c r="T270" s="179">
        <f t="shared" si="17"/>
        <v>0.6073981089672208</v>
      </c>
      <c r="U270" s="179">
        <f t="shared" si="18"/>
        <v>3.6403393330768767</v>
      </c>
    </row>
    <row r="271" spans="4:21" hidden="1" x14ac:dyDescent="0.25">
      <c r="D271" s="3" t="str">
        <f>PLCs[[#This Row],[PLC Name]]&amp;PLCs[[#This Row],[Weight]]</f>
        <v>PLC-86000</v>
      </c>
      <c r="E271" s="29" t="s">
        <v>7</v>
      </c>
      <c r="F271" s="30">
        <v>6000</v>
      </c>
      <c r="G271" s="30" t="s">
        <v>121</v>
      </c>
      <c r="H271" s="30" t="s">
        <v>121</v>
      </c>
      <c r="I271" s="30" t="s">
        <v>121</v>
      </c>
      <c r="J271" s="30" t="s">
        <v>121</v>
      </c>
      <c r="K271" s="30">
        <v>30</v>
      </c>
      <c r="L271" s="30">
        <v>3</v>
      </c>
      <c r="M271" s="30">
        <v>17.98</v>
      </c>
      <c r="N271" s="5">
        <v>8.6999999999999993</v>
      </c>
      <c r="O271" s="5">
        <f>ROUND(PLCs[[#This Row],[Oth Order Fee EUR]]*4.9,1)</f>
        <v>42.6</v>
      </c>
      <c r="S271" s="178">
        <f t="shared" si="16"/>
        <v>6.0739810896722073</v>
      </c>
      <c r="T271" s="178">
        <f t="shared" si="17"/>
        <v>0.6073981089672208</v>
      </c>
      <c r="U271" s="178">
        <f t="shared" si="18"/>
        <v>3.6403393330768767</v>
      </c>
    </row>
    <row r="272" spans="4:21" hidden="1" x14ac:dyDescent="0.25">
      <c r="D272" s="3" t="str">
        <f>PLCs[[#This Row],[PLC Name]]&amp;PLCs[[#This Row],[Weight]]</f>
        <v>PLC-87000</v>
      </c>
      <c r="E272" s="29" t="s">
        <v>7</v>
      </c>
      <c r="F272" s="30">
        <v>7000</v>
      </c>
      <c r="G272" s="30" t="s">
        <v>121</v>
      </c>
      <c r="H272" s="30" t="s">
        <v>121</v>
      </c>
      <c r="I272" s="30" t="s">
        <v>121</v>
      </c>
      <c r="J272" s="30" t="s">
        <v>121</v>
      </c>
      <c r="K272" s="30">
        <v>30</v>
      </c>
      <c r="L272" s="30">
        <v>3</v>
      </c>
      <c r="M272" s="30">
        <v>17.98</v>
      </c>
      <c r="N272" s="5">
        <v>8.6999999999999993</v>
      </c>
      <c r="O272" s="5">
        <f>ROUND(PLCs[[#This Row],[Oth Order Fee EUR]]*4.9,1)</f>
        <v>42.6</v>
      </c>
      <c r="S272" s="179">
        <f t="shared" si="16"/>
        <v>6.0739810896722073</v>
      </c>
      <c r="T272" s="179">
        <f t="shared" si="17"/>
        <v>0.6073981089672208</v>
      </c>
      <c r="U272" s="179">
        <f t="shared" si="18"/>
        <v>3.6403393330768767</v>
      </c>
    </row>
    <row r="273" spans="4:21" hidden="1" x14ac:dyDescent="0.25">
      <c r="D273" s="3" t="str">
        <f>PLCs[[#This Row],[PLC Name]]&amp;PLCs[[#This Row],[Weight]]</f>
        <v>PLC-88000</v>
      </c>
      <c r="E273" s="29" t="s">
        <v>7</v>
      </c>
      <c r="F273" s="30">
        <v>8000</v>
      </c>
      <c r="G273" s="30" t="s">
        <v>121</v>
      </c>
      <c r="H273" s="30" t="s">
        <v>121</v>
      </c>
      <c r="I273" s="30" t="s">
        <v>121</v>
      </c>
      <c r="J273" s="30" t="s">
        <v>121</v>
      </c>
      <c r="K273" s="30">
        <v>30</v>
      </c>
      <c r="L273" s="30">
        <v>3</v>
      </c>
      <c r="M273" s="30">
        <v>17.98</v>
      </c>
      <c r="N273" s="5">
        <v>8.6999999999999993</v>
      </c>
      <c r="O273" s="5">
        <f>ROUND(PLCs[[#This Row],[Oth Order Fee EUR]]*4.9,1)</f>
        <v>42.6</v>
      </c>
      <c r="S273" s="178">
        <f t="shared" si="16"/>
        <v>6.0739810896722073</v>
      </c>
      <c r="T273" s="178">
        <f t="shared" si="17"/>
        <v>0.6073981089672208</v>
      </c>
      <c r="U273" s="178">
        <f t="shared" si="18"/>
        <v>3.6403393330768767</v>
      </c>
    </row>
    <row r="274" spans="4:21" hidden="1" x14ac:dyDescent="0.25">
      <c r="D274" s="3" t="str">
        <f>PLCs[[#This Row],[PLC Name]]&amp;PLCs[[#This Row],[Weight]]</f>
        <v>PLC-89000</v>
      </c>
      <c r="E274" s="29" t="s">
        <v>7</v>
      </c>
      <c r="F274" s="30">
        <v>9000</v>
      </c>
      <c r="G274" s="30" t="s">
        <v>121</v>
      </c>
      <c r="H274" s="30" t="s">
        <v>121</v>
      </c>
      <c r="I274" s="30" t="s">
        <v>121</v>
      </c>
      <c r="J274" s="30" t="s">
        <v>121</v>
      </c>
      <c r="K274" s="30">
        <v>30</v>
      </c>
      <c r="L274" s="30">
        <v>3</v>
      </c>
      <c r="M274" s="30">
        <v>17.98</v>
      </c>
      <c r="N274" s="5">
        <v>8.6999999999999993</v>
      </c>
      <c r="O274" s="5">
        <f>ROUND(PLCs[[#This Row],[Oth Order Fee EUR]]*4.9,1)</f>
        <v>42.6</v>
      </c>
      <c r="S274" s="179">
        <f t="shared" si="16"/>
        <v>6.0739810896722073</v>
      </c>
      <c r="T274" s="179">
        <f t="shared" si="17"/>
        <v>0.6073981089672208</v>
      </c>
      <c r="U274" s="179">
        <f t="shared" si="18"/>
        <v>3.6403393330768767</v>
      </c>
    </row>
    <row r="275" spans="4:21" x14ac:dyDescent="0.25">
      <c r="D275" s="3" t="str">
        <f>PLCs[[#This Row],[PLC Name]]&amp;PLCs[[#This Row],[Weight]]</f>
        <v>PLC-810000</v>
      </c>
      <c r="E275" s="4" t="s">
        <v>7</v>
      </c>
      <c r="F275" s="5">
        <v>10000</v>
      </c>
      <c r="G275" s="5">
        <v>1200</v>
      </c>
      <c r="H275" s="5">
        <v>800</v>
      </c>
      <c r="I275" s="5">
        <v>800</v>
      </c>
      <c r="J275" s="5">
        <v>4400</v>
      </c>
      <c r="K275" s="5">
        <v>35</v>
      </c>
      <c r="L275" s="5">
        <v>3</v>
      </c>
      <c r="M275" s="5">
        <v>34.03</v>
      </c>
      <c r="N275" s="5">
        <v>8.6999999999999993</v>
      </c>
      <c r="O275" s="5">
        <f>ROUND(PLCs[[#This Row],[Oth Order Fee EUR]]*4.9,1)</f>
        <v>42.6</v>
      </c>
      <c r="S275" s="178">
        <f t="shared" si="16"/>
        <v>7.0863112712842424</v>
      </c>
      <c r="T275" s="178">
        <f t="shared" si="17"/>
        <v>0.6073981089672208</v>
      </c>
      <c r="U275" s="178">
        <f t="shared" si="18"/>
        <v>6.8899192160515081</v>
      </c>
    </row>
    <row r="276" spans="4:21" hidden="1" x14ac:dyDescent="0.25">
      <c r="D276" s="3" t="str">
        <f>PLCs[[#This Row],[PLC Name]]&amp;PLCs[[#This Row],[Weight]]</f>
        <v>PLC-811000</v>
      </c>
      <c r="E276" s="29" t="s">
        <v>7</v>
      </c>
      <c r="F276" s="30">
        <v>11000</v>
      </c>
      <c r="G276" s="30" t="s">
        <v>121</v>
      </c>
      <c r="H276" s="30" t="s">
        <v>121</v>
      </c>
      <c r="I276" s="30" t="s">
        <v>121</v>
      </c>
      <c r="J276" s="30" t="s">
        <v>121</v>
      </c>
      <c r="K276" s="30">
        <v>35</v>
      </c>
      <c r="L276" s="30">
        <v>3</v>
      </c>
      <c r="M276" s="30">
        <v>34.03</v>
      </c>
      <c r="N276" s="5">
        <v>9.2799999999999994</v>
      </c>
      <c r="O276" s="5">
        <f>ROUND(PLCs[[#This Row],[Oth Order Fee EUR]]*4.9,1)</f>
        <v>45.5</v>
      </c>
      <c r="S276" s="179">
        <f t="shared" si="16"/>
        <v>7.0863112712842424</v>
      </c>
      <c r="T276" s="179">
        <f t="shared" si="17"/>
        <v>0.6073981089672208</v>
      </c>
      <c r="U276" s="179">
        <f t="shared" si="18"/>
        <v>6.8899192160515081</v>
      </c>
    </row>
    <row r="277" spans="4:21" hidden="1" x14ac:dyDescent="0.25">
      <c r="D277" s="3" t="str">
        <f>PLCs[[#This Row],[PLC Name]]&amp;PLCs[[#This Row],[Weight]]</f>
        <v>PLC-812000</v>
      </c>
      <c r="E277" s="29" t="s">
        <v>7</v>
      </c>
      <c r="F277" s="30">
        <v>12000</v>
      </c>
      <c r="G277" s="30" t="s">
        <v>121</v>
      </c>
      <c r="H277" s="30" t="s">
        <v>121</v>
      </c>
      <c r="I277" s="30" t="s">
        <v>121</v>
      </c>
      <c r="J277" s="30" t="s">
        <v>121</v>
      </c>
      <c r="K277" s="30">
        <v>35</v>
      </c>
      <c r="L277" s="30">
        <v>3</v>
      </c>
      <c r="M277" s="30">
        <v>34.03</v>
      </c>
      <c r="N277" s="5">
        <v>9.2799999999999994</v>
      </c>
      <c r="O277" s="5">
        <f>ROUND(PLCs[[#This Row],[Oth Order Fee EUR]]*4.9,1)</f>
        <v>45.5</v>
      </c>
      <c r="S277" s="178">
        <f t="shared" si="16"/>
        <v>7.0863112712842424</v>
      </c>
      <c r="T277" s="178">
        <f t="shared" si="17"/>
        <v>0.6073981089672208</v>
      </c>
      <c r="U277" s="178">
        <f t="shared" si="18"/>
        <v>6.8899192160515081</v>
      </c>
    </row>
    <row r="278" spans="4:21" x14ac:dyDescent="0.25">
      <c r="D278" s="3" t="str">
        <f>PLCs[[#This Row],[PLC Name]]&amp;PLCs[[#This Row],[Weight]]</f>
        <v>PLC-815000</v>
      </c>
      <c r="E278" s="4" t="s">
        <v>7</v>
      </c>
      <c r="F278" s="5">
        <v>15000</v>
      </c>
      <c r="G278" s="5">
        <v>1200</v>
      </c>
      <c r="H278" s="5">
        <v>800</v>
      </c>
      <c r="I278" s="5">
        <v>800</v>
      </c>
      <c r="J278" s="5">
        <v>4400</v>
      </c>
      <c r="K278" s="5">
        <v>40</v>
      </c>
      <c r="L278" s="5">
        <v>3</v>
      </c>
      <c r="M278" s="5">
        <v>44.8</v>
      </c>
      <c r="N278" s="5">
        <v>9.2799999999999994</v>
      </c>
      <c r="O278" s="5">
        <f>ROUND(PLCs[[#This Row],[Oth Order Fee EUR]]*4.9,1)</f>
        <v>45.5</v>
      </c>
      <c r="S278" s="179">
        <f t="shared" si="16"/>
        <v>8.0986414528962776</v>
      </c>
      <c r="T278" s="179">
        <f t="shared" si="17"/>
        <v>0.6073981089672208</v>
      </c>
      <c r="U278" s="179">
        <f t="shared" si="18"/>
        <v>9.0704784272438292</v>
      </c>
    </row>
    <row r="279" spans="4:21" x14ac:dyDescent="0.25">
      <c r="D279" s="3" t="str">
        <f>PLCs[[#This Row],[PLC Name]]&amp;PLCs[[#This Row],[Weight]]</f>
        <v>PLC-820000</v>
      </c>
      <c r="E279" s="4" t="s">
        <v>7</v>
      </c>
      <c r="F279" s="5">
        <v>20000</v>
      </c>
      <c r="G279" s="5">
        <v>1200</v>
      </c>
      <c r="H279" s="5">
        <v>800</v>
      </c>
      <c r="I279" s="5">
        <v>800</v>
      </c>
      <c r="J279" s="5">
        <v>4400</v>
      </c>
      <c r="K279" s="5">
        <v>45</v>
      </c>
      <c r="L279" s="5">
        <v>3</v>
      </c>
      <c r="M279" s="5">
        <v>45.8</v>
      </c>
      <c r="N279" s="5">
        <v>9.7799999999999994</v>
      </c>
      <c r="O279" s="5">
        <f>ROUND(PLCs[[#This Row],[Oth Order Fee EUR]]*4.9,1)</f>
        <v>47.9</v>
      </c>
      <c r="S279" s="178">
        <f t="shared" si="16"/>
        <v>9.1109716345083118</v>
      </c>
      <c r="T279" s="178">
        <f t="shared" si="17"/>
        <v>0.6073981089672208</v>
      </c>
      <c r="U279" s="178">
        <f t="shared" si="18"/>
        <v>9.2729444635662368</v>
      </c>
    </row>
    <row r="280" spans="4:21" x14ac:dyDescent="0.25">
      <c r="D280" s="3" t="str">
        <f>PLCs[[#This Row],[PLC Name]]&amp;PLCs[[#This Row],[Weight]]</f>
        <v>PLC-825000</v>
      </c>
      <c r="E280" s="4" t="s">
        <v>7</v>
      </c>
      <c r="F280" s="5">
        <v>25000</v>
      </c>
      <c r="G280" s="5">
        <v>1200</v>
      </c>
      <c r="H280" s="5">
        <v>800</v>
      </c>
      <c r="I280" s="5">
        <v>800</v>
      </c>
      <c r="J280" s="5">
        <v>4400</v>
      </c>
      <c r="K280" s="5">
        <v>50</v>
      </c>
      <c r="L280" s="5">
        <v>3</v>
      </c>
      <c r="M280" s="5">
        <v>46.55</v>
      </c>
      <c r="N280" s="5">
        <v>10.77</v>
      </c>
      <c r="O280" s="5">
        <f>ROUND(PLCs[[#This Row],[Oth Order Fee EUR]]*4.9,1)</f>
        <v>52.8</v>
      </c>
      <c r="S280" s="179">
        <f t="shared" si="16"/>
        <v>10.123301816120346</v>
      </c>
      <c r="T280" s="179">
        <f t="shared" si="17"/>
        <v>0.6073981089672208</v>
      </c>
      <c r="U280" s="179">
        <f t="shared" si="18"/>
        <v>9.4247939908080411</v>
      </c>
    </row>
    <row r="281" spans="4:21" x14ac:dyDescent="0.25">
      <c r="D281" s="3" t="str">
        <f>PLCs[[#This Row],[PLC Name]]&amp;PLCs[[#This Row],[Weight]]</f>
        <v>PLC-830000</v>
      </c>
      <c r="E281" s="4" t="s">
        <v>7</v>
      </c>
      <c r="F281" s="5">
        <v>30000</v>
      </c>
      <c r="G281" s="5">
        <v>1200</v>
      </c>
      <c r="H281" s="5">
        <v>800</v>
      </c>
      <c r="I281" s="5">
        <v>800</v>
      </c>
      <c r="J281" s="5">
        <v>4400</v>
      </c>
      <c r="K281" s="5">
        <v>55</v>
      </c>
      <c r="L281" s="5">
        <v>3</v>
      </c>
      <c r="M281" s="5">
        <v>48.8</v>
      </c>
      <c r="N281" s="5">
        <v>10.79</v>
      </c>
      <c r="O281" s="5">
        <f>ROUND(PLCs[[#This Row],[Oth Order Fee EUR]]*4.9,1)</f>
        <v>52.9</v>
      </c>
      <c r="S281" s="178">
        <f t="shared" si="16"/>
        <v>11.13563199773238</v>
      </c>
      <c r="T281" s="178">
        <f t="shared" si="17"/>
        <v>0.6073981089672208</v>
      </c>
      <c r="U281" s="178">
        <f t="shared" si="18"/>
        <v>9.8803425725334577</v>
      </c>
    </row>
    <row r="282" spans="4:21" x14ac:dyDescent="0.25">
      <c r="D282" s="3" t="str">
        <f>PLCs[[#This Row],[PLC Name]]&amp;PLCs[[#This Row],[Weight]]</f>
        <v>PLC-835000</v>
      </c>
      <c r="E282" s="4" t="s">
        <v>7</v>
      </c>
      <c r="F282" s="5">
        <v>35000</v>
      </c>
      <c r="G282" s="5">
        <v>1200</v>
      </c>
      <c r="H282" s="5">
        <v>800</v>
      </c>
      <c r="I282" s="5">
        <v>800</v>
      </c>
      <c r="J282" s="5">
        <v>4400</v>
      </c>
      <c r="K282" s="5">
        <v>60</v>
      </c>
      <c r="L282" s="5">
        <v>3</v>
      </c>
      <c r="M282" s="5">
        <v>51.05</v>
      </c>
      <c r="N282" s="5">
        <v>11</v>
      </c>
      <c r="O282" s="5">
        <f>ROUND(PLCs[[#This Row],[Oth Order Fee EUR]]*4.9,1)</f>
        <v>53.9</v>
      </c>
      <c r="S282" s="179">
        <f t="shared" si="16"/>
        <v>12.147962179344415</v>
      </c>
      <c r="T282" s="179">
        <f t="shared" si="17"/>
        <v>0.6073981089672208</v>
      </c>
      <c r="U282" s="179">
        <f t="shared" si="18"/>
        <v>10.335891154258873</v>
      </c>
    </row>
    <row r="283" spans="4:21" hidden="1" x14ac:dyDescent="0.25">
      <c r="D283" s="3" t="str">
        <f>PLCs[[#This Row],[PLC Name]]&amp;PLCs[[#This Row],[Weight]]</f>
        <v>PLC-838000</v>
      </c>
      <c r="E283" s="29" t="s">
        <v>7</v>
      </c>
      <c r="F283" s="30">
        <v>38000</v>
      </c>
      <c r="G283" s="30" t="s">
        <v>121</v>
      </c>
      <c r="H283" s="30" t="s">
        <v>121</v>
      </c>
      <c r="I283" s="30" t="s">
        <v>121</v>
      </c>
      <c r="J283" s="30" t="s">
        <v>121</v>
      </c>
      <c r="K283" s="30">
        <v>60</v>
      </c>
      <c r="L283" s="30">
        <v>3</v>
      </c>
      <c r="M283" s="30">
        <v>51.05</v>
      </c>
      <c r="N283" s="5">
        <v>11</v>
      </c>
      <c r="O283" s="5">
        <f>ROUND(PLCs[[#This Row],[Oth Order Fee EUR]]*4.9,1)</f>
        <v>53.9</v>
      </c>
      <c r="S283" s="178">
        <f t="shared" si="16"/>
        <v>12.147962179344415</v>
      </c>
      <c r="T283" s="178">
        <f t="shared" si="17"/>
        <v>0.6073981089672208</v>
      </c>
      <c r="U283" s="178">
        <f t="shared" si="18"/>
        <v>10.335891154258873</v>
      </c>
    </row>
    <row r="284" spans="4:21" x14ac:dyDescent="0.25">
      <c r="D284" s="3" t="str">
        <f>PLCs[[#This Row],[PLC Name]]&amp;PLCs[[#This Row],[Weight]]</f>
        <v>PLC-840000</v>
      </c>
      <c r="E284" s="4" t="s">
        <v>7</v>
      </c>
      <c r="F284" s="5">
        <v>40000</v>
      </c>
      <c r="G284" s="5">
        <v>1200</v>
      </c>
      <c r="H284" s="5">
        <v>800</v>
      </c>
      <c r="I284" s="5">
        <v>800</v>
      </c>
      <c r="J284" s="5">
        <v>4400</v>
      </c>
      <c r="K284" s="5">
        <v>65</v>
      </c>
      <c r="L284" s="5">
        <v>3</v>
      </c>
      <c r="M284" s="5">
        <v>53.349999999999994</v>
      </c>
      <c r="N284" s="5">
        <v>11</v>
      </c>
      <c r="O284" s="5">
        <f>ROUND(PLCs[[#This Row],[Oth Order Fee EUR]]*4.9,1)</f>
        <v>53.9</v>
      </c>
      <c r="S284" s="179">
        <f t="shared" si="16"/>
        <v>13.160292360956451</v>
      </c>
      <c r="T284" s="179">
        <f t="shared" si="17"/>
        <v>0.6073981089672208</v>
      </c>
      <c r="U284" s="179">
        <f t="shared" si="18"/>
        <v>10.801563037800408</v>
      </c>
    </row>
    <row r="285" spans="4:21" x14ac:dyDescent="0.25">
      <c r="D285" s="3" t="str">
        <f>PLCs[[#This Row],[PLC Name]]&amp;PLCs[[#This Row],[Weight]]</f>
        <v>PLC-845000</v>
      </c>
      <c r="E285" s="4" t="s">
        <v>7</v>
      </c>
      <c r="F285" s="5">
        <v>45000</v>
      </c>
      <c r="G285" s="5">
        <v>1200</v>
      </c>
      <c r="H285" s="5">
        <v>800</v>
      </c>
      <c r="I285" s="5">
        <v>800</v>
      </c>
      <c r="J285" s="5">
        <v>4400</v>
      </c>
      <c r="K285" s="5">
        <v>70</v>
      </c>
      <c r="L285" s="5">
        <v>3.5</v>
      </c>
      <c r="M285" s="5">
        <v>55.649999999999991</v>
      </c>
      <c r="N285" s="5">
        <v>11</v>
      </c>
      <c r="O285" s="5">
        <f>ROUND(PLCs[[#This Row],[Oth Order Fee EUR]]*4.9,1)</f>
        <v>53.9</v>
      </c>
      <c r="S285" s="178">
        <f t="shared" si="16"/>
        <v>14.172622542568485</v>
      </c>
      <c r="T285" s="178">
        <f t="shared" si="17"/>
        <v>0.70863112712842424</v>
      </c>
      <c r="U285" s="178">
        <f t="shared" si="18"/>
        <v>11.267234921341943</v>
      </c>
    </row>
    <row r="286" spans="4:21" x14ac:dyDescent="0.25">
      <c r="D286" s="3" t="str">
        <f>PLCs[[#This Row],[PLC Name]]&amp;PLCs[[#This Row],[Weight]]</f>
        <v>PLC-850000</v>
      </c>
      <c r="E286" s="4" t="s">
        <v>7</v>
      </c>
      <c r="F286" s="5">
        <v>50000</v>
      </c>
      <c r="G286" s="5">
        <v>1200</v>
      </c>
      <c r="H286" s="5">
        <v>800</v>
      </c>
      <c r="I286" s="5">
        <v>800</v>
      </c>
      <c r="J286" s="5">
        <v>4400</v>
      </c>
      <c r="K286" s="5">
        <v>75</v>
      </c>
      <c r="L286" s="5">
        <v>3.5</v>
      </c>
      <c r="M286" s="5">
        <v>57.949999999999989</v>
      </c>
      <c r="N286" s="5">
        <v>11</v>
      </c>
      <c r="O286" s="5">
        <f>ROUND(PLCs[[#This Row],[Oth Order Fee EUR]]*4.9,1)</f>
        <v>53.9</v>
      </c>
      <c r="S286" s="179">
        <f t="shared" si="16"/>
        <v>15.184952724180519</v>
      </c>
      <c r="T286" s="179">
        <f t="shared" si="17"/>
        <v>0.70863112712842424</v>
      </c>
      <c r="U286" s="179">
        <f t="shared" si="18"/>
        <v>11.732906804883479</v>
      </c>
    </row>
    <row r="287" spans="4:21" x14ac:dyDescent="0.25">
      <c r="D287" s="3" t="str">
        <f>PLCs[[#This Row],[PLC Name]]&amp;PLCs[[#This Row],[Weight]]</f>
        <v>PLC-855000</v>
      </c>
      <c r="E287" s="4" t="s">
        <v>7</v>
      </c>
      <c r="F287" s="5">
        <v>55000</v>
      </c>
      <c r="G287" s="5">
        <v>1200</v>
      </c>
      <c r="H287" s="5">
        <v>800</v>
      </c>
      <c r="I287" s="5">
        <v>800</v>
      </c>
      <c r="J287" s="5">
        <v>4400</v>
      </c>
      <c r="K287" s="5">
        <v>80</v>
      </c>
      <c r="L287" s="5">
        <v>3.5</v>
      </c>
      <c r="M287" s="5">
        <v>60.249999999999986</v>
      </c>
      <c r="N287" s="5">
        <v>11</v>
      </c>
      <c r="O287" s="5">
        <f>ROUND(PLCs[[#This Row],[Oth Order Fee EUR]]*4.9,1)</f>
        <v>53.9</v>
      </c>
      <c r="S287" s="178">
        <f t="shared" si="16"/>
        <v>16.197282905792555</v>
      </c>
      <c r="T287" s="178">
        <f t="shared" si="17"/>
        <v>0.70863112712842424</v>
      </c>
      <c r="U287" s="178">
        <f t="shared" si="18"/>
        <v>12.198578688425014</v>
      </c>
    </row>
    <row r="288" spans="4:21" x14ac:dyDescent="0.25">
      <c r="D288" s="3" t="str">
        <f>PLCs[[#This Row],[PLC Name]]&amp;PLCs[[#This Row],[Weight]]</f>
        <v>PLC-860000</v>
      </c>
      <c r="E288" s="4" t="s">
        <v>7</v>
      </c>
      <c r="F288" s="5">
        <v>60000</v>
      </c>
      <c r="G288" s="5">
        <v>1200</v>
      </c>
      <c r="H288" s="5">
        <v>800</v>
      </c>
      <c r="I288" s="5">
        <v>800</v>
      </c>
      <c r="J288" s="5">
        <v>4400</v>
      </c>
      <c r="K288" s="5">
        <v>85</v>
      </c>
      <c r="L288" s="5">
        <v>3.5</v>
      </c>
      <c r="M288" s="5">
        <v>62.549999999999983</v>
      </c>
      <c r="N288" s="5">
        <v>11</v>
      </c>
      <c r="O288" s="5">
        <f>ROUND(PLCs[[#This Row],[Oth Order Fee EUR]]*4.9,1)</f>
        <v>53.9</v>
      </c>
      <c r="S288" s="179">
        <f t="shared" si="16"/>
        <v>17.209613087404588</v>
      </c>
      <c r="T288" s="179">
        <f t="shared" si="17"/>
        <v>0.70863112712842424</v>
      </c>
      <c r="U288" s="179">
        <f t="shared" si="18"/>
        <v>12.66425057196655</v>
      </c>
    </row>
    <row r="289" spans="4:21" hidden="1" x14ac:dyDescent="0.25">
      <c r="D289" s="3" t="str">
        <f>PLCs[[#This Row],[PLC Name]]&amp;PLCs[[#This Row],[Weight]]</f>
        <v>PLC-865000</v>
      </c>
      <c r="E289" s="29" t="s">
        <v>7</v>
      </c>
      <c r="F289" s="30">
        <v>65000</v>
      </c>
      <c r="G289" s="30" t="s">
        <v>121</v>
      </c>
      <c r="H289" s="30" t="s">
        <v>121</v>
      </c>
      <c r="I289" s="30" t="s">
        <v>121</v>
      </c>
      <c r="J289" s="30" t="s">
        <v>121</v>
      </c>
      <c r="K289" s="30">
        <v>85</v>
      </c>
      <c r="L289" s="30">
        <v>3.5</v>
      </c>
      <c r="M289" s="30">
        <v>62.549999999999983</v>
      </c>
      <c r="N289" s="5">
        <v>11</v>
      </c>
      <c r="O289" s="5">
        <f>ROUND(PLCs[[#This Row],[Oth Order Fee EUR]]*4.9,1)</f>
        <v>53.9</v>
      </c>
      <c r="S289" s="178">
        <f t="shared" si="16"/>
        <v>17.209613087404588</v>
      </c>
      <c r="T289" s="178">
        <f t="shared" si="17"/>
        <v>0.70863112712842424</v>
      </c>
      <c r="U289" s="178">
        <f t="shared" si="18"/>
        <v>12.66425057196655</v>
      </c>
    </row>
    <row r="290" spans="4:21" hidden="1" x14ac:dyDescent="0.25">
      <c r="D290" s="3" t="str">
        <f>PLCs[[#This Row],[PLC Name]]&amp;PLCs[[#This Row],[Weight]]</f>
        <v>PLC-870000</v>
      </c>
      <c r="E290" s="29" t="s">
        <v>7</v>
      </c>
      <c r="F290" s="30">
        <v>70000</v>
      </c>
      <c r="G290" s="30" t="s">
        <v>121</v>
      </c>
      <c r="H290" s="30" t="s">
        <v>121</v>
      </c>
      <c r="I290" s="30" t="s">
        <v>121</v>
      </c>
      <c r="J290" s="30" t="s">
        <v>121</v>
      </c>
      <c r="K290" s="30">
        <v>85</v>
      </c>
      <c r="L290" s="30">
        <v>3.5</v>
      </c>
      <c r="M290" s="30">
        <v>62.549999999999983</v>
      </c>
      <c r="N290" s="5">
        <v>11</v>
      </c>
      <c r="O290" s="5">
        <f>ROUND(PLCs[[#This Row],[Oth Order Fee EUR]]*4.9,1)</f>
        <v>53.9</v>
      </c>
      <c r="S290" s="179">
        <f t="shared" si="16"/>
        <v>17.209613087404588</v>
      </c>
      <c r="T290" s="179">
        <f t="shared" si="17"/>
        <v>0.70863112712842424</v>
      </c>
      <c r="U290" s="179">
        <f t="shared" si="18"/>
        <v>12.66425057196655</v>
      </c>
    </row>
    <row r="291" spans="4:21" hidden="1" x14ac:dyDescent="0.25">
      <c r="D291" s="3" t="str">
        <f>PLCs[[#This Row],[PLC Name]]&amp;PLCs[[#This Row],[Weight]]</f>
        <v>PLC-875000</v>
      </c>
      <c r="E291" s="29" t="s">
        <v>7</v>
      </c>
      <c r="F291" s="30">
        <v>75000</v>
      </c>
      <c r="G291" s="30" t="s">
        <v>121</v>
      </c>
      <c r="H291" s="30" t="s">
        <v>121</v>
      </c>
      <c r="I291" s="30" t="s">
        <v>121</v>
      </c>
      <c r="J291" s="30" t="s">
        <v>121</v>
      </c>
      <c r="K291" s="30">
        <v>85</v>
      </c>
      <c r="L291" s="30">
        <v>3.5</v>
      </c>
      <c r="M291" s="30">
        <v>62.549999999999983</v>
      </c>
      <c r="N291" s="5">
        <v>11</v>
      </c>
      <c r="O291" s="5">
        <f>ROUND(PLCs[[#This Row],[Oth Order Fee EUR]]*4.9,1)</f>
        <v>53.9</v>
      </c>
      <c r="S291" s="178">
        <f t="shared" si="16"/>
        <v>17.209613087404588</v>
      </c>
      <c r="T291" s="178">
        <f t="shared" si="17"/>
        <v>0.70863112712842424</v>
      </c>
      <c r="U291" s="178">
        <f t="shared" si="18"/>
        <v>12.66425057196655</v>
      </c>
    </row>
    <row r="292" spans="4:21" hidden="1" x14ac:dyDescent="0.25">
      <c r="D292" s="3" t="str">
        <f>PLCs[[#This Row],[PLC Name]]&amp;PLCs[[#This Row],[Weight]]</f>
        <v>PLC-880000</v>
      </c>
      <c r="E292" s="29" t="s">
        <v>7</v>
      </c>
      <c r="F292" s="30">
        <v>80000</v>
      </c>
      <c r="G292" s="30" t="s">
        <v>121</v>
      </c>
      <c r="H292" s="30" t="s">
        <v>121</v>
      </c>
      <c r="I292" s="30" t="s">
        <v>121</v>
      </c>
      <c r="J292" s="30" t="s">
        <v>121</v>
      </c>
      <c r="K292" s="30">
        <v>85</v>
      </c>
      <c r="L292" s="30">
        <v>3.5</v>
      </c>
      <c r="M292" s="30">
        <v>62.549999999999983</v>
      </c>
      <c r="N292" s="5">
        <v>11</v>
      </c>
      <c r="O292" s="5">
        <f>ROUND(PLCs[[#This Row],[Oth Order Fee EUR]]*4.9,1)</f>
        <v>53.9</v>
      </c>
      <c r="S292" s="179">
        <f t="shared" si="16"/>
        <v>17.209613087404588</v>
      </c>
      <c r="T292" s="179">
        <f t="shared" si="17"/>
        <v>0.70863112712842424</v>
      </c>
      <c r="U292" s="179">
        <f t="shared" si="18"/>
        <v>12.66425057196655</v>
      </c>
    </row>
    <row r="293" spans="4:21" hidden="1" x14ac:dyDescent="0.25">
      <c r="D293" s="3" t="str">
        <f>PLCs[[#This Row],[PLC Name]]&amp;PLCs[[#This Row],[Weight]]</f>
        <v>PLC-885000</v>
      </c>
      <c r="E293" s="29" t="s">
        <v>7</v>
      </c>
      <c r="F293" s="30">
        <v>85000</v>
      </c>
      <c r="G293" s="30" t="s">
        <v>121</v>
      </c>
      <c r="H293" s="30" t="s">
        <v>121</v>
      </c>
      <c r="I293" s="30" t="s">
        <v>121</v>
      </c>
      <c r="J293" s="30" t="s">
        <v>121</v>
      </c>
      <c r="K293" s="30">
        <v>85</v>
      </c>
      <c r="L293" s="30">
        <v>3.5</v>
      </c>
      <c r="M293" s="30">
        <v>62.549999999999983</v>
      </c>
      <c r="N293" s="5">
        <v>11</v>
      </c>
      <c r="O293" s="5">
        <f>ROUND(PLCs[[#This Row],[Oth Order Fee EUR]]*4.9,1)</f>
        <v>53.9</v>
      </c>
      <c r="S293" s="178">
        <f t="shared" si="16"/>
        <v>17.209613087404588</v>
      </c>
      <c r="T293" s="178">
        <f t="shared" si="17"/>
        <v>0.70863112712842424</v>
      </c>
      <c r="U293" s="178">
        <f t="shared" si="18"/>
        <v>12.66425057196655</v>
      </c>
    </row>
    <row r="294" spans="4:21" hidden="1" x14ac:dyDescent="0.25">
      <c r="D294" s="3" t="str">
        <f>PLCs[[#This Row],[PLC Name]]&amp;PLCs[[#This Row],[Weight]]</f>
        <v>PLC-890000</v>
      </c>
      <c r="E294" s="29" t="s">
        <v>7</v>
      </c>
      <c r="F294" s="30">
        <v>90000</v>
      </c>
      <c r="G294" s="30" t="s">
        <v>121</v>
      </c>
      <c r="H294" s="30" t="s">
        <v>121</v>
      </c>
      <c r="I294" s="30" t="s">
        <v>121</v>
      </c>
      <c r="J294" s="30" t="s">
        <v>121</v>
      </c>
      <c r="K294" s="30">
        <v>85</v>
      </c>
      <c r="L294" s="30">
        <v>3.5</v>
      </c>
      <c r="M294" s="30">
        <v>62.549999999999983</v>
      </c>
      <c r="N294" s="5">
        <v>11</v>
      </c>
      <c r="O294" s="5">
        <f>ROUND(PLCs[[#This Row],[Oth Order Fee EUR]]*4.9,1)</f>
        <v>53.9</v>
      </c>
      <c r="S294" s="179">
        <f t="shared" si="16"/>
        <v>17.209613087404588</v>
      </c>
      <c r="T294" s="179">
        <f t="shared" si="17"/>
        <v>0.70863112712842424</v>
      </c>
      <c r="U294" s="179">
        <f t="shared" si="18"/>
        <v>12.66425057196655</v>
      </c>
    </row>
    <row r="295" spans="4:21" hidden="1" x14ac:dyDescent="0.25">
      <c r="D295" s="3" t="str">
        <f>PLCs[[#This Row],[PLC Name]]&amp;PLCs[[#This Row],[Weight]]</f>
        <v>PLC-9100</v>
      </c>
      <c r="E295" s="29" t="s">
        <v>6</v>
      </c>
      <c r="F295" s="30">
        <v>100</v>
      </c>
      <c r="G295" s="30" t="s">
        <v>121</v>
      </c>
      <c r="H295" s="30" t="s">
        <v>121</v>
      </c>
      <c r="I295" s="30" t="s">
        <v>121</v>
      </c>
      <c r="J295" s="30" t="s">
        <v>121</v>
      </c>
      <c r="K295" s="30">
        <v>85</v>
      </c>
      <c r="L295" s="30">
        <v>3.5</v>
      </c>
      <c r="M295" s="30">
        <v>62.549999999999983</v>
      </c>
      <c r="N295" s="5">
        <v>11</v>
      </c>
      <c r="O295" s="5">
        <f>ROUND(PLCs[[#This Row],[Oth Order Fee EUR]]*4.9,1)</f>
        <v>53.9</v>
      </c>
      <c r="S295" s="178">
        <f t="shared" si="16"/>
        <v>17.209613087404588</v>
      </c>
      <c r="T295" s="178">
        <f t="shared" si="17"/>
        <v>0.70863112712842424</v>
      </c>
      <c r="U295" s="178">
        <f t="shared" si="18"/>
        <v>12.66425057196655</v>
      </c>
    </row>
    <row r="296" spans="4:21" hidden="1" x14ac:dyDescent="0.25">
      <c r="D296" s="3" t="str">
        <f>PLCs[[#This Row],[PLC Name]]&amp;PLCs[[#This Row],[Weight]]</f>
        <v>PLC-9250</v>
      </c>
      <c r="E296" s="29" t="s">
        <v>6</v>
      </c>
      <c r="F296" s="30">
        <v>250</v>
      </c>
      <c r="G296" s="30" t="s">
        <v>121</v>
      </c>
      <c r="H296" s="30" t="s">
        <v>121</v>
      </c>
      <c r="I296" s="30" t="s">
        <v>121</v>
      </c>
      <c r="J296" s="30" t="s">
        <v>121</v>
      </c>
      <c r="K296" s="30">
        <v>85</v>
      </c>
      <c r="L296" s="30">
        <v>3.5</v>
      </c>
      <c r="M296" s="30">
        <v>62.549999999999983</v>
      </c>
      <c r="N296" s="5">
        <v>11</v>
      </c>
      <c r="O296" s="5">
        <f>ROUND(PLCs[[#This Row],[Oth Order Fee EUR]]*4.9,1)</f>
        <v>53.9</v>
      </c>
      <c r="S296" s="179">
        <f t="shared" si="16"/>
        <v>17.209613087404588</v>
      </c>
      <c r="T296" s="179">
        <f t="shared" si="17"/>
        <v>0.70863112712842424</v>
      </c>
      <c r="U296" s="179">
        <f t="shared" si="18"/>
        <v>12.66425057196655</v>
      </c>
    </row>
    <row r="297" spans="4:21" hidden="1" x14ac:dyDescent="0.25">
      <c r="D297" s="3" t="str">
        <f>PLCs[[#This Row],[PLC Name]]&amp;PLCs[[#This Row],[Weight]]</f>
        <v>PLC-9500</v>
      </c>
      <c r="E297" s="29" t="s">
        <v>6</v>
      </c>
      <c r="F297" s="30">
        <v>500</v>
      </c>
      <c r="G297" s="30" t="s">
        <v>121</v>
      </c>
      <c r="H297" s="30" t="s">
        <v>121</v>
      </c>
      <c r="I297" s="30" t="s">
        <v>121</v>
      </c>
      <c r="J297" s="30" t="s">
        <v>121</v>
      </c>
      <c r="K297" s="30">
        <v>85</v>
      </c>
      <c r="L297" s="30">
        <v>3.5</v>
      </c>
      <c r="M297" s="30">
        <v>62.549999999999983</v>
      </c>
      <c r="N297" s="5">
        <v>11</v>
      </c>
      <c r="O297" s="5">
        <f>ROUND(PLCs[[#This Row],[Oth Order Fee EUR]]*4.9,1)</f>
        <v>53.9</v>
      </c>
      <c r="S297" s="178">
        <f t="shared" si="16"/>
        <v>17.209613087404588</v>
      </c>
      <c r="T297" s="178">
        <f t="shared" si="17"/>
        <v>0.70863112712842424</v>
      </c>
      <c r="U297" s="178">
        <f t="shared" si="18"/>
        <v>12.66425057196655</v>
      </c>
    </row>
    <row r="298" spans="4:21" hidden="1" x14ac:dyDescent="0.25">
      <c r="D298" s="3" t="str">
        <f>PLCs[[#This Row],[PLC Name]]&amp;PLCs[[#This Row],[Weight]]</f>
        <v>PLC-91000</v>
      </c>
      <c r="E298" s="29" t="s">
        <v>6</v>
      </c>
      <c r="F298" s="30">
        <v>1000</v>
      </c>
      <c r="G298" s="30" t="s">
        <v>121</v>
      </c>
      <c r="H298" s="30" t="s">
        <v>121</v>
      </c>
      <c r="I298" s="30" t="s">
        <v>121</v>
      </c>
      <c r="J298" s="30" t="s">
        <v>121</v>
      </c>
      <c r="K298" s="30">
        <v>85</v>
      </c>
      <c r="L298" s="30">
        <v>3.5</v>
      </c>
      <c r="M298" s="30">
        <v>62.549999999999983</v>
      </c>
      <c r="N298" s="5">
        <v>11</v>
      </c>
      <c r="O298" s="5">
        <f>ROUND(PLCs[[#This Row],[Oth Order Fee EUR]]*4.9,1)</f>
        <v>53.9</v>
      </c>
      <c r="S298" s="179">
        <f t="shared" si="16"/>
        <v>17.209613087404588</v>
      </c>
      <c r="T298" s="179">
        <f t="shared" si="17"/>
        <v>0.70863112712842424</v>
      </c>
      <c r="U298" s="179">
        <f t="shared" si="18"/>
        <v>12.66425057196655</v>
      </c>
    </row>
    <row r="299" spans="4:21" hidden="1" x14ac:dyDescent="0.25">
      <c r="D299" s="3" t="str">
        <f>PLCs[[#This Row],[PLC Name]]&amp;PLCs[[#This Row],[Weight]]</f>
        <v>PLC-91250</v>
      </c>
      <c r="E299" s="29" t="s">
        <v>6</v>
      </c>
      <c r="F299" s="30">
        <v>1250</v>
      </c>
      <c r="G299" s="30" t="s">
        <v>121</v>
      </c>
      <c r="H299" s="30" t="s">
        <v>121</v>
      </c>
      <c r="I299" s="30" t="s">
        <v>121</v>
      </c>
      <c r="J299" s="30" t="s">
        <v>121</v>
      </c>
      <c r="K299" s="30">
        <v>85</v>
      </c>
      <c r="L299" s="30">
        <v>3.5</v>
      </c>
      <c r="M299" s="30">
        <v>62.549999999999983</v>
      </c>
      <c r="N299" s="5">
        <v>11</v>
      </c>
      <c r="O299" s="5">
        <f>ROUND(PLCs[[#This Row],[Oth Order Fee EUR]]*4.9,1)</f>
        <v>53.9</v>
      </c>
      <c r="S299" s="178">
        <f t="shared" ref="S299:S329" si="19">IF(K299&lt;&gt;"",K299/$T$9,"")</f>
        <v>17.209613087404588</v>
      </c>
      <c r="T299" s="178">
        <f t="shared" ref="T299:T329" si="20">IF(L299&lt;&gt;"",L299/$T$9,"")</f>
        <v>0.70863112712842424</v>
      </c>
      <c r="U299" s="178">
        <f t="shared" ref="U299:U329" si="21">IF(M299&lt;&gt;"",M299/$T$9,"")</f>
        <v>12.66425057196655</v>
      </c>
    </row>
    <row r="300" spans="4:21" hidden="1" x14ac:dyDescent="0.25">
      <c r="D300" s="3" t="str">
        <f>PLCs[[#This Row],[PLC Name]]&amp;PLCs[[#This Row],[Weight]]</f>
        <v>PLC-91500</v>
      </c>
      <c r="E300" s="29" t="s">
        <v>6</v>
      </c>
      <c r="F300" s="30">
        <v>1500</v>
      </c>
      <c r="G300" s="30" t="s">
        <v>121</v>
      </c>
      <c r="H300" s="30" t="s">
        <v>121</v>
      </c>
      <c r="I300" s="30" t="s">
        <v>121</v>
      </c>
      <c r="J300" s="30" t="s">
        <v>121</v>
      </c>
      <c r="K300" s="30">
        <v>85</v>
      </c>
      <c r="L300" s="30">
        <v>3.5</v>
      </c>
      <c r="M300" s="30">
        <v>62.549999999999983</v>
      </c>
      <c r="N300" s="5">
        <v>11</v>
      </c>
      <c r="O300" s="5">
        <f>ROUND(PLCs[[#This Row],[Oth Order Fee EUR]]*4.9,1)</f>
        <v>53.9</v>
      </c>
      <c r="S300" s="179">
        <f t="shared" si="19"/>
        <v>17.209613087404588</v>
      </c>
      <c r="T300" s="179">
        <f t="shared" si="20"/>
        <v>0.70863112712842424</v>
      </c>
      <c r="U300" s="179">
        <f t="shared" si="21"/>
        <v>12.66425057196655</v>
      </c>
    </row>
    <row r="301" spans="4:21" hidden="1" x14ac:dyDescent="0.25">
      <c r="D301" s="3" t="str">
        <f>PLCs[[#This Row],[PLC Name]]&amp;PLCs[[#This Row],[Weight]]</f>
        <v>PLC-91750</v>
      </c>
      <c r="E301" s="29" t="s">
        <v>6</v>
      </c>
      <c r="F301" s="30">
        <v>1750</v>
      </c>
      <c r="G301" s="30" t="s">
        <v>121</v>
      </c>
      <c r="H301" s="30" t="s">
        <v>121</v>
      </c>
      <c r="I301" s="30" t="s">
        <v>121</v>
      </c>
      <c r="J301" s="30" t="s">
        <v>121</v>
      </c>
      <c r="K301" s="30">
        <v>85</v>
      </c>
      <c r="L301" s="30">
        <v>3.5</v>
      </c>
      <c r="M301" s="30">
        <v>62.549999999999983</v>
      </c>
      <c r="N301" s="5">
        <v>11</v>
      </c>
      <c r="O301" s="5">
        <f>ROUND(PLCs[[#This Row],[Oth Order Fee EUR]]*4.9,1)</f>
        <v>53.9</v>
      </c>
      <c r="S301" s="178">
        <f t="shared" si="19"/>
        <v>17.209613087404588</v>
      </c>
      <c r="T301" s="178">
        <f t="shared" si="20"/>
        <v>0.70863112712842424</v>
      </c>
      <c r="U301" s="178">
        <f t="shared" si="21"/>
        <v>12.66425057196655</v>
      </c>
    </row>
    <row r="302" spans="4:21" hidden="1" x14ac:dyDescent="0.25">
      <c r="D302" s="3" t="str">
        <f>PLCs[[#This Row],[PLC Name]]&amp;PLCs[[#This Row],[Weight]]</f>
        <v>PLC-92000</v>
      </c>
      <c r="E302" s="29" t="s">
        <v>6</v>
      </c>
      <c r="F302" s="30">
        <v>2000</v>
      </c>
      <c r="G302" s="30" t="s">
        <v>121</v>
      </c>
      <c r="H302" s="30" t="s">
        <v>121</v>
      </c>
      <c r="I302" s="30" t="s">
        <v>121</v>
      </c>
      <c r="J302" s="30" t="s">
        <v>121</v>
      </c>
      <c r="K302" s="30">
        <v>85</v>
      </c>
      <c r="L302" s="30">
        <v>3.5</v>
      </c>
      <c r="M302" s="30">
        <v>62.549999999999983</v>
      </c>
      <c r="N302" s="5">
        <v>11</v>
      </c>
      <c r="O302" s="5">
        <f>ROUND(PLCs[[#This Row],[Oth Order Fee EUR]]*4.9,1)</f>
        <v>53.9</v>
      </c>
      <c r="S302" s="179">
        <f t="shared" si="19"/>
        <v>17.209613087404588</v>
      </c>
      <c r="T302" s="179">
        <f t="shared" si="20"/>
        <v>0.70863112712842424</v>
      </c>
      <c r="U302" s="179">
        <f t="shared" si="21"/>
        <v>12.66425057196655</v>
      </c>
    </row>
    <row r="303" spans="4:21" hidden="1" x14ac:dyDescent="0.25">
      <c r="D303" s="3" t="str">
        <f>PLCs[[#This Row],[PLC Name]]&amp;PLCs[[#This Row],[Weight]]</f>
        <v>PLC-93000</v>
      </c>
      <c r="E303" s="29" t="s">
        <v>6</v>
      </c>
      <c r="F303" s="30">
        <v>3000</v>
      </c>
      <c r="G303" s="30" t="s">
        <v>121</v>
      </c>
      <c r="H303" s="30" t="s">
        <v>121</v>
      </c>
      <c r="I303" s="30" t="s">
        <v>121</v>
      </c>
      <c r="J303" s="30" t="s">
        <v>121</v>
      </c>
      <c r="K303" s="30">
        <v>85</v>
      </c>
      <c r="L303" s="30">
        <v>3.5</v>
      </c>
      <c r="M303" s="30">
        <v>62.549999999999983</v>
      </c>
      <c r="N303" s="5">
        <v>11</v>
      </c>
      <c r="O303" s="5">
        <f>ROUND(PLCs[[#This Row],[Oth Order Fee EUR]]*4.9,1)</f>
        <v>53.9</v>
      </c>
      <c r="S303" s="178">
        <f t="shared" si="19"/>
        <v>17.209613087404588</v>
      </c>
      <c r="T303" s="178">
        <f t="shared" si="20"/>
        <v>0.70863112712842424</v>
      </c>
      <c r="U303" s="178">
        <f t="shared" si="21"/>
        <v>12.66425057196655</v>
      </c>
    </row>
    <row r="304" spans="4:21" hidden="1" x14ac:dyDescent="0.25">
      <c r="D304" s="3" t="str">
        <f>PLCs[[#This Row],[PLC Name]]&amp;PLCs[[#This Row],[Weight]]</f>
        <v>PLC-94000</v>
      </c>
      <c r="E304" s="29" t="s">
        <v>6</v>
      </c>
      <c r="F304" s="30">
        <v>4000</v>
      </c>
      <c r="G304" s="30" t="s">
        <v>121</v>
      </c>
      <c r="H304" s="30" t="s">
        <v>121</v>
      </c>
      <c r="I304" s="30" t="s">
        <v>121</v>
      </c>
      <c r="J304" s="30" t="s">
        <v>121</v>
      </c>
      <c r="K304" s="30">
        <v>85</v>
      </c>
      <c r="L304" s="30">
        <v>3.5</v>
      </c>
      <c r="M304" s="30">
        <v>62.549999999999983</v>
      </c>
      <c r="N304" s="5">
        <v>11</v>
      </c>
      <c r="O304" s="5">
        <f>ROUND(PLCs[[#This Row],[Oth Order Fee EUR]]*4.9,1)</f>
        <v>53.9</v>
      </c>
      <c r="S304" s="179">
        <f t="shared" si="19"/>
        <v>17.209613087404588</v>
      </c>
      <c r="T304" s="179">
        <f t="shared" si="20"/>
        <v>0.70863112712842424</v>
      </c>
      <c r="U304" s="179">
        <f t="shared" si="21"/>
        <v>12.66425057196655</v>
      </c>
    </row>
    <row r="305" spans="4:21" hidden="1" x14ac:dyDescent="0.25">
      <c r="D305" s="3" t="str">
        <f>PLCs[[#This Row],[PLC Name]]&amp;PLCs[[#This Row],[Weight]]</f>
        <v>PLC-95000</v>
      </c>
      <c r="E305" s="29" t="s">
        <v>6</v>
      </c>
      <c r="F305" s="30">
        <v>5000</v>
      </c>
      <c r="G305" s="30" t="s">
        <v>121</v>
      </c>
      <c r="H305" s="30" t="s">
        <v>121</v>
      </c>
      <c r="I305" s="30" t="s">
        <v>121</v>
      </c>
      <c r="J305" s="30" t="s">
        <v>121</v>
      </c>
      <c r="K305" s="30">
        <v>85</v>
      </c>
      <c r="L305" s="30">
        <v>3.5</v>
      </c>
      <c r="M305" s="30">
        <v>62.549999999999983</v>
      </c>
      <c r="N305" s="5">
        <v>11</v>
      </c>
      <c r="O305" s="5">
        <f>ROUND(PLCs[[#This Row],[Oth Order Fee EUR]]*4.9,1)</f>
        <v>53.9</v>
      </c>
      <c r="S305" s="178">
        <f t="shared" si="19"/>
        <v>17.209613087404588</v>
      </c>
      <c r="T305" s="178">
        <f t="shared" si="20"/>
        <v>0.70863112712842424</v>
      </c>
      <c r="U305" s="178">
        <f t="shared" si="21"/>
        <v>12.66425057196655</v>
      </c>
    </row>
    <row r="306" spans="4:21" hidden="1" x14ac:dyDescent="0.25">
      <c r="D306" s="3" t="str">
        <f>PLCs[[#This Row],[PLC Name]]&amp;PLCs[[#This Row],[Weight]]</f>
        <v>PLC-96000</v>
      </c>
      <c r="E306" s="29" t="s">
        <v>6</v>
      </c>
      <c r="F306" s="30">
        <v>6000</v>
      </c>
      <c r="G306" s="30" t="s">
        <v>121</v>
      </c>
      <c r="H306" s="30" t="s">
        <v>121</v>
      </c>
      <c r="I306" s="30" t="s">
        <v>121</v>
      </c>
      <c r="J306" s="30" t="s">
        <v>121</v>
      </c>
      <c r="K306" s="30">
        <v>85</v>
      </c>
      <c r="L306" s="30">
        <v>3.5</v>
      </c>
      <c r="M306" s="30">
        <v>62.549999999999983</v>
      </c>
      <c r="N306" s="5">
        <v>11</v>
      </c>
      <c r="O306" s="5">
        <f>ROUND(PLCs[[#This Row],[Oth Order Fee EUR]]*4.9,1)</f>
        <v>53.9</v>
      </c>
      <c r="S306" s="179">
        <f t="shared" si="19"/>
        <v>17.209613087404588</v>
      </c>
      <c r="T306" s="179">
        <f t="shared" si="20"/>
        <v>0.70863112712842424</v>
      </c>
      <c r="U306" s="179">
        <f t="shared" si="21"/>
        <v>12.66425057196655</v>
      </c>
    </row>
    <row r="307" spans="4:21" hidden="1" x14ac:dyDescent="0.25">
      <c r="D307" s="3" t="str">
        <f>PLCs[[#This Row],[PLC Name]]&amp;PLCs[[#This Row],[Weight]]</f>
        <v>PLC-97000</v>
      </c>
      <c r="E307" s="29" t="s">
        <v>6</v>
      </c>
      <c r="F307" s="30">
        <v>7000</v>
      </c>
      <c r="G307" s="30" t="s">
        <v>121</v>
      </c>
      <c r="H307" s="30" t="s">
        <v>121</v>
      </c>
      <c r="I307" s="30" t="s">
        <v>121</v>
      </c>
      <c r="J307" s="30" t="s">
        <v>121</v>
      </c>
      <c r="K307" s="30">
        <v>85</v>
      </c>
      <c r="L307" s="30">
        <v>3.5</v>
      </c>
      <c r="M307" s="30">
        <v>62.549999999999983</v>
      </c>
      <c r="N307" s="5">
        <v>11</v>
      </c>
      <c r="O307" s="5">
        <f>ROUND(PLCs[[#This Row],[Oth Order Fee EUR]]*4.9,1)</f>
        <v>53.9</v>
      </c>
      <c r="S307" s="178">
        <f t="shared" si="19"/>
        <v>17.209613087404588</v>
      </c>
      <c r="T307" s="178">
        <f t="shared" si="20"/>
        <v>0.70863112712842424</v>
      </c>
      <c r="U307" s="178">
        <f t="shared" si="21"/>
        <v>12.66425057196655</v>
      </c>
    </row>
    <row r="308" spans="4:21" hidden="1" x14ac:dyDescent="0.25">
      <c r="D308" s="3" t="str">
        <f>PLCs[[#This Row],[PLC Name]]&amp;PLCs[[#This Row],[Weight]]</f>
        <v>PLC-98000</v>
      </c>
      <c r="E308" s="29" t="s">
        <v>6</v>
      </c>
      <c r="F308" s="30">
        <v>8000</v>
      </c>
      <c r="G308" s="30" t="s">
        <v>121</v>
      </c>
      <c r="H308" s="30" t="s">
        <v>121</v>
      </c>
      <c r="I308" s="30" t="s">
        <v>121</v>
      </c>
      <c r="J308" s="30" t="s">
        <v>121</v>
      </c>
      <c r="K308" s="30">
        <v>85</v>
      </c>
      <c r="L308" s="30">
        <v>3.5</v>
      </c>
      <c r="M308" s="30">
        <v>62.549999999999983</v>
      </c>
      <c r="N308" s="5">
        <v>11</v>
      </c>
      <c r="O308" s="5">
        <f>ROUND(PLCs[[#This Row],[Oth Order Fee EUR]]*4.9,1)</f>
        <v>53.9</v>
      </c>
      <c r="S308" s="179">
        <f t="shared" si="19"/>
        <v>17.209613087404588</v>
      </c>
      <c r="T308" s="179">
        <f t="shared" si="20"/>
        <v>0.70863112712842424</v>
      </c>
      <c r="U308" s="179">
        <f t="shared" si="21"/>
        <v>12.66425057196655</v>
      </c>
    </row>
    <row r="309" spans="4:21" hidden="1" x14ac:dyDescent="0.25">
      <c r="D309" s="3" t="str">
        <f>PLCs[[#This Row],[PLC Name]]&amp;PLCs[[#This Row],[Weight]]</f>
        <v>PLC-99000</v>
      </c>
      <c r="E309" s="29" t="s">
        <v>6</v>
      </c>
      <c r="F309" s="30">
        <v>9000</v>
      </c>
      <c r="G309" s="30" t="s">
        <v>121</v>
      </c>
      <c r="H309" s="30" t="s">
        <v>121</v>
      </c>
      <c r="I309" s="30" t="s">
        <v>121</v>
      </c>
      <c r="J309" s="30" t="s">
        <v>121</v>
      </c>
      <c r="K309" s="30">
        <v>85</v>
      </c>
      <c r="L309" s="30">
        <v>3.5</v>
      </c>
      <c r="M309" s="30">
        <v>62.549999999999983</v>
      </c>
      <c r="N309" s="5">
        <v>11</v>
      </c>
      <c r="O309" s="5">
        <f>ROUND(PLCs[[#This Row],[Oth Order Fee EUR]]*4.9,1)</f>
        <v>53.9</v>
      </c>
      <c r="S309" s="178">
        <f t="shared" si="19"/>
        <v>17.209613087404588</v>
      </c>
      <c r="T309" s="178">
        <f t="shared" si="20"/>
        <v>0.70863112712842424</v>
      </c>
      <c r="U309" s="178">
        <f t="shared" si="21"/>
        <v>12.66425057196655</v>
      </c>
    </row>
    <row r="310" spans="4:21" x14ac:dyDescent="0.25">
      <c r="D310" s="3" t="str">
        <f>PLCs[[#This Row],[PLC Name]]&amp;PLCs[[#This Row],[Weight]]</f>
        <v>PLC-910000</v>
      </c>
      <c r="E310" s="4" t="s">
        <v>6</v>
      </c>
      <c r="F310" s="5">
        <v>10000</v>
      </c>
      <c r="G310" s="5">
        <v>1860</v>
      </c>
      <c r="H310" s="5">
        <v>750</v>
      </c>
      <c r="I310" s="5">
        <v>630</v>
      </c>
      <c r="J310" s="5">
        <v>4620</v>
      </c>
      <c r="K310" s="5">
        <v>40</v>
      </c>
      <c r="L310" s="5">
        <v>4</v>
      </c>
      <c r="M310" s="5">
        <v>34.03</v>
      </c>
      <c r="N310" s="5">
        <v>11</v>
      </c>
      <c r="O310" s="5">
        <f>ROUND(PLCs[[#This Row],[Oth Order Fee EUR]]*4.9,1)</f>
        <v>53.9</v>
      </c>
      <c r="S310" s="179">
        <f t="shared" si="19"/>
        <v>8.0986414528962776</v>
      </c>
      <c r="T310" s="179">
        <f t="shared" si="20"/>
        <v>0.80986414528962769</v>
      </c>
      <c r="U310" s="179">
        <f t="shared" si="21"/>
        <v>6.8899192160515081</v>
      </c>
    </row>
    <row r="311" spans="4:21" hidden="1" x14ac:dyDescent="0.25">
      <c r="D311" s="3" t="str">
        <f>PLCs[[#This Row],[PLC Name]]&amp;PLCs[[#This Row],[Weight]]</f>
        <v>PLC-911000</v>
      </c>
      <c r="E311" s="29" t="s">
        <v>6</v>
      </c>
      <c r="F311" s="30">
        <v>11000</v>
      </c>
      <c r="G311" s="30" t="s">
        <v>121</v>
      </c>
      <c r="H311" s="30" t="s">
        <v>121</v>
      </c>
      <c r="I311" s="30" t="s">
        <v>121</v>
      </c>
      <c r="J311" s="30" t="s">
        <v>121</v>
      </c>
      <c r="K311" s="30">
        <v>40</v>
      </c>
      <c r="L311" s="30">
        <v>4</v>
      </c>
      <c r="M311" s="30">
        <v>34.03</v>
      </c>
      <c r="N311" s="5">
        <v>11</v>
      </c>
      <c r="O311" s="5">
        <f>ROUND(PLCs[[#This Row],[Oth Order Fee EUR]]*4.9,1)</f>
        <v>53.9</v>
      </c>
      <c r="S311" s="178">
        <f t="shared" si="19"/>
        <v>8.0986414528962776</v>
      </c>
      <c r="T311" s="178">
        <f t="shared" si="20"/>
        <v>0.80986414528962769</v>
      </c>
      <c r="U311" s="178">
        <f t="shared" si="21"/>
        <v>6.8899192160515081</v>
      </c>
    </row>
    <row r="312" spans="4:21" hidden="1" x14ac:dyDescent="0.25">
      <c r="D312" s="3" t="str">
        <f>PLCs[[#This Row],[PLC Name]]&amp;PLCs[[#This Row],[Weight]]</f>
        <v>PLC-912000</v>
      </c>
      <c r="E312" s="29" t="s">
        <v>6</v>
      </c>
      <c r="F312" s="30">
        <v>12000</v>
      </c>
      <c r="G312" s="30" t="s">
        <v>121</v>
      </c>
      <c r="H312" s="30" t="s">
        <v>121</v>
      </c>
      <c r="I312" s="30" t="s">
        <v>121</v>
      </c>
      <c r="J312" s="30" t="s">
        <v>121</v>
      </c>
      <c r="K312" s="30">
        <v>40</v>
      </c>
      <c r="L312" s="30">
        <v>4</v>
      </c>
      <c r="M312" s="30">
        <v>34.03</v>
      </c>
      <c r="N312" s="5">
        <v>11</v>
      </c>
      <c r="O312" s="5">
        <f>ROUND(PLCs[[#This Row],[Oth Order Fee EUR]]*4.9,1)</f>
        <v>53.9</v>
      </c>
      <c r="S312" s="179">
        <f t="shared" si="19"/>
        <v>8.0986414528962776</v>
      </c>
      <c r="T312" s="179">
        <f t="shared" si="20"/>
        <v>0.80986414528962769</v>
      </c>
      <c r="U312" s="179">
        <f t="shared" si="21"/>
        <v>6.8899192160515081</v>
      </c>
    </row>
    <row r="313" spans="4:21" x14ac:dyDescent="0.25">
      <c r="D313" s="3" t="str">
        <f>PLCs[[#This Row],[PLC Name]]&amp;PLCs[[#This Row],[Weight]]</f>
        <v>PLC-915000</v>
      </c>
      <c r="E313" s="4" t="s">
        <v>6</v>
      </c>
      <c r="F313" s="5">
        <v>15000</v>
      </c>
      <c r="G313" s="5">
        <v>1860</v>
      </c>
      <c r="H313" s="5">
        <v>750</v>
      </c>
      <c r="I313" s="5">
        <v>630</v>
      </c>
      <c r="J313" s="5">
        <v>4620</v>
      </c>
      <c r="K313" s="5">
        <v>45</v>
      </c>
      <c r="L313" s="5">
        <v>4</v>
      </c>
      <c r="M313" s="5">
        <v>45.999999999999993</v>
      </c>
      <c r="N313" s="5">
        <v>11</v>
      </c>
      <c r="O313" s="5">
        <f>ROUND(PLCs[[#This Row],[Oth Order Fee EUR]]*4.9,1)</f>
        <v>53.9</v>
      </c>
      <c r="S313" s="178">
        <f t="shared" si="19"/>
        <v>9.1109716345083118</v>
      </c>
      <c r="T313" s="178">
        <f t="shared" si="20"/>
        <v>0.80986414528962769</v>
      </c>
      <c r="U313" s="178">
        <f t="shared" si="21"/>
        <v>9.3134376708307176</v>
      </c>
    </row>
    <row r="314" spans="4:21" x14ac:dyDescent="0.25">
      <c r="D314" s="3" t="str">
        <f>PLCs[[#This Row],[PLC Name]]&amp;PLCs[[#This Row],[Weight]]</f>
        <v>PLC-920000</v>
      </c>
      <c r="E314" s="4" t="s">
        <v>6</v>
      </c>
      <c r="F314" s="5">
        <v>20000</v>
      </c>
      <c r="G314" s="5">
        <v>1860</v>
      </c>
      <c r="H314" s="5">
        <v>750</v>
      </c>
      <c r="I314" s="5">
        <v>630</v>
      </c>
      <c r="J314" s="5">
        <v>4620</v>
      </c>
      <c r="K314" s="5">
        <v>50</v>
      </c>
      <c r="L314" s="5">
        <v>4</v>
      </c>
      <c r="M314" s="5">
        <v>46.8</v>
      </c>
      <c r="N314" s="5">
        <v>11</v>
      </c>
      <c r="O314" s="5">
        <f>ROUND(PLCs[[#This Row],[Oth Order Fee EUR]]*4.9,1)</f>
        <v>53.9</v>
      </c>
      <c r="S314" s="179">
        <f t="shared" si="19"/>
        <v>10.123301816120346</v>
      </c>
      <c r="T314" s="179">
        <f t="shared" si="20"/>
        <v>0.80986414528962769</v>
      </c>
      <c r="U314" s="179">
        <f t="shared" si="21"/>
        <v>9.4754104998886426</v>
      </c>
    </row>
    <row r="315" spans="4:21" x14ac:dyDescent="0.25">
      <c r="D315" s="3" t="str">
        <f>PLCs[[#This Row],[PLC Name]]&amp;PLCs[[#This Row],[Weight]]</f>
        <v>PLC-925000</v>
      </c>
      <c r="E315" s="4" t="s">
        <v>6</v>
      </c>
      <c r="F315" s="5">
        <v>25000</v>
      </c>
      <c r="G315" s="5">
        <v>1860</v>
      </c>
      <c r="H315" s="5">
        <v>750</v>
      </c>
      <c r="I315" s="5">
        <v>630</v>
      </c>
      <c r="J315" s="5">
        <v>4620</v>
      </c>
      <c r="K315" s="5">
        <v>55</v>
      </c>
      <c r="L315" s="5">
        <v>4</v>
      </c>
      <c r="M315" s="5">
        <v>47.3</v>
      </c>
      <c r="N315" s="5">
        <v>11</v>
      </c>
      <c r="O315" s="5">
        <f>ROUND(PLCs[[#This Row],[Oth Order Fee EUR]]*4.9,1)</f>
        <v>53.9</v>
      </c>
      <c r="S315" s="178">
        <f t="shared" si="19"/>
        <v>11.13563199773238</v>
      </c>
      <c r="T315" s="178">
        <f t="shared" si="20"/>
        <v>0.80986414528962769</v>
      </c>
      <c r="U315" s="178">
        <f t="shared" si="21"/>
        <v>9.5766435180498473</v>
      </c>
    </row>
    <row r="316" spans="4:21" x14ac:dyDescent="0.25">
      <c r="D316" s="3" t="str">
        <f>PLCs[[#This Row],[PLC Name]]&amp;PLCs[[#This Row],[Weight]]</f>
        <v>PLC-930000</v>
      </c>
      <c r="E316" s="4" t="s">
        <v>6</v>
      </c>
      <c r="F316" s="5">
        <v>30000</v>
      </c>
      <c r="G316" s="5">
        <v>1860</v>
      </c>
      <c r="H316" s="5">
        <v>750</v>
      </c>
      <c r="I316" s="5">
        <v>630</v>
      </c>
      <c r="J316" s="5">
        <v>4620</v>
      </c>
      <c r="K316" s="5">
        <v>60</v>
      </c>
      <c r="L316" s="5">
        <v>4</v>
      </c>
      <c r="M316" s="5">
        <v>51.05</v>
      </c>
      <c r="N316" s="5">
        <v>11</v>
      </c>
      <c r="O316" s="5">
        <f>ROUND(PLCs[[#This Row],[Oth Order Fee EUR]]*4.9,1)</f>
        <v>53.9</v>
      </c>
      <c r="S316" s="179">
        <f t="shared" si="19"/>
        <v>12.147962179344415</v>
      </c>
      <c r="T316" s="179">
        <f t="shared" si="20"/>
        <v>0.80986414528962769</v>
      </c>
      <c r="U316" s="179">
        <f t="shared" si="21"/>
        <v>10.335891154258873</v>
      </c>
    </row>
    <row r="317" spans="4:21" x14ac:dyDescent="0.25">
      <c r="D317" s="3" t="str">
        <f>PLCs[[#This Row],[PLC Name]]&amp;PLCs[[#This Row],[Weight]]</f>
        <v>PLC-935000</v>
      </c>
      <c r="E317" s="4" t="s">
        <v>6</v>
      </c>
      <c r="F317" s="5">
        <v>35000</v>
      </c>
      <c r="G317" s="5">
        <v>1860</v>
      </c>
      <c r="H317" s="5">
        <v>750</v>
      </c>
      <c r="I317" s="5">
        <v>630</v>
      </c>
      <c r="J317" s="5">
        <v>4620</v>
      </c>
      <c r="K317" s="5">
        <v>65</v>
      </c>
      <c r="L317" s="5">
        <v>4</v>
      </c>
      <c r="M317" s="5">
        <v>53.3</v>
      </c>
      <c r="N317" s="5">
        <v>11</v>
      </c>
      <c r="O317" s="5">
        <f>ROUND(PLCs[[#This Row],[Oth Order Fee EUR]]*4.9,1)</f>
        <v>53.9</v>
      </c>
      <c r="S317" s="178">
        <f t="shared" si="19"/>
        <v>13.160292360956451</v>
      </c>
      <c r="T317" s="178">
        <f t="shared" si="20"/>
        <v>0.80986414528962769</v>
      </c>
      <c r="U317" s="178">
        <f t="shared" si="21"/>
        <v>10.791439735984289</v>
      </c>
    </row>
    <row r="318" spans="4:21" hidden="1" x14ac:dyDescent="0.25">
      <c r="D318" s="3" t="str">
        <f>PLCs[[#This Row],[PLC Name]]&amp;PLCs[[#This Row],[Weight]]</f>
        <v>PLC-938000</v>
      </c>
      <c r="E318" s="29" t="s">
        <v>6</v>
      </c>
      <c r="F318" s="30">
        <v>38000</v>
      </c>
      <c r="G318" s="30" t="s">
        <v>121</v>
      </c>
      <c r="H318" s="30" t="s">
        <v>121</v>
      </c>
      <c r="I318" s="30" t="s">
        <v>121</v>
      </c>
      <c r="J318" s="30" t="s">
        <v>121</v>
      </c>
      <c r="K318" s="30">
        <v>65</v>
      </c>
      <c r="L318" s="30">
        <v>4</v>
      </c>
      <c r="M318" s="30">
        <v>53.3</v>
      </c>
      <c r="N318" s="5">
        <v>11</v>
      </c>
      <c r="O318" s="5">
        <f>ROUND(PLCs[[#This Row],[Oth Order Fee EUR]]*4.9,1)</f>
        <v>53.9</v>
      </c>
      <c r="S318" s="179">
        <f t="shared" si="19"/>
        <v>13.160292360956451</v>
      </c>
      <c r="T318" s="179">
        <f t="shared" si="20"/>
        <v>0.80986414528962769</v>
      </c>
      <c r="U318" s="179">
        <f t="shared" si="21"/>
        <v>10.791439735984289</v>
      </c>
    </row>
    <row r="319" spans="4:21" x14ac:dyDescent="0.25">
      <c r="D319" s="3" t="str">
        <f>PLCs[[#This Row],[PLC Name]]&amp;PLCs[[#This Row],[Weight]]</f>
        <v>PLC-940000</v>
      </c>
      <c r="E319" s="4" t="s">
        <v>6</v>
      </c>
      <c r="F319" s="5">
        <v>40000</v>
      </c>
      <c r="G319" s="5">
        <v>1860</v>
      </c>
      <c r="H319" s="5">
        <v>750</v>
      </c>
      <c r="I319" s="5">
        <v>630</v>
      </c>
      <c r="J319" s="5">
        <v>4620</v>
      </c>
      <c r="K319" s="5">
        <v>70</v>
      </c>
      <c r="L319" s="5">
        <v>4</v>
      </c>
      <c r="M319" s="5">
        <v>62.2</v>
      </c>
      <c r="N319" s="5">
        <v>11</v>
      </c>
      <c r="O319" s="5">
        <f>ROUND(PLCs[[#This Row],[Oth Order Fee EUR]]*4.9,1)</f>
        <v>53.9</v>
      </c>
      <c r="S319" s="178">
        <f t="shared" si="19"/>
        <v>14.172622542568485</v>
      </c>
      <c r="T319" s="178">
        <f t="shared" si="20"/>
        <v>0.80986414528962769</v>
      </c>
      <c r="U319" s="178">
        <f t="shared" si="21"/>
        <v>12.593387459253711</v>
      </c>
    </row>
    <row r="320" spans="4:21" x14ac:dyDescent="0.25">
      <c r="D320" s="3" t="str">
        <f>PLCs[[#This Row],[PLC Name]]&amp;PLCs[[#This Row],[Weight]]</f>
        <v>PLC-945000</v>
      </c>
      <c r="E320" s="4" t="s">
        <v>6</v>
      </c>
      <c r="F320" s="5">
        <v>45000</v>
      </c>
      <c r="G320" s="5">
        <v>1860</v>
      </c>
      <c r="H320" s="5">
        <v>750</v>
      </c>
      <c r="I320" s="5">
        <v>630</v>
      </c>
      <c r="J320" s="5">
        <v>4620</v>
      </c>
      <c r="K320" s="5">
        <v>75</v>
      </c>
      <c r="L320" s="5">
        <v>4</v>
      </c>
      <c r="M320" s="5">
        <v>64.45</v>
      </c>
      <c r="N320" s="5">
        <v>11</v>
      </c>
      <c r="O320" s="5">
        <f>ROUND(PLCs[[#This Row],[Oth Order Fee EUR]]*4.9,1)</f>
        <v>53.9</v>
      </c>
      <c r="S320" s="179">
        <f t="shared" si="19"/>
        <v>15.184952724180519</v>
      </c>
      <c r="T320" s="179">
        <f t="shared" si="20"/>
        <v>0.80986414528962769</v>
      </c>
      <c r="U320" s="179">
        <f t="shared" si="21"/>
        <v>13.048936040979127</v>
      </c>
    </row>
    <row r="321" spans="4:21" x14ac:dyDescent="0.25">
      <c r="D321" s="3" t="str">
        <f>PLCs[[#This Row],[PLC Name]]&amp;PLCs[[#This Row],[Weight]]</f>
        <v>PLC-950000</v>
      </c>
      <c r="E321" s="4" t="s">
        <v>6</v>
      </c>
      <c r="F321" s="5">
        <v>50000</v>
      </c>
      <c r="G321" s="5">
        <v>1860</v>
      </c>
      <c r="H321" s="5">
        <v>750</v>
      </c>
      <c r="I321" s="5">
        <v>630</v>
      </c>
      <c r="J321" s="5">
        <v>4620</v>
      </c>
      <c r="K321" s="5">
        <v>80</v>
      </c>
      <c r="L321" s="5">
        <v>4</v>
      </c>
      <c r="M321" s="5">
        <v>66.7</v>
      </c>
      <c r="N321" s="5">
        <v>11</v>
      </c>
      <c r="O321" s="5">
        <f>ROUND(PLCs[[#This Row],[Oth Order Fee EUR]]*4.9,1)</f>
        <v>53.9</v>
      </c>
      <c r="S321" s="178">
        <f t="shared" si="19"/>
        <v>16.197282905792555</v>
      </c>
      <c r="T321" s="178">
        <f t="shared" si="20"/>
        <v>0.80986414528962769</v>
      </c>
      <c r="U321" s="178">
        <f t="shared" si="21"/>
        <v>13.504484622704542</v>
      </c>
    </row>
    <row r="322" spans="4:21" x14ac:dyDescent="0.25">
      <c r="D322" s="3" t="str">
        <f>PLCs[[#This Row],[PLC Name]]&amp;PLCs[[#This Row],[Weight]]</f>
        <v>PLC-955000</v>
      </c>
      <c r="E322" s="4" t="s">
        <v>6</v>
      </c>
      <c r="F322" s="5">
        <v>55000</v>
      </c>
      <c r="G322" s="5">
        <v>1860</v>
      </c>
      <c r="H322" s="5">
        <v>750</v>
      </c>
      <c r="I322" s="5">
        <v>630</v>
      </c>
      <c r="J322" s="5">
        <v>4620</v>
      </c>
      <c r="K322" s="5">
        <v>85</v>
      </c>
      <c r="L322" s="5">
        <v>4</v>
      </c>
      <c r="M322" s="5">
        <v>68.95</v>
      </c>
      <c r="N322" s="5">
        <v>11</v>
      </c>
      <c r="O322" s="5">
        <f>ROUND(PLCs[[#This Row],[Oth Order Fee EUR]]*4.9,1)</f>
        <v>53.9</v>
      </c>
      <c r="S322" s="179">
        <f t="shared" si="19"/>
        <v>17.209613087404588</v>
      </c>
      <c r="T322" s="179">
        <f t="shared" si="20"/>
        <v>0.80986414528962769</v>
      </c>
      <c r="U322" s="179">
        <f t="shared" si="21"/>
        <v>13.960033204429958</v>
      </c>
    </row>
    <row r="323" spans="4:21" x14ac:dyDescent="0.25">
      <c r="D323" s="3" t="str">
        <f>PLCs[[#This Row],[PLC Name]]&amp;PLCs[[#This Row],[Weight]]</f>
        <v>PLC-960000</v>
      </c>
      <c r="E323" s="4" t="s">
        <v>6</v>
      </c>
      <c r="F323" s="5">
        <v>60000</v>
      </c>
      <c r="G323" s="5">
        <v>1860</v>
      </c>
      <c r="H323" s="5">
        <v>750</v>
      </c>
      <c r="I323" s="5">
        <v>630</v>
      </c>
      <c r="J323" s="5">
        <v>4620</v>
      </c>
      <c r="K323" s="5">
        <v>90</v>
      </c>
      <c r="L323" s="5">
        <v>4</v>
      </c>
      <c r="M323" s="5">
        <v>71.2</v>
      </c>
      <c r="N323" s="5">
        <v>11</v>
      </c>
      <c r="O323" s="5">
        <f>ROUND(PLCs[[#This Row],[Oth Order Fee EUR]]*4.9,1)</f>
        <v>53.9</v>
      </c>
      <c r="S323" s="178">
        <f t="shared" si="19"/>
        <v>18.221943269016624</v>
      </c>
      <c r="T323" s="178">
        <f t="shared" si="20"/>
        <v>0.80986414528962769</v>
      </c>
      <c r="U323" s="178">
        <f t="shared" si="21"/>
        <v>14.415581786155373</v>
      </c>
    </row>
    <row r="324" spans="4:21" x14ac:dyDescent="0.25">
      <c r="D324" s="3" t="str">
        <f>PLCs[[#This Row],[PLC Name]]&amp;PLCs[[#This Row],[Weight]]</f>
        <v>PLC-965000</v>
      </c>
      <c r="E324" s="4" t="s">
        <v>6</v>
      </c>
      <c r="F324" s="5">
        <v>65000</v>
      </c>
      <c r="G324" s="5">
        <v>1860</v>
      </c>
      <c r="H324" s="5">
        <v>750</v>
      </c>
      <c r="I324" s="5">
        <v>630</v>
      </c>
      <c r="J324" s="5">
        <v>4620</v>
      </c>
      <c r="K324" s="5">
        <v>95</v>
      </c>
      <c r="L324" s="5">
        <v>4</v>
      </c>
      <c r="M324" s="5">
        <v>73.45</v>
      </c>
      <c r="N324" s="5">
        <v>11</v>
      </c>
      <c r="O324" s="5">
        <f>ROUND(PLCs[[#This Row],[Oth Order Fee EUR]]*4.9,1)</f>
        <v>53.9</v>
      </c>
      <c r="S324" s="179">
        <f t="shared" si="19"/>
        <v>19.234273450628656</v>
      </c>
      <c r="T324" s="179">
        <f t="shared" si="20"/>
        <v>0.80986414528962769</v>
      </c>
      <c r="U324" s="179">
        <f t="shared" si="21"/>
        <v>14.87113036788079</v>
      </c>
    </row>
    <row r="325" spans="4:21" x14ac:dyDescent="0.25">
      <c r="D325" s="3" t="str">
        <f>PLCs[[#This Row],[PLC Name]]&amp;PLCs[[#This Row],[Weight]]</f>
        <v>PLC-970000</v>
      </c>
      <c r="E325" s="4" t="s">
        <v>6</v>
      </c>
      <c r="F325" s="5">
        <v>70000</v>
      </c>
      <c r="G325" s="5">
        <v>1860</v>
      </c>
      <c r="H325" s="5">
        <v>750</v>
      </c>
      <c r="I325" s="5">
        <v>630</v>
      </c>
      <c r="J325" s="5">
        <v>4620</v>
      </c>
      <c r="K325" s="5">
        <v>100</v>
      </c>
      <c r="L325" s="5">
        <v>4</v>
      </c>
      <c r="M325" s="5">
        <v>75.7</v>
      </c>
      <c r="N325" s="5">
        <v>11</v>
      </c>
      <c r="O325" s="5">
        <f>ROUND(PLCs[[#This Row],[Oth Order Fee EUR]]*4.9,1)</f>
        <v>53.9</v>
      </c>
      <c r="S325" s="178">
        <f t="shared" si="19"/>
        <v>20.246603632240692</v>
      </c>
      <c r="T325" s="178">
        <f t="shared" si="20"/>
        <v>0.80986414528962769</v>
      </c>
      <c r="U325" s="178">
        <f t="shared" si="21"/>
        <v>15.326678949606205</v>
      </c>
    </row>
    <row r="326" spans="4:21" x14ac:dyDescent="0.25">
      <c r="D326" s="3" t="str">
        <f>PLCs[[#This Row],[PLC Name]]&amp;PLCs[[#This Row],[Weight]]</f>
        <v>PLC-975000</v>
      </c>
      <c r="E326" s="4" t="s">
        <v>6</v>
      </c>
      <c r="F326" s="5">
        <v>75000</v>
      </c>
      <c r="G326" s="5">
        <v>1860</v>
      </c>
      <c r="H326" s="5">
        <v>750</v>
      </c>
      <c r="I326" s="5">
        <v>630</v>
      </c>
      <c r="J326" s="5">
        <v>4620</v>
      </c>
      <c r="K326" s="5">
        <v>105</v>
      </c>
      <c r="L326" s="5">
        <v>4</v>
      </c>
      <c r="M326" s="5">
        <v>77.95</v>
      </c>
      <c r="N326" s="5">
        <v>11</v>
      </c>
      <c r="O326" s="5">
        <f>ROUND(PLCs[[#This Row],[Oth Order Fee EUR]]*4.9,1)</f>
        <v>53.9</v>
      </c>
      <c r="S326" s="179">
        <f t="shared" si="19"/>
        <v>21.258933813852728</v>
      </c>
      <c r="T326" s="179">
        <f t="shared" si="20"/>
        <v>0.80986414528962769</v>
      </c>
      <c r="U326" s="179">
        <f t="shared" si="21"/>
        <v>15.782227531331619</v>
      </c>
    </row>
    <row r="327" spans="4:21" x14ac:dyDescent="0.25">
      <c r="D327" s="3" t="str">
        <f>PLCs[[#This Row],[PLC Name]]&amp;PLCs[[#This Row],[Weight]]</f>
        <v>PLC-980000</v>
      </c>
      <c r="E327" s="4" t="s">
        <v>6</v>
      </c>
      <c r="F327" s="5">
        <v>80000</v>
      </c>
      <c r="G327" s="5">
        <v>1860</v>
      </c>
      <c r="H327" s="5">
        <v>750</v>
      </c>
      <c r="I327" s="5">
        <v>630</v>
      </c>
      <c r="J327" s="5">
        <v>4620</v>
      </c>
      <c r="K327" s="5">
        <v>110</v>
      </c>
      <c r="L327" s="5">
        <v>4</v>
      </c>
      <c r="M327" s="5">
        <v>80.2</v>
      </c>
      <c r="N327" s="5">
        <v>11</v>
      </c>
      <c r="O327" s="5">
        <f>ROUND(PLCs[[#This Row],[Oth Order Fee EUR]]*4.9,1)</f>
        <v>53.9</v>
      </c>
      <c r="S327" s="178">
        <f t="shared" si="19"/>
        <v>22.271263995464761</v>
      </c>
      <c r="T327" s="178">
        <f t="shared" si="20"/>
        <v>0.80986414528962769</v>
      </c>
      <c r="U327" s="178">
        <f t="shared" si="21"/>
        <v>16.237776113057034</v>
      </c>
    </row>
    <row r="328" spans="4:21" x14ac:dyDescent="0.25">
      <c r="D328" s="3" t="str">
        <f>PLCs[[#This Row],[PLC Name]]&amp;PLCs[[#This Row],[Weight]]</f>
        <v>PLC-985000</v>
      </c>
      <c r="E328" s="4" t="s">
        <v>6</v>
      </c>
      <c r="F328" s="5">
        <v>85000</v>
      </c>
      <c r="G328" s="5">
        <v>1860</v>
      </c>
      <c r="H328" s="5">
        <v>750</v>
      </c>
      <c r="I328" s="5">
        <v>630</v>
      </c>
      <c r="J328" s="5">
        <v>4620</v>
      </c>
      <c r="K328" s="5">
        <v>115</v>
      </c>
      <c r="L328" s="5">
        <v>4</v>
      </c>
      <c r="M328" s="5">
        <v>82.45</v>
      </c>
      <c r="N328" s="5">
        <v>11</v>
      </c>
      <c r="O328" s="5">
        <f>ROUND(PLCs[[#This Row],[Oth Order Fee EUR]]*4.9,1)</f>
        <v>53.9</v>
      </c>
      <c r="S328" s="179">
        <f t="shared" si="19"/>
        <v>23.283594177076797</v>
      </c>
      <c r="T328" s="179">
        <f t="shared" si="20"/>
        <v>0.80986414528962769</v>
      </c>
      <c r="U328" s="179">
        <f t="shared" si="21"/>
        <v>16.693324694782451</v>
      </c>
    </row>
    <row r="329" spans="4:21" x14ac:dyDescent="0.25">
      <c r="D329" s="3" t="str">
        <f>PLCs[[#This Row],[PLC Name]]&amp;PLCs[[#This Row],[Weight]]</f>
        <v>PLC-990000</v>
      </c>
      <c r="E329" s="4" t="s">
        <v>6</v>
      </c>
      <c r="F329" s="5">
        <v>90000</v>
      </c>
      <c r="G329" s="5">
        <v>1860</v>
      </c>
      <c r="H329" s="5">
        <v>750</v>
      </c>
      <c r="I329" s="5">
        <v>630</v>
      </c>
      <c r="J329" s="5">
        <v>4620</v>
      </c>
      <c r="K329" s="5">
        <v>120</v>
      </c>
      <c r="L329" s="5">
        <v>4</v>
      </c>
      <c r="M329" s="5">
        <v>84.7</v>
      </c>
      <c r="N329" s="5">
        <v>11</v>
      </c>
      <c r="O329" s="5">
        <f>ROUND(PLCs[[#This Row],[Oth Order Fee EUR]]*4.9,1)</f>
        <v>53.9</v>
      </c>
      <c r="S329" s="178">
        <f t="shared" si="19"/>
        <v>24.295924358688829</v>
      </c>
      <c r="T329" s="178">
        <f t="shared" si="20"/>
        <v>0.80986414528962769</v>
      </c>
      <c r="U329" s="178">
        <f t="shared" si="21"/>
        <v>17.148873276507867</v>
      </c>
    </row>
  </sheetData>
  <sheetProtection algorithmName="SHA-512" hashValue="qbj+wOM1XCCv1X2L0PyiKA/EQfVU04f6qBznOL95tn33YOJDT9GdXNveGO0KWtAYRNuqnCwGLIgpWLlOXu4tQA==" saltValue="uoqPFrQWrNEjxhkZFUq/uA==" spinCount="100000" sheet="1" sort="0" autoFilter="0" pivotTables="0"/>
  <conditionalFormatting sqref="S15:U330">
    <cfRule type="expression" dxfId="0" priority="1">
      <formula>S15=""</formula>
    </cfRule>
  </conditionalFormatting>
  <pageMargins left="0.7" right="0.7" top="0.75" bottom="0.75" header="0.3" footer="0.3"/>
  <pageSetup scale="40" orientation="portrait"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529A2D8B-D086-4D87-BF0C-52C7B3261DC7}">
          <x14:formula1>
            <xm:f>XChange!$I$7:$I$39</xm:f>
          </x14:formula1>
          <xm:sqref>T8</xm:sqref>
        </x14:dataValidation>
      </x14:dataValidations>
    </ext>
    <ext xmlns:x15="http://schemas.microsoft.com/office/spreadsheetml/2010/11/main" uri="{3A4CF648-6AED-40f4-86FF-DC5316D8AED3}">
      <x14:slicerList xmlns:x14="http://schemas.microsoft.com/office/spreadsheetml/2009/9/main">
        <x14:slicer r:id="rId4"/>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N40"/>
  <sheetViews>
    <sheetView showGridLines="0" showRowColHeaders="0" zoomScale="90" zoomScaleNormal="90" workbookViewId="0">
      <pane ySplit="81" topLeftCell="A82" activePane="bottomLeft" state="frozen"/>
      <selection pane="bottomLeft" activeCell="C5" sqref="C5"/>
    </sheetView>
  </sheetViews>
  <sheetFormatPr defaultColWidth="9.140625" defaultRowHeight="15" x14ac:dyDescent="0.25"/>
  <cols>
    <col min="1" max="1" width="9.140625" style="145"/>
    <col min="2" max="2" width="12.5703125" style="145" customWidth="1"/>
    <col min="3" max="3" width="30.5703125" style="145" customWidth="1"/>
    <col min="4" max="5" width="18.5703125" style="145" customWidth="1"/>
    <col min="6" max="8" width="3.42578125" style="145" customWidth="1"/>
    <col min="9" max="9" width="12.5703125" style="145" customWidth="1"/>
    <col min="10" max="10" width="30.5703125" style="145" customWidth="1"/>
    <col min="11" max="11" width="16.5703125" style="145" customWidth="1"/>
    <col min="12" max="26" width="9.5703125" style="145" customWidth="1"/>
    <col min="27" max="16384" width="9.140625" style="145"/>
  </cols>
  <sheetData>
    <row r="1" spans="2:13" x14ac:dyDescent="0.25">
      <c r="B1" s="228" t="s">
        <v>4572</v>
      </c>
      <c r="C1" s="228"/>
      <c r="D1" s="228"/>
      <c r="E1" s="228"/>
    </row>
    <row r="2" spans="2:13" x14ac:dyDescent="0.25">
      <c r="B2" s="228"/>
      <c r="C2" s="228"/>
      <c r="D2" s="228"/>
      <c r="E2" s="228"/>
    </row>
    <row r="3" spans="2:13" x14ac:dyDescent="0.25">
      <c r="B3" s="228"/>
      <c r="C3" s="228"/>
      <c r="D3" s="228"/>
      <c r="E3" s="228"/>
    </row>
    <row r="4" spans="2:13" x14ac:dyDescent="0.25">
      <c r="B4" s="228"/>
      <c r="C4" s="228"/>
      <c r="D4" s="228"/>
      <c r="E4" s="228"/>
    </row>
    <row r="5" spans="2:13" x14ac:dyDescent="0.25">
      <c r="B5" s="145" t="s">
        <v>125</v>
      </c>
      <c r="C5" s="147" t="s">
        <v>126</v>
      </c>
      <c r="D5" s="145" t="s">
        <v>124</v>
      </c>
      <c r="I5" s="54" t="s">
        <v>127</v>
      </c>
      <c r="J5" s="54" t="s">
        <v>127</v>
      </c>
      <c r="K5" s="146" t="s">
        <v>128</v>
      </c>
    </row>
    <row r="6" spans="2:13" x14ac:dyDescent="0.25">
      <c r="F6" s="147"/>
      <c r="I6" s="55" t="s">
        <v>160</v>
      </c>
      <c r="J6" s="148" t="s">
        <v>161</v>
      </c>
      <c r="K6" s="148" t="s">
        <v>129</v>
      </c>
    </row>
    <row r="7" spans="2:13" x14ac:dyDescent="0.25">
      <c r="B7" s="145" t="s">
        <v>19</v>
      </c>
      <c r="C7" s="145" t="s">
        <v>20</v>
      </c>
      <c r="D7" t="s">
        <v>4581</v>
      </c>
      <c r="E7" t="s">
        <v>4582</v>
      </c>
      <c r="I7" s="10" t="s">
        <v>85</v>
      </c>
      <c r="J7" s="10" t="s">
        <v>86</v>
      </c>
      <c r="K7" s="149">
        <v>1</v>
      </c>
    </row>
    <row r="8" spans="2:13" x14ac:dyDescent="0.25">
      <c r="B8" s="150" t="s">
        <v>21</v>
      </c>
      <c r="C8" s="150" t="s">
        <v>22</v>
      </c>
      <c r="D8" s="189">
        <v>4.9390999999999998</v>
      </c>
      <c r="E8" s="189">
        <v>-8.0000000000000004E-4</v>
      </c>
      <c r="I8" s="10" t="s">
        <v>21</v>
      </c>
      <c r="J8" s="10" t="s">
        <v>22</v>
      </c>
      <c r="K8" s="57">
        <f t="shared" ref="K8:K39" si="0">VLOOKUP($I8,$B:$J,3,0)</f>
        <v>4.9390999999999998</v>
      </c>
      <c r="M8" s="151"/>
    </row>
    <row r="9" spans="2:13" x14ac:dyDescent="0.25">
      <c r="B9" s="150" t="s">
        <v>23</v>
      </c>
      <c r="C9" s="150" t="s">
        <v>24</v>
      </c>
      <c r="D9" s="189">
        <v>4.8513000000000002</v>
      </c>
      <c r="E9" s="189">
        <v>2.9100000000000001E-2</v>
      </c>
      <c r="I9" s="10" t="s">
        <v>23</v>
      </c>
      <c r="J9" s="10" t="s">
        <v>130</v>
      </c>
      <c r="K9" s="57">
        <f t="shared" si="0"/>
        <v>4.8513000000000002</v>
      </c>
    </row>
    <row r="10" spans="2:13" x14ac:dyDescent="0.25">
      <c r="B10" s="150" t="s">
        <v>25</v>
      </c>
      <c r="C10" s="150" t="s">
        <v>26</v>
      </c>
      <c r="D10" s="189">
        <v>263.0197</v>
      </c>
      <c r="E10" s="189">
        <v>-2.4813000000000001</v>
      </c>
      <c r="I10" s="10" t="s">
        <v>39</v>
      </c>
      <c r="J10" s="10" t="s">
        <v>133</v>
      </c>
      <c r="K10" s="57">
        <f t="shared" si="0"/>
        <v>5.7949999999999999</v>
      </c>
    </row>
    <row r="11" spans="2:13" x14ac:dyDescent="0.25">
      <c r="B11" s="150" t="s">
        <v>27</v>
      </c>
      <c r="C11" s="150" t="s">
        <v>28</v>
      </c>
      <c r="D11" s="189">
        <v>3.3325999999999998</v>
      </c>
      <c r="E11" s="189">
        <v>-4.7999999999999996E-3</v>
      </c>
      <c r="I11" s="10" t="s">
        <v>31</v>
      </c>
      <c r="J11" s="10" t="s">
        <v>132</v>
      </c>
      <c r="K11" s="57">
        <f t="shared" si="0"/>
        <v>4.9927999999999999</v>
      </c>
    </row>
    <row r="12" spans="2:13" x14ac:dyDescent="0.25">
      <c r="B12" s="150" t="s">
        <v>29</v>
      </c>
      <c r="C12" s="150" t="s">
        <v>30</v>
      </c>
      <c r="D12" s="189">
        <v>3.7561</v>
      </c>
      <c r="E12" s="189">
        <v>6.7999999999999996E-3</v>
      </c>
      <c r="I12" s="10" t="s">
        <v>65</v>
      </c>
      <c r="J12" s="10" t="s">
        <v>131</v>
      </c>
      <c r="K12" s="57">
        <f t="shared" si="0"/>
        <v>0.7167</v>
      </c>
    </row>
    <row r="13" spans="2:13" x14ac:dyDescent="0.25">
      <c r="B13" s="150" t="s">
        <v>31</v>
      </c>
      <c r="C13" s="150" t="s">
        <v>32</v>
      </c>
      <c r="D13" s="189">
        <v>4.9927999999999999</v>
      </c>
      <c r="E13" s="189">
        <v>1.5299999999999999E-2</v>
      </c>
      <c r="I13" s="10" t="s">
        <v>29</v>
      </c>
      <c r="J13" s="10" t="s">
        <v>134</v>
      </c>
      <c r="K13" s="57">
        <f t="shared" si="0"/>
        <v>3.7561</v>
      </c>
    </row>
    <row r="14" spans="2:13" x14ac:dyDescent="0.25">
      <c r="B14" s="150" t="s">
        <v>33</v>
      </c>
      <c r="C14" s="150" t="s">
        <v>34</v>
      </c>
      <c r="D14" s="189">
        <v>0.20119999999999999</v>
      </c>
      <c r="E14" s="189">
        <v>-5.9999999999999995E-4</v>
      </c>
      <c r="I14" s="10" t="s">
        <v>27</v>
      </c>
      <c r="J14" s="10" t="s">
        <v>135</v>
      </c>
      <c r="K14" s="57">
        <f t="shared" si="0"/>
        <v>3.3325999999999998</v>
      </c>
    </row>
    <row r="15" spans="2:13" x14ac:dyDescent="0.25">
      <c r="B15" s="150" t="s">
        <v>35</v>
      </c>
      <c r="C15" s="150" t="s">
        <v>36</v>
      </c>
      <c r="D15" s="189">
        <v>0.66349999999999998</v>
      </c>
      <c r="E15" s="189">
        <v>-2.0000000000000001E-4</v>
      </c>
      <c r="I15" s="10" t="s">
        <v>73</v>
      </c>
      <c r="J15" s="10" t="s">
        <v>136</v>
      </c>
      <c r="K15" s="57">
        <f t="shared" si="0"/>
        <v>3.0061</v>
      </c>
    </row>
    <row r="16" spans="2:13" x14ac:dyDescent="0.25">
      <c r="B16" s="150" t="s">
        <v>37</v>
      </c>
      <c r="C16" s="150" t="s">
        <v>38</v>
      </c>
      <c r="D16" s="189">
        <v>0.25650000000000001</v>
      </c>
      <c r="E16" s="189">
        <v>1.8E-3</v>
      </c>
      <c r="I16" s="10" t="s">
        <v>51</v>
      </c>
      <c r="J16" s="10" t="s">
        <v>137</v>
      </c>
      <c r="K16" s="57">
        <f t="shared" si="0"/>
        <v>0.47389999999999999</v>
      </c>
    </row>
    <row r="17" spans="2:11" x14ac:dyDescent="0.25">
      <c r="B17" s="150" t="s">
        <v>39</v>
      </c>
      <c r="C17" s="150" t="s">
        <v>40</v>
      </c>
      <c r="D17" s="189">
        <v>5.7949999999999999</v>
      </c>
      <c r="E17" s="189">
        <v>-5.9999999999999995E-4</v>
      </c>
      <c r="I17" s="10" t="s">
        <v>35</v>
      </c>
      <c r="J17" s="10" t="s">
        <v>138</v>
      </c>
      <c r="K17" s="57">
        <f t="shared" si="0"/>
        <v>0.66349999999999998</v>
      </c>
    </row>
    <row r="18" spans="2:11" x14ac:dyDescent="0.25">
      <c r="B18" s="150" t="s">
        <v>41</v>
      </c>
      <c r="C18" s="150" t="s">
        <v>42</v>
      </c>
      <c r="D18" s="189">
        <v>1.2291000000000001</v>
      </c>
      <c r="E18" s="189">
        <v>-1.4800000000000001E-2</v>
      </c>
      <c r="I18" s="10" t="s">
        <v>47</v>
      </c>
      <c r="J18" s="10" t="s">
        <v>139</v>
      </c>
      <c r="K18" s="57">
        <f t="shared" si="0"/>
        <v>0.4854</v>
      </c>
    </row>
    <row r="19" spans="2:11" x14ac:dyDescent="0.25">
      <c r="B19" s="150" t="s">
        <v>43</v>
      </c>
      <c r="C19" s="150" t="s">
        <v>44</v>
      </c>
      <c r="D19" s="189">
        <v>3.4969999999999999</v>
      </c>
      <c r="E19" s="189">
        <v>5.8999999999999999E-3</v>
      </c>
      <c r="I19" s="10" t="s">
        <v>33</v>
      </c>
      <c r="J19" s="10" t="s">
        <v>140</v>
      </c>
      <c r="K19" s="57">
        <f t="shared" si="0"/>
        <v>0.20119999999999999</v>
      </c>
    </row>
    <row r="20" spans="2:11" x14ac:dyDescent="0.25">
      <c r="B20" s="150" t="s">
        <v>45</v>
      </c>
      <c r="C20" s="150" t="s">
        <v>46</v>
      </c>
      <c r="D20" s="189">
        <v>0.25080000000000002</v>
      </c>
      <c r="E20" s="189">
        <v>1.5E-3</v>
      </c>
      <c r="I20" s="10" t="s">
        <v>57</v>
      </c>
      <c r="J20" s="10" t="s">
        <v>141</v>
      </c>
      <c r="K20" s="57">
        <f t="shared" si="0"/>
        <v>8.3000000000000004E-2</v>
      </c>
    </row>
    <row r="21" spans="2:11" x14ac:dyDescent="0.25">
      <c r="B21" s="150" t="s">
        <v>47</v>
      </c>
      <c r="C21" s="150" t="s">
        <v>48</v>
      </c>
      <c r="D21" s="189">
        <v>0.4854</v>
      </c>
      <c r="E21" s="189">
        <v>-1.4E-3</v>
      </c>
      <c r="I21" s="10" t="s">
        <v>49</v>
      </c>
      <c r="J21" s="10" t="s">
        <v>142</v>
      </c>
      <c r="K21" s="57">
        <f t="shared" si="0"/>
        <v>1.0364</v>
      </c>
    </row>
    <row r="22" spans="2:11" x14ac:dyDescent="0.25">
      <c r="B22" s="150" t="s">
        <v>49</v>
      </c>
      <c r="C22" s="150" t="s">
        <v>50</v>
      </c>
      <c r="D22" s="189">
        <v>1.0364</v>
      </c>
      <c r="E22" s="189">
        <v>-5.0000000000000001E-4</v>
      </c>
      <c r="I22" s="10" t="s">
        <v>45</v>
      </c>
      <c r="J22" s="10" t="s">
        <v>143</v>
      </c>
      <c r="K22" s="57">
        <f t="shared" si="0"/>
        <v>0.25080000000000002</v>
      </c>
    </row>
    <row r="23" spans="2:11" x14ac:dyDescent="0.25">
      <c r="B23" s="150" t="s">
        <v>51</v>
      </c>
      <c r="C23" s="150" t="s">
        <v>52</v>
      </c>
      <c r="D23" s="189">
        <v>0.47389999999999999</v>
      </c>
      <c r="E23" s="189">
        <v>1.8E-3</v>
      </c>
      <c r="I23" s="10" t="s">
        <v>37</v>
      </c>
      <c r="J23" s="10" t="s">
        <v>144</v>
      </c>
      <c r="K23" s="57">
        <f t="shared" si="0"/>
        <v>0.25650000000000001</v>
      </c>
    </row>
    <row r="24" spans="2:11" x14ac:dyDescent="0.25">
      <c r="B24" s="150" t="s">
        <v>53</v>
      </c>
      <c r="C24" s="150" t="s">
        <v>54</v>
      </c>
      <c r="D24" s="189">
        <v>0.27450000000000002</v>
      </c>
      <c r="E24" s="189">
        <v>2.0000000000000001E-4</v>
      </c>
      <c r="I24" s="10" t="s">
        <v>41</v>
      </c>
      <c r="J24" s="10" t="s">
        <v>145</v>
      </c>
      <c r="K24" s="57">
        <f t="shared" si="0"/>
        <v>1.2291000000000001</v>
      </c>
    </row>
    <row r="25" spans="2:11" x14ac:dyDescent="0.25">
      <c r="B25" s="150" t="s">
        <v>55</v>
      </c>
      <c r="C25" s="150" t="s">
        <v>56</v>
      </c>
      <c r="D25" s="189">
        <v>6.3792999999999997</v>
      </c>
      <c r="E25" s="189">
        <v>1.9699999999999999E-2</v>
      </c>
      <c r="I25" s="10" t="s">
        <v>43</v>
      </c>
      <c r="J25" s="10" t="s">
        <v>146</v>
      </c>
      <c r="K25" s="57">
        <f t="shared" si="0"/>
        <v>3.4969999999999999</v>
      </c>
    </row>
    <row r="26" spans="2:11" x14ac:dyDescent="0.25">
      <c r="B26" s="150" t="s">
        <v>57</v>
      </c>
      <c r="C26" s="150" t="s">
        <v>58</v>
      </c>
      <c r="D26" s="189">
        <v>8.3000000000000004E-2</v>
      </c>
      <c r="E26" s="189">
        <v>-4.3E-3</v>
      </c>
      <c r="I26" s="10" t="s">
        <v>53</v>
      </c>
      <c r="J26" s="10" t="s">
        <v>147</v>
      </c>
      <c r="K26" s="57">
        <f t="shared" si="0"/>
        <v>0.27450000000000002</v>
      </c>
    </row>
    <row r="27" spans="2:11" x14ac:dyDescent="0.25">
      <c r="B27" s="150" t="s">
        <v>59</v>
      </c>
      <c r="C27" s="150" t="s">
        <v>60</v>
      </c>
      <c r="D27" s="189">
        <v>2.5253000000000001</v>
      </c>
      <c r="E27" s="189">
        <v>-4.0000000000000002E-4</v>
      </c>
      <c r="I27" s="10" t="s">
        <v>55</v>
      </c>
      <c r="J27" s="10" t="s">
        <v>56</v>
      </c>
      <c r="K27" s="57">
        <f t="shared" si="0"/>
        <v>6.3792999999999997</v>
      </c>
    </row>
    <row r="28" spans="2:11" x14ac:dyDescent="0.25">
      <c r="B28" s="150" t="s">
        <v>61</v>
      </c>
      <c r="C28" s="150" t="s">
        <v>62</v>
      </c>
      <c r="D28" s="189">
        <v>0.28189999999999998</v>
      </c>
      <c r="E28" s="189">
        <v>-6.9999999999999999E-4</v>
      </c>
      <c r="I28" s="10" t="s">
        <v>59</v>
      </c>
      <c r="J28" s="10" t="s">
        <v>148</v>
      </c>
      <c r="K28" s="57">
        <f t="shared" si="0"/>
        <v>2.5253000000000001</v>
      </c>
    </row>
    <row r="29" spans="2:11" x14ac:dyDescent="0.25">
      <c r="B29" s="150" t="s">
        <v>63</v>
      </c>
      <c r="C29" s="150" t="s">
        <v>64</v>
      </c>
      <c r="D29" s="189">
        <v>0.88660000000000005</v>
      </c>
      <c r="E29" s="189">
        <v>-4.1000000000000003E-3</v>
      </c>
      <c r="I29" s="10" t="s">
        <v>61</v>
      </c>
      <c r="J29" s="10" t="s">
        <v>149</v>
      </c>
      <c r="K29" s="57">
        <f t="shared" si="0"/>
        <v>0.28189999999999998</v>
      </c>
    </row>
    <row r="30" spans="2:11" x14ac:dyDescent="0.25">
      <c r="B30" s="150" t="s">
        <v>65</v>
      </c>
      <c r="C30" s="150" t="s">
        <v>66</v>
      </c>
      <c r="D30" s="189">
        <v>0.7167</v>
      </c>
      <c r="E30" s="189">
        <v>2.3999999999999998E-3</v>
      </c>
      <c r="I30" s="10" t="s">
        <v>63</v>
      </c>
      <c r="J30" s="10" t="s">
        <v>150</v>
      </c>
      <c r="K30" s="57">
        <f t="shared" si="0"/>
        <v>0.88660000000000005</v>
      </c>
    </row>
    <row r="31" spans="2:11" x14ac:dyDescent="0.25">
      <c r="B31" s="150" t="s">
        <v>67</v>
      </c>
      <c r="C31" s="150" t="s">
        <v>68</v>
      </c>
      <c r="D31" s="189">
        <v>6.0699999999999997E-2</v>
      </c>
      <c r="E31" s="189">
        <v>4.0000000000000002E-4</v>
      </c>
      <c r="I31" s="10" t="s">
        <v>67</v>
      </c>
      <c r="J31" s="10" t="s">
        <v>151</v>
      </c>
      <c r="K31" s="57">
        <f t="shared" si="0"/>
        <v>6.0699999999999997E-2</v>
      </c>
    </row>
    <row r="32" spans="2:11" x14ac:dyDescent="0.25">
      <c r="B32" s="150" t="s">
        <v>69</v>
      </c>
      <c r="C32" s="150" t="s">
        <v>70</v>
      </c>
      <c r="D32" s="189">
        <v>0.36959999999999998</v>
      </c>
      <c r="E32" s="189">
        <v>1.5E-3</v>
      </c>
      <c r="I32" s="10" t="s">
        <v>69</v>
      </c>
      <c r="J32" s="10" t="s">
        <v>152</v>
      </c>
      <c r="K32" s="57">
        <f t="shared" si="0"/>
        <v>0.36959999999999998</v>
      </c>
    </row>
    <row r="33" spans="2:14" x14ac:dyDescent="0.25">
      <c r="B33" s="150" t="s">
        <v>71</v>
      </c>
      <c r="C33" s="150" t="s">
        <v>72</v>
      </c>
      <c r="D33" s="189">
        <v>0.23619999999999999</v>
      </c>
      <c r="E33" s="189">
        <v>5.9999999999999995E-4</v>
      </c>
      <c r="I33" s="10" t="s">
        <v>71</v>
      </c>
      <c r="J33" s="10" t="s">
        <v>153</v>
      </c>
      <c r="K33" s="57">
        <f t="shared" si="0"/>
        <v>0.23619999999999999</v>
      </c>
    </row>
    <row r="34" spans="2:14" x14ac:dyDescent="0.25">
      <c r="B34" s="150" t="s">
        <v>73</v>
      </c>
      <c r="C34" s="150" t="s">
        <v>74</v>
      </c>
      <c r="D34" s="189">
        <v>3.0061</v>
      </c>
      <c r="E34" s="189">
        <v>-1.1599999999999999E-2</v>
      </c>
      <c r="I34" s="10" t="s">
        <v>75</v>
      </c>
      <c r="J34" s="10" t="s">
        <v>154</v>
      </c>
      <c r="K34" s="57">
        <f t="shared" si="0"/>
        <v>4.2099999999999999E-2</v>
      </c>
    </row>
    <row r="35" spans="2:14" x14ac:dyDescent="0.25">
      <c r="B35" s="150" t="s">
        <v>75</v>
      </c>
      <c r="C35" s="150" t="s">
        <v>76</v>
      </c>
      <c r="D35" s="189">
        <v>4.2099999999999999E-2</v>
      </c>
      <c r="E35" s="189">
        <v>0</v>
      </c>
      <c r="I35" s="10" t="s">
        <v>77</v>
      </c>
      <c r="J35" s="10" t="s">
        <v>155</v>
      </c>
      <c r="K35" s="57">
        <f t="shared" si="0"/>
        <v>0.1321</v>
      </c>
    </row>
    <row r="36" spans="2:14" x14ac:dyDescent="0.25">
      <c r="B36" s="150" t="s">
        <v>77</v>
      </c>
      <c r="C36" s="150" t="s">
        <v>78</v>
      </c>
      <c r="D36" s="189">
        <v>0.1321</v>
      </c>
      <c r="E36" s="189">
        <v>-3.1199999999999999E-2</v>
      </c>
      <c r="I36" s="10" t="s">
        <v>79</v>
      </c>
      <c r="J36" s="10" t="s">
        <v>156</v>
      </c>
      <c r="K36" s="57">
        <f t="shared" si="0"/>
        <v>1.3208</v>
      </c>
    </row>
    <row r="37" spans="2:14" x14ac:dyDescent="0.25">
      <c r="B37" s="150" t="s">
        <v>79</v>
      </c>
      <c r="C37" s="150" t="s">
        <v>80</v>
      </c>
      <c r="D37" s="189">
        <v>1.3208</v>
      </c>
      <c r="E37" s="189">
        <v>7.9000000000000008E-3</v>
      </c>
      <c r="I37" s="10" t="s">
        <v>81</v>
      </c>
      <c r="J37" s="10" t="s">
        <v>157</v>
      </c>
      <c r="K37" s="57">
        <f t="shared" si="0"/>
        <v>0.6573</v>
      </c>
    </row>
    <row r="38" spans="2:14" x14ac:dyDescent="0.25">
      <c r="B38" s="150" t="s">
        <v>81</v>
      </c>
      <c r="C38" s="150" t="s">
        <v>82</v>
      </c>
      <c r="D38" s="189">
        <v>0.6573</v>
      </c>
      <c r="E38" s="189">
        <v>-2.9999999999999997E-4</v>
      </c>
      <c r="I38" s="10" t="s">
        <v>83</v>
      </c>
      <c r="J38" s="10" t="s">
        <v>158</v>
      </c>
      <c r="K38" s="57">
        <f t="shared" si="0"/>
        <v>0.13139999999999999</v>
      </c>
    </row>
    <row r="39" spans="2:14" x14ac:dyDescent="0.25">
      <c r="B39" s="150" t="s">
        <v>83</v>
      </c>
      <c r="C39" s="150" t="s">
        <v>84</v>
      </c>
      <c r="D39" s="189">
        <v>0.13139999999999999</v>
      </c>
      <c r="E39" s="189">
        <v>-1E-4</v>
      </c>
      <c r="I39" s="10" t="s">
        <v>25</v>
      </c>
      <c r="J39" s="10" t="s">
        <v>159</v>
      </c>
      <c r="K39" s="57">
        <f t="shared" si="0"/>
        <v>263.0197</v>
      </c>
    </row>
    <row r="40" spans="2:14" x14ac:dyDescent="0.25">
      <c r="N40" s="152"/>
    </row>
  </sheetData>
  <sheetProtection algorithmName="SHA-512" hashValue="yn7gZ8hWzzbz9dMmiAK8yMWQv0QQB+5CCIfujxbHSSK8tsQqR6dmTdQ6LP/JjlWbX/kRkf8+t4FSJCDHuSjCNw==" saltValue="M1dc+SvH4sk78H8asRXKvQ==" spinCount="100000" sheet="1" objects="1" formatCells="0" formatColumns="0" formatRows="0" sort="0" autoFilter="0" pivotTables="0"/>
  <mergeCells count="1">
    <mergeCell ref="B1:E4"/>
  </mergeCells>
  <phoneticPr fontId="4" type="noConversion"/>
  <hyperlinks>
    <hyperlink ref="C5" r:id="rId1" xr:uid="{E00324D1-3283-42F2-989C-BF2B68611F1F}"/>
  </hyperlinks>
  <pageMargins left="0.7" right="0.7" top="0.75" bottom="0.75" header="0.3" footer="0.3"/>
  <pageSetup orientation="portrait" r:id="rId2"/>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D4B275A77F9145AE6CFD5024CD348F" ma:contentTypeVersion="13" ma:contentTypeDescription="Create a new document." ma:contentTypeScope="" ma:versionID="0bb9d6ca2318eab4fa86f949483ab1a3">
  <xsd:schema xmlns:xsd="http://www.w3.org/2001/XMLSchema" xmlns:xs="http://www.w3.org/2001/XMLSchema" xmlns:p="http://schemas.microsoft.com/office/2006/metadata/properties" xmlns:ns3="9efff517-cfb8-4032-aba6-2c9e9d5be95c" xmlns:ns4="3be18deb-9481-466a-b7d7-c2094aa5f35a" targetNamespace="http://schemas.microsoft.com/office/2006/metadata/properties" ma:root="true" ma:fieldsID="66246dbe999ad4c5594b6a4ee3efb3fc" ns3:_="" ns4:_="">
    <xsd:import namespace="9efff517-cfb8-4032-aba6-2c9e9d5be95c"/>
    <xsd:import namespace="3be18deb-9481-466a-b7d7-c2094aa5f35a"/>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fff517-cfb8-4032-aba6-2c9e9d5be9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e18deb-9481-466a-b7d7-c2094aa5f35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1 b f f e 9 d e - 5 8 8 c - 4 c e b - 8 e 7 7 - 4 5 1 9 5 f f 3 8 c d a "   x m l n s = " h t t p : / / s c h e m a s . m i c r o s o f t . c o m / D a t a M a s h u p " > A A A A A I 8 D A A B Q S w M E F A A C A A g A 9 I k 8 U V T B D G u m A A A A + A A A A B I A H A B D b 2 5 m a W c v U G F j a 2 F n Z S 5 4 b W w g o h g A K K A U A A A A A A A A A A A A A A A A A A A A A A A A A A A A h Y 8 x D o I w G E a v Q r r T l g p q y E 8 Z X C U x I R p X U i o 0 Q j G 0 W O 7 m 4 J G 8 g i S K u j l + L 2 9 4 3 + N 2 h 3 R s G + 8 q e 6 M 6 n a A A U + R J L b p S 6 S p B g z 3 5 a 5 R y 2 B X i X F T S m 2 R t 4 t G U C a q t v c S E O O e w W + C u r w i j N C D H b J u L W r Y F + s j q v + w r b W y h h U Q c D q 8 Y z v C K 4 S i K l j g M A y A z h k z p r 8 K m Y k y B / E D Y D I 0 d e s m l 9 v c 5 k H k C e b / g T 1 B L A w Q U A A I A C A D 0 i T x 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9 I k 8 U U Y 3 c E m H A A A A p g A A A B M A H A B G b 3 J t d W x h c y 9 T Z W N 0 a W 9 u M S 5 t I K I Y A C i g F A A A A A A A A A A A A A A A A A A A A A A A A A A A A C t O T S 7 J z M 9 T C I b Q h t a 8 X L x c x R m J R a k p C s p K I Y l J O a k K B k o K t g o 5 q S W 8 X A p A E J x f W p S c C h Q J T 0 3 S C 0 h M T 9 U A M Z z z 8 0 p S 8 0 q K N Z Q y S k o K i q 3 0 9 c v L y / W S S 4 u K k / K K 9 I r y 9 U F M X S B b N 7 E q U 0 l T U w d i m E t i S a I B 0 C y I o d U G t d E g k V h e r s w 8 J A X W A F B L A Q I t A B Q A A g A I A P S J P F F U w Q x r p g A A A P g A A A A S A A A A A A A A A A A A A A A A A A A A A A B D b 2 5 m a W c v U G F j a 2 F n Z S 5 4 b W x Q S w E C L Q A U A A I A C A D 0 i T x R D 8 r p q 6 Q A A A D p A A A A E w A A A A A A A A A A A A A A A A D y A A A A W 0 N v b n R l b n R f V H l w Z X N d L n h t b F B L A Q I t A B Q A A g A I A P S J P F F G N 3 B J h w A A A K Y A A A A T A A A A A A A A A A A A A A A A A O M B A A B G b 3 J t d W x h c y 9 T Z W N 0 a W 9 u M S 5 t U E s F B g A A A A A D A A M A w g A A A L c 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Q J A A A A A A A A 0 g k 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J T I w M 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S Z X N 1 b H R U e X B l I i B W Y W x 1 Z T 0 i c 1 R h Y m x l I i A v P j x F b n R y e S B U e X B l P S J O Y W 1 l V X B k Y X R l Z E F m d G V y R m l s b C I g V m F s d W U 9 I m w w I i A v P j x F b n R y e S B U e X B l P S J O Y X Z p Z 2 F 0 a W 9 u U 3 R l c E 5 h b W U i I F Z h b H V l P S J z T m F 2 a W d h d G l v b i I g L z 4 8 R W 5 0 c n k g V H l w Z T 0 i R m l s b F R h c m d l d C I g V m F s d W U 9 I n N Y Q 2 h h b m d l I i A v P j x F b n R y e S B U e X B l P S J G a W x s Z W R D b 2 1 w b G V 0 Z V J l c 3 V s d F R v V 2 9 y a 3 N o Z W V 0 I i B W Y W x 1 Z T 0 i b D E i I C 8 + P E V u d H J 5 I F R 5 c G U 9 I k Z p b G x M Y X N 0 V X B k Y X R l Z C I g V m F s d W U 9 I m Q y M D I w L T A 5 L T I 4 V D E 0 O j E 1 O j Q x L j A w N j Y z M D F a I i A v P j x F b n R y e S B U e X B l P S J G a W x s Q 2 9 s d W 1 u V H l w Z X M i I F Z h b H V l P S J z Q m d Z R 0 J n P T 0 i I C 8 + P E V u d H J 5 I F R 5 c G U 9 I k Z p b G x U Y X J n Z X R O Y W 1 l Q 3 V z d G 9 t a X p l Z C I g V m F s d W U 9 I m w x I i A v P j x F b n R y e S B U e X B l P S J C d W Z m Z X J O Z X h 0 U m V m c m V z a C I g V m F s d W U 9 I m w x I i A v P j x F b n R y e S B U e X B l P S J R d W V y e U l E I i B W Y W x 1 Z T 0 i c 2 U x Y z l i M T M z L T Y 2 Z W I t N D A 3 M y 0 5 M G Z i L T I w Z D A 3 M T E z M j l m Z S I g L z 4 8 R W 5 0 c n k g V H l w Z T 0 i R m l s b E V y c m 9 y Q 2 9 1 b n Q i I F Z h b H V l P S J s M C I g L z 4 8 R W 5 0 c n k g V H l w Z T 0 i R m l s b E N v b H V t b k 5 h b W V z I i B W Y W x 1 Z T 0 i c 1 s m c X V v d D t T a W 1 i b 2 w m c X V v d D s s J n F 1 b 3 Q 7 R G V u d W 1 p c m U m c X V v d D s s J n F 1 b 3 Q 7 M j g u M D k u M j A y M C Z x d W 9 0 O y w m c X V v d D s y O C 4 w O S 4 y M D I w M i Z x d W 9 0 O 1 0 i I C 8 + P E V u d H J 5 I F R 5 c G U 9 I k Z p b G x F c n J v c k N v Z G U i I F Z h b H V l P S J z V W 5 r b m 9 3 b i I g L z 4 8 R W 5 0 c n k g V H l w Z T 0 i R m l s b F N 0 Y X R 1 c y I g V m F s d W U 9 I n N D b 2 1 w b G V 0 Z S I g L z 4 8 R W 5 0 c n k g V H l w Z T 0 i R m l s b E N v d W 5 0 I i B W Y W x 1 Z T 0 i b D M y I i A v P j x F b n R y e S B U e X B l P S J B Z G R l Z F R v R G F 0 Y U 1 v Z G V s I i B W Y W x 1 Z T 0 i b D A i I C 8 + P E V u d H J 5 I F R 5 c G U 9 I l J l b G F 0 a W 9 u c 2 h p c E l u Z m 9 D b 2 5 0 Y W l u Z X I i I F Z h b H V l P S J z e y Z x d W 9 0 O 2 N v b H V t b k N v d W 5 0 J n F 1 b 3 Q 7 O j Q s J n F 1 b 3 Q 7 a 2 V 5 Q 2 9 s d W 1 u T m F t Z X M m c X V v d D s 6 W 1 0 s J n F 1 b 3 Q 7 c X V l c n l S Z W x h d G l v b n N o a X B z J n F 1 b 3 Q 7 O l t d L C Z x d W 9 0 O 2 N v b H V t b k l k Z W 5 0 a X R p Z X M m c X V v d D s 6 W y Z x d W 9 0 O 1 N l Y 3 R p b 2 4 x L 1 R h Y m x l I D A v R G F 0 Y T A u e 1 N p b W J v b C w w f S Z x d W 9 0 O y w m c X V v d D t T Z W N 0 a W 9 u M S 9 U Y W J s Z S A w L 0 R h d G E w L n t E Z W 5 1 b W l y Z S w x f S Z x d W 9 0 O y w m c X V v d D t T Z W N 0 a W 9 u M S 9 U Y W J s Z S A w L 0 R h d G E w L n s y O C 4 w O S 4 y M D I w L D J 9 J n F 1 b 3 Q 7 L C Z x d W 9 0 O 1 N l Y 3 R p b 2 4 x L 1 R h Y m x l I D A v R G F 0 Y T A u e z I 4 L j A 5 L j I w M j A y L D N 9 J n F 1 b 3 Q 7 X S w m c X V v d D t D b 2 x 1 b W 5 D b 3 V u d C Z x d W 9 0 O z o 0 L C Z x d W 9 0 O 0 t l e U N v b H V t b k 5 h b W V z J n F 1 b 3 Q 7 O l t d L C Z x d W 9 0 O 0 N v b H V t b k l k Z W 5 0 a X R p Z X M m c X V v d D s 6 W y Z x d W 9 0 O 1 N l Y 3 R p b 2 4 x L 1 R h Y m x l I D A v R G F 0 Y T A u e 1 N p b W J v b C w w f S Z x d W 9 0 O y w m c X V v d D t T Z W N 0 a W 9 u M S 9 U Y W J s Z S A w L 0 R h d G E w L n t E Z W 5 1 b W l y Z S w x f S Z x d W 9 0 O y w m c X V v d D t T Z W N 0 a W 9 u M S 9 U Y W J s Z S A w L 0 R h d G E w L n s y O C 4 w O S 4 y M D I w L D J 9 J n F 1 b 3 Q 7 L C Z x d W 9 0 O 1 N l Y 3 R p b 2 4 x L 1 R h Y m x l I D A v R G F 0 Y T A u e z I 4 L j A 5 L j I w M j A y L D N 9 J n F 1 b 3 Q 7 X S w m c X V v d D t S Z W x h d G l v b n N o a X B J b m Z v J n F 1 b 3 Q 7 O l t d f S I g L z 4 8 L 1 N 0 Y W J s Z U V u d H J p Z X M + P C 9 J d G V t P j x J d G V t P j x J d G V t T G 9 j Y X R p b 2 4 + P E l 0 Z W 1 U e X B l P k Z v c m 1 1 b G E 8 L 0 l 0 Z W 1 U e X B l P j x J d G V t U G F 0 a D 5 T Z W N 0 a W 9 u M S 9 U Y W J s Z S U y M D A v U 2 9 1 c m N l P C 9 J d G V t U G F 0 a D 4 8 L 0 l 0 Z W 1 M b 2 N h d G l v b j 4 8 U 3 R h Y m x l R W 5 0 c m l l c y A v P j w v S X R l b T 4 8 S X R l b T 4 8 S X R l b U x v Y 2 F 0 a W 9 u P j x J d G V t V H l w Z T 5 G b 3 J t d W x h P C 9 J d G V t V H l w Z T 4 8 S X R l b V B h d G g + U 2 V j d G l v b j E v V G F i b G U l M j A w L 0 R h d G E w P C 9 J d G V t U G F 0 a D 4 8 L 0 l 0 Z W 1 M b 2 N h d G l v b j 4 8 U 3 R h Y m x l R W 5 0 c m l l c y A v P j w v S X R l b T 4 8 L 0 l 0 Z W 1 z P j w v T G 9 j Y W x Q Y W N r Y W d l T W V 0 Y W R h d G F G a W x l P h Y A A A B Q S w U G A A A A A A A A A A A A A A A A A A A A A A A A 2 g A A A A E A A A D Q j J 3 f A R X R E Y x 6 A M B P w p f r A Q A A A A f x M + i Z D C N I m d v 3 g d x O r J k A A A A A A g A A A A A A A 2 Y A A M A A A A A Q A A A A c F p 7 y 3 b B W R T 8 x U d 0 m U f y a w A A A A A E g A A A o A A A A B A A A A A S R Y o A l W P 5 Y V / l 6 / 1 1 K T d b U A A A A D 4 g W 8 s K g / l 8 j P k Z 9 G 3 v d 6 8 k T d g P k l n c W q Y 6 p I w 1 k 2 b 9 9 J f e X a m e R 0 Z k N p 9 f l 3 t w e d T t 3 Z H 2 x f P d Z 1 t 9 p 6 b W M r k n G G k g 8 7 8 q M T S 1 D O g 3 G 8 f Y F A A A A E W 6 r l A B e W x I Q k N P B C V 7 D m / o i c X T < / D a t a M a s h u p > 
</file>

<file path=customXml/itemProps1.xml><?xml version="1.0" encoding="utf-8"?>
<ds:datastoreItem xmlns:ds="http://schemas.openxmlformats.org/officeDocument/2006/customXml" ds:itemID="{FE8A2614-CF24-4AA7-A8A8-F8B8411A8E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fff517-cfb8-4032-aba6-2c9e9d5be95c"/>
    <ds:schemaRef ds:uri="3be18deb-9481-466a-b7d7-c2094aa5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44784A-9BB8-4046-941C-1CF152CA2915}">
  <ds:schemaRefs>
    <ds:schemaRef ds:uri="http://www.w3.org/XML/1998/namespace"/>
    <ds:schemaRef ds:uri="http://purl.org/dc/elements/1.1/"/>
    <ds:schemaRef ds:uri="http://schemas.microsoft.com/office/2006/metadata/properties"/>
    <ds:schemaRef ds:uri="3be18deb-9481-466a-b7d7-c2094aa5f35a"/>
    <ds:schemaRef ds:uri="http://schemas.microsoft.com/office/infopath/2007/PartnerControls"/>
    <ds:schemaRef ds:uri="http://schemas.microsoft.com/office/2006/documentManagement/types"/>
    <ds:schemaRef ds:uri="http://schemas.openxmlformats.org/package/2006/metadata/core-properties"/>
    <ds:schemaRef ds:uri="9efff517-cfb8-4032-aba6-2c9e9d5be95c"/>
    <ds:schemaRef ds:uri="http://purl.org/dc/dcmitype/"/>
    <ds:schemaRef ds:uri="http://purl.org/dc/terms/"/>
  </ds:schemaRefs>
</ds:datastoreItem>
</file>

<file path=customXml/itemProps3.xml><?xml version="1.0" encoding="utf-8"?>
<ds:datastoreItem xmlns:ds="http://schemas.openxmlformats.org/officeDocument/2006/customXml" ds:itemID="{B1487265-4D63-4AA3-B1BE-E8EAE414E7EE}">
  <ds:schemaRefs>
    <ds:schemaRef ds:uri="http://schemas.microsoft.com/sharepoint/v3/contenttype/forms"/>
  </ds:schemaRefs>
</ds:datastoreItem>
</file>

<file path=customXml/itemProps4.xml><?xml version="1.0" encoding="utf-8"?>
<ds:datastoreItem xmlns:ds="http://schemas.openxmlformats.org/officeDocument/2006/customXml" ds:itemID="{8206C197-32C1-4977-B16F-C6DBBA4DD60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Income&amp;Cost</vt:lpstr>
      <vt:lpstr>Profitability</vt:lpstr>
      <vt:lpstr>Categories ID</vt:lpstr>
      <vt:lpstr>FBE Fees</vt:lpstr>
      <vt:lpstr>XChange</vt:lpstr>
      <vt:lpstr>'FBE Fees'!Print_Area</vt:lpstr>
      <vt:lpstr>'Income&amp;Cost'!Print_Area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Silviu Barbu | eMAG, Marketplace</dc:creator>
  <cp:keywords/>
  <dc:description/>
  <cp:lastModifiedBy>Silviu Barbu | eMAG, Marketplace</cp:lastModifiedBy>
  <cp:revision/>
  <cp:lastPrinted>2020-08-14T07:47:10Z</cp:lastPrinted>
  <dcterms:created xsi:type="dcterms:W3CDTF">2020-04-22T07:49:28Z</dcterms:created>
  <dcterms:modified xsi:type="dcterms:W3CDTF">2022-09-23T13:14:23Z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0x0101003FD4B275A77F9145AE6CFD5024CD348F</vt:lpwstr>
  </property>
</Properties>
</file>